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trlProps/ctrlProp19.xml" ContentType="application/vnd.ms-excel.contro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trlProps/ctrlProp18.xml" ContentType="application/vnd.ms-excel.controlproperties+xml"/>
  <Override PartName="/xl/ctrlProps/ctrlProp17.xml" ContentType="application/vnd.ms-excel.contro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trlProps/ctrlProp24.xml" ContentType="application/vnd.ms-excel.controlproperties+xml"/>
  <Override PartName="/xl/ctrlProps/ctrlProp9.xml" ContentType="application/vnd.ms-excel.controlproperties+xml"/>
  <Override PartName="/xl/ctrlProps/ctrlProp16.xml" ContentType="application/vnd.ms-excel.controlproperties+xml"/>
  <Override PartName="/xl/ctrlProps/ctrlProp15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trlProps/ctrlProp23.xml" ContentType="application/vnd.ms-excel.controlproperties+xml"/>
  <Override PartName="/xl/ctrlProps/ctrlProp22.xml" ContentType="application/vnd.ms-excel.controlproperties+xml"/>
  <Override PartName="/xl/ctrlProps/ctrlProp14.xml" ContentType="application/vnd.ms-excel.controlproperties+xml"/>
  <Override PartName="/xl/ctrlProps/ctrlProp13.xml" ContentType="application/vnd.ms-excel.controlproperties+xml"/>
  <Override PartName="/xl/ctrlProps/ctrlProp8.xml" ContentType="application/vnd.ms-excel.controlproperties+xml"/>
  <Override PartName="/xl/ctrlProps/ctrlProp7.xml" ContentType="application/vnd.ms-excel.control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12.xml" ContentType="application/vnd.ms-excel.controlproperties+xml"/>
  <Override PartName="/xl/ctrlProps/ctrlProp11.xml" ContentType="application/vnd.ms-excel.controlproperties+xml"/>
  <Override PartName="/xl/ctrlProps/ctrlProp6.xml" ContentType="application/vnd.ms-excel.controlproperties+xml"/>
  <Override PartName="/xl/ctrlProps/ctrlProp5.xml" ContentType="application/vnd.ms-excel.controlproperties+xml"/>
  <Override PartName="/xl/sharedStrings.xml" ContentType="application/vnd.openxmlformats-officedocument.spreadsheetml.sharedStrings+xml"/>
  <Override PartName="/xl/ctrlProps/ctrlProp10.xml" ContentType="application/vnd.ms-excel.controlpropertie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75" windowWidth="19035" windowHeight="9210"/>
  </bookViews>
  <sheets>
    <sheet name="Spiegazioni" sheetId="13" r:id="rId1"/>
    <sheet name="rig-2 t em" sheetId="6" r:id="rId2"/>
    <sheet name="rig-1 t em" sheetId="7" r:id="rId3"/>
    <sheet name="def-2 t em" sheetId="10" r:id="rId4"/>
    <sheet name="def-1 t em" sheetId="11" r:id="rId5"/>
    <sheet name="def-2 t sp" sheetId="8" r:id="rId6"/>
    <sheet name="def-1 t sp" sheetId="9" r:id="rId7"/>
    <sheet name="Riepilogo" sheetId="12" r:id="rId8"/>
  </sheets>
  <calcPr calcId="125725"/>
</workbook>
</file>

<file path=xl/calcChain.xml><?xml version="1.0" encoding="utf-8"?>
<calcChain xmlns="http://schemas.openxmlformats.org/spreadsheetml/2006/main">
  <c r="D24" i="12"/>
  <c r="D25"/>
  <c r="D23"/>
  <c r="C10"/>
  <c r="D10"/>
  <c r="E10"/>
  <c r="F10"/>
  <c r="G10"/>
  <c r="B10"/>
  <c r="C9"/>
  <c r="D9"/>
  <c r="E9"/>
  <c r="F9"/>
  <c r="G9"/>
  <c r="B9"/>
  <c r="C12" l="1"/>
  <c r="E12"/>
  <c r="D12"/>
  <c r="F12"/>
  <c r="G12"/>
  <c r="G11"/>
  <c r="F11"/>
  <c r="E11"/>
  <c r="D11"/>
  <c r="D16" s="1"/>
  <c r="C11"/>
  <c r="B11"/>
  <c r="B12"/>
  <c r="E32" i="11"/>
  <c r="G32" s="1"/>
  <c r="M32" s="1"/>
  <c r="O32" s="1"/>
  <c r="L31"/>
  <c r="E31"/>
  <c r="G31" s="1"/>
  <c r="L30"/>
  <c r="E30"/>
  <c r="G30" s="1"/>
  <c r="G28"/>
  <c r="L28" s="1"/>
  <c r="O28" s="1"/>
  <c r="L27"/>
  <c r="M31" s="1"/>
  <c r="O31" s="1"/>
  <c r="G27"/>
  <c r="I26" s="1"/>
  <c r="C27"/>
  <c r="L2" s="1"/>
  <c r="L26"/>
  <c r="O26" s="1"/>
  <c r="G26"/>
  <c r="C26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G32" i="10"/>
  <c r="M32" s="1"/>
  <c r="O32" s="1"/>
  <c r="E32"/>
  <c r="L31"/>
  <c r="E31"/>
  <c r="G31" s="1"/>
  <c r="L30"/>
  <c r="E30"/>
  <c r="G30" s="1"/>
  <c r="G28"/>
  <c r="L28" s="1"/>
  <c r="O28" s="1"/>
  <c r="L27"/>
  <c r="M31" s="1"/>
  <c r="O31" s="1"/>
  <c r="G27"/>
  <c r="L26"/>
  <c r="M30" s="1"/>
  <c r="O30" s="1"/>
  <c r="G26"/>
  <c r="C26"/>
  <c r="C27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E32" i="9"/>
  <c r="G32" s="1"/>
  <c r="M32" s="1"/>
  <c r="O32" s="1"/>
  <c r="M31"/>
  <c r="O31" s="1"/>
  <c r="L31"/>
  <c r="E31"/>
  <c r="G31" s="1"/>
  <c r="M30"/>
  <c r="O30" s="1"/>
  <c r="Q30" s="1"/>
  <c r="L30"/>
  <c r="E30"/>
  <c r="G30" s="1"/>
  <c r="G28"/>
  <c r="L28" s="1"/>
  <c r="O28" s="1"/>
  <c r="L27"/>
  <c r="O27" s="1"/>
  <c r="G27"/>
  <c r="L26"/>
  <c r="O26" s="1"/>
  <c r="I26"/>
  <c r="I27" s="1"/>
  <c r="G26"/>
  <c r="C26"/>
  <c r="C27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E32" i="8"/>
  <c r="G32" s="1"/>
  <c r="M32" s="1"/>
  <c r="O32" s="1"/>
  <c r="L31"/>
  <c r="E31"/>
  <c r="G31" s="1"/>
  <c r="L30"/>
  <c r="E30"/>
  <c r="G30" s="1"/>
  <c r="L28"/>
  <c r="O28" s="1"/>
  <c r="G28"/>
  <c r="L27"/>
  <c r="O27" s="1"/>
  <c r="G27"/>
  <c r="L26"/>
  <c r="O26" s="1"/>
  <c r="G26"/>
  <c r="I26" s="1"/>
  <c r="I27" s="1"/>
  <c r="C26"/>
  <c r="C27" s="1"/>
  <c r="L2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E32" i="7"/>
  <c r="G32" s="1"/>
  <c r="M32" s="1"/>
  <c r="O32" s="1"/>
  <c r="L31"/>
  <c r="E31"/>
  <c r="G31" s="1"/>
  <c r="L30"/>
  <c r="E30"/>
  <c r="G30" s="1"/>
  <c r="G28"/>
  <c r="L28" s="1"/>
  <c r="O28" s="1"/>
  <c r="L27"/>
  <c r="M31" s="1"/>
  <c r="O31" s="1"/>
  <c r="G27"/>
  <c r="L26"/>
  <c r="M30" s="1"/>
  <c r="O30" s="1"/>
  <c r="G26"/>
  <c r="C26"/>
  <c r="C27" s="1"/>
  <c r="L2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E32" i="6"/>
  <c r="G32" s="1"/>
  <c r="M32" s="1"/>
  <c r="O32" s="1"/>
  <c r="L31"/>
  <c r="E31"/>
  <c r="G31" s="1"/>
  <c r="L30"/>
  <c r="E30"/>
  <c r="G30" s="1"/>
  <c r="G28"/>
  <c r="L28" s="1"/>
  <c r="O28" s="1"/>
  <c r="L27"/>
  <c r="O27" s="1"/>
  <c r="G27"/>
  <c r="L26"/>
  <c r="O26" s="1"/>
  <c r="G26"/>
  <c r="C26"/>
  <c r="C27" s="1"/>
  <c r="K21"/>
  <c r="J21"/>
  <c r="H21"/>
  <c r="G21"/>
  <c r="J20"/>
  <c r="I20"/>
  <c r="L20" s="1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D18" i="12" l="1"/>
  <c r="E16"/>
  <c r="E23"/>
  <c r="C16"/>
  <c r="C23"/>
  <c r="B16"/>
  <c r="B23"/>
  <c r="G23"/>
  <c r="G16"/>
  <c r="F23"/>
  <c r="F16"/>
  <c r="Q26" i="9"/>
  <c r="Q27" s="1"/>
  <c r="I30"/>
  <c r="I31" s="1"/>
  <c r="Q31"/>
  <c r="Q28" s="1"/>
  <c r="O26" i="7"/>
  <c r="Q26" s="1"/>
  <c r="Q27" s="1"/>
  <c r="I26" i="6"/>
  <c r="I27" i="11"/>
  <c r="I26" i="7"/>
  <c r="I27" s="1"/>
  <c r="O26" i="10"/>
  <c r="I30" i="11"/>
  <c r="I31" s="1"/>
  <c r="I28" s="1"/>
  <c r="O27"/>
  <c r="Q26" s="1"/>
  <c r="Q27" s="1"/>
  <c r="I26" i="10"/>
  <c r="I27" s="1"/>
  <c r="I28" s="1"/>
  <c r="I30"/>
  <c r="I31" s="1"/>
  <c r="Q30"/>
  <c r="Q31" s="1"/>
  <c r="O27" i="7"/>
  <c r="M31" i="6"/>
  <c r="O31" s="1"/>
  <c r="Q26"/>
  <c r="Q27" s="1"/>
  <c r="M30"/>
  <c r="O30" s="1"/>
  <c r="M30" i="11"/>
  <c r="O30" s="1"/>
  <c r="Q30" s="1"/>
  <c r="Q31" s="1"/>
  <c r="L2" i="10"/>
  <c r="O27"/>
  <c r="L2" i="9"/>
  <c r="I28"/>
  <c r="M31" i="8"/>
  <c r="O31" s="1"/>
  <c r="I30"/>
  <c r="I31" s="1"/>
  <c r="I28" s="1"/>
  <c r="Q26"/>
  <c r="Q27" s="1"/>
  <c r="M30"/>
  <c r="O30" s="1"/>
  <c r="I30" i="7"/>
  <c r="I31" s="1"/>
  <c r="Q30"/>
  <c r="Q31" s="1"/>
  <c r="I27" i="6"/>
  <c r="I30"/>
  <c r="I31" s="1"/>
  <c r="L2"/>
  <c r="G18" i="12" l="1"/>
  <c r="G17"/>
  <c r="F25"/>
  <c r="E18"/>
  <c r="E25"/>
  <c r="C25"/>
  <c r="G25"/>
  <c r="F18"/>
  <c r="C18"/>
  <c r="C17"/>
  <c r="B25"/>
  <c r="J23"/>
  <c r="E24" s="1"/>
  <c r="B18"/>
  <c r="J16"/>
  <c r="D17" s="1"/>
  <c r="I28" i="7"/>
  <c r="Q26" i="10"/>
  <c r="Q27" s="1"/>
  <c r="Q28"/>
  <c r="L3" s="1"/>
  <c r="L5" s="1"/>
  <c r="I28" i="6"/>
  <c r="Q28" i="11"/>
  <c r="L3" s="1"/>
  <c r="L5" s="1"/>
  <c r="Q28" i="7"/>
  <c r="L3" s="1"/>
  <c r="L5" s="1"/>
  <c r="Q30" i="6"/>
  <c r="Q31" s="1"/>
  <c r="Q28" s="1"/>
  <c r="L7" i="10"/>
  <c r="L7" i="9"/>
  <c r="L3"/>
  <c r="L5" s="1"/>
  <c r="Q30" i="8"/>
  <c r="Q31" s="1"/>
  <c r="Q28" s="1"/>
  <c r="L3" s="1"/>
  <c r="L5" s="1"/>
  <c r="B24" i="12" l="1"/>
  <c r="J25"/>
  <c r="M25" s="1"/>
  <c r="B17"/>
  <c r="E17"/>
  <c r="C24"/>
  <c r="J18"/>
  <c r="M18" s="1"/>
  <c r="G24"/>
  <c r="F17"/>
  <c r="F24"/>
  <c r="L3" i="6"/>
  <c r="L5" s="1"/>
  <c r="L7" i="11"/>
  <c r="L7" i="7"/>
  <c r="L7" i="6"/>
  <c r="L7" i="8"/>
</calcChain>
</file>

<file path=xl/sharedStrings.xml><?xml version="1.0" encoding="utf-8"?>
<sst xmlns="http://schemas.openxmlformats.org/spreadsheetml/2006/main" count="436" uniqueCount="78">
  <si>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</si>
  <si>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</si>
  <si>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</si>
  <si>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</si>
  <si>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</si>
  <si>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</si>
  <si>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</si>
  <si>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</si>
  <si>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</si>
  <si>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</si>
  <si>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</si>
  <si>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</si>
  <si>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</si>
  <si>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</si>
  <si>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</si>
  <si>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</si>
  <si>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</si>
  <si>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</si>
  <si>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</si>
  <si>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</si>
  <si>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</si>
  <si>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</si>
  <si>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</si>
  <si>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</si>
  <si>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</si>
  <si>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</si>
  <si>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</si>
  <si>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</si>
  <si>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</si>
  <si>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</si>
  <si>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</si>
  <si>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</si>
  <si>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</si>
  <si>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</si>
  <si>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</si>
  <si>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</si>
  <si>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</si>
  <si>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</si>
  <si>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</si>
  <si>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</si>
  <si>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</si>
  <si>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</si>
  <si>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</si>
  <si>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rig/def</t>
  </si>
  <si>
    <t>30x70</t>
  </si>
  <si>
    <t>rigido</t>
  </si>
  <si>
    <t>travi em.</t>
  </si>
  <si>
    <t>d inf</t>
  </si>
  <si>
    <t>70x30</t>
  </si>
  <si>
    <t>travi sp.</t>
  </si>
  <si>
    <t>deform.</t>
  </si>
  <si>
    <t>E' possibile duplicare i fogli, in modo da averne uno per ciascuna tipologia di pilastro</t>
  </si>
  <si>
    <t>Tipicamente, in un singolo file si conservano i dati di tutti i pilastri di un ordine</t>
  </si>
  <si>
    <t>Singolo foglio Rig</t>
  </si>
  <si>
    <t>E' possibile creare un Riepilogo che riporta i valori di ciascun foglio (i collegamenti devono essere impostati dall'utente)</t>
  </si>
  <si>
    <t>Occorre inserire i dati richiesti (caselle a discesa e valori evidenziati in rosso)</t>
  </si>
  <si>
    <t>Viene fornita la rigidezza e la posizione del punto di nullo di M (valori in blu)</t>
  </si>
  <si>
    <t>Questo file vuole essere di aiuto per calcolare la rigidezza dei pilastri</t>
  </si>
  <si>
    <t>Riepilogo dei valori</t>
  </si>
  <si>
    <t>sigla</t>
  </si>
  <si>
    <t>rig-2 t em</t>
  </si>
  <si>
    <t>rig-1 t em</t>
  </si>
  <si>
    <t>def-2 t em</t>
  </si>
  <si>
    <t>def-1 t em</t>
  </si>
  <si>
    <t>def-2 t sp</t>
  </si>
  <si>
    <t>def-1 t sp</t>
  </si>
  <si>
    <t>valori copiati dai fogli</t>
  </si>
  <si>
    <t>rigidezza totale</t>
  </si>
  <si>
    <t>rigidezzza max</t>
  </si>
  <si>
    <t>pilastri equivalenti</t>
  </si>
  <si>
    <t>pilastri per tipo - direzione x</t>
  </si>
  <si>
    <t>pilastri per tipo - direzione y</t>
  </si>
  <si>
    <r>
      <rPr>
        <sz val="11"/>
        <color theme="1"/>
        <rFont val="Symbol"/>
        <family val="1"/>
        <charset val="2"/>
      </rPr>
      <t>S</t>
    </r>
    <r>
      <rPr>
        <sz val="10"/>
        <rFont val="Arial"/>
      </rPr>
      <t xml:space="preserve"> k</t>
    </r>
  </si>
  <si>
    <t>nelle caselle verdi:</t>
  </si>
  <si>
    <r>
      <t>k / k</t>
    </r>
    <r>
      <rPr>
        <sz val="8"/>
        <rFont val="Arial"/>
        <family val="2"/>
      </rPr>
      <t>max</t>
    </r>
  </si>
  <si>
    <t>i valori in questo file sono riferiti all'ordine</t>
  </si>
  <si>
    <t>2,3,4</t>
  </si>
  <si>
    <t>Rigidezze - versione 2.1c</t>
  </si>
</sst>
</file>

<file path=xl/styles.xml><?xml version="1.0" encoding="utf-8"?>
<styleSheet xmlns="http://schemas.openxmlformats.org/spreadsheetml/2006/main">
  <numFmts count="2">
    <numFmt numFmtId="164" formatCode="0.000"/>
    <numFmt numFmtId="166" formatCode="[$-410]mmm\-yy;@"/>
  </numFmts>
  <fonts count="16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Symbol"/>
      <family val="1"/>
      <charset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  <xf numFmtId="0" fontId="11" fillId="0" borderId="0" xfId="1" applyFont="1"/>
    <xf numFmtId="0" fontId="3" fillId="0" borderId="0" xfId="1"/>
    <xf numFmtId="166" fontId="3" fillId="0" borderId="0" xfId="1" applyNumberFormat="1" applyAlignment="1">
      <alignment horizontal="center"/>
    </xf>
    <xf numFmtId="0" fontId="12" fillId="0" borderId="0" xfId="1" applyFont="1"/>
    <xf numFmtId="0" fontId="13" fillId="0" borderId="0" xfId="1" applyFont="1"/>
    <xf numFmtId="0" fontId="3" fillId="0" borderId="0" xfId="0" applyFont="1" applyAlignment="1">
      <alignment horizontal="right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</cellXfs>
  <cellStyles count="2">
    <cellStyle name="Normale" xfId="0" builtinId="0"/>
    <cellStyle name="Normale 2" xfId="1"/>
  </cellStyles>
  <dxfs count="8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3" val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8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4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1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5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16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6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20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7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24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7"/>
  <sheetViews>
    <sheetView tabSelected="1" workbookViewId="0">
      <selection activeCell="A2" sqref="A2"/>
    </sheetView>
  </sheetViews>
  <sheetFormatPr defaultRowHeight="12.75"/>
  <cols>
    <col min="1" max="16384" width="9.140625" style="32"/>
  </cols>
  <sheetData>
    <row r="1" spans="1:5" ht="15.75">
      <c r="A1" s="31" t="s">
        <v>77</v>
      </c>
      <c r="E1" s="33">
        <v>43133</v>
      </c>
    </row>
    <row r="2" spans="1:5" ht="15" customHeight="1"/>
    <row r="3" spans="1:5" ht="15" customHeight="1">
      <c r="A3" s="31" t="s">
        <v>57</v>
      </c>
    </row>
    <row r="4" spans="1:5" ht="15" customHeight="1"/>
    <row r="5" spans="1:5" ht="15" customHeight="1">
      <c r="A5" s="34" t="s">
        <v>51</v>
      </c>
    </row>
    <row r="6" spans="1:5" ht="15" customHeight="1">
      <c r="A6" s="34" t="s">
        <v>52</v>
      </c>
    </row>
    <row r="7" spans="1:5" ht="15" customHeight="1">
      <c r="A7" s="34" t="s">
        <v>54</v>
      </c>
    </row>
    <row r="8" spans="1:5" ht="15" customHeight="1">
      <c r="A8" s="34"/>
    </row>
    <row r="9" spans="1:5" ht="15" customHeight="1">
      <c r="A9" s="35" t="s">
        <v>53</v>
      </c>
    </row>
    <row r="10" spans="1:5" ht="15" customHeight="1">
      <c r="A10" s="34" t="s">
        <v>55</v>
      </c>
    </row>
    <row r="11" spans="1:5" ht="15" customHeight="1">
      <c r="A11" s="34" t="s">
        <v>56</v>
      </c>
    </row>
    <row r="12" spans="1:5" ht="15" customHeight="1">
      <c r="A12" s="35"/>
    </row>
    <row r="13" spans="1:5" ht="15" customHeight="1">
      <c r="A13" s="34"/>
    </row>
    <row r="14" spans="1:5" ht="15" customHeight="1">
      <c r="A14" s="34"/>
    </row>
    <row r="15" spans="1:5" ht="15" customHeight="1">
      <c r="A15" s="34"/>
    </row>
    <row r="16" spans="1:5" ht="15" customHeight="1">
      <c r="A16" s="34"/>
    </row>
    <row r="17" spans="1:2" ht="15" customHeight="1">
      <c r="A17" s="34"/>
    </row>
    <row r="18" spans="1:2" ht="15" customHeight="1">
      <c r="A18" s="34"/>
    </row>
    <row r="19" spans="1:2" ht="15" customHeight="1">
      <c r="A19" s="34"/>
    </row>
    <row r="20" spans="1:2" ht="15" customHeight="1">
      <c r="A20" s="34"/>
    </row>
    <row r="23" spans="1:2" ht="14.25">
      <c r="A23" s="34"/>
    </row>
    <row r="25" spans="1:2" ht="14.25">
      <c r="A25" s="34"/>
    </row>
    <row r="27" spans="1:2" ht="14.25">
      <c r="A27" s="34"/>
      <c r="B27" s="34"/>
    </row>
  </sheetData>
  <sheetProtection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K20" sqref="K20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0.33501357115160912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33.138923304817752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1.9849537037037037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1.9849537037037037</v>
      </c>
    </row>
    <row r="29" spans="2:18" s="8" customFormat="1"/>
    <row r="30" spans="2:18" s="8" customFormat="1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42525000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42525000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83" priority="14" stopIfTrue="1">
      <formula>"$F$12=2"</formula>
    </cfRule>
  </conditionalFormatting>
  <conditionalFormatting sqref="K13">
    <cfRule type="expression" dxfId="82" priority="13" stopIfTrue="1">
      <formula>B18&lt;&gt;2</formula>
    </cfRule>
  </conditionalFormatting>
  <conditionalFormatting sqref="K14">
    <cfRule type="expression" dxfId="81" priority="12" stopIfTrue="1">
      <formula>B18&lt;&gt;2</formula>
    </cfRule>
  </conditionalFormatting>
  <conditionalFormatting sqref="K15 K20">
    <cfRule type="expression" dxfId="80" priority="11" stopIfTrue="1">
      <formula>$B$18&lt;&gt;2</formula>
    </cfRule>
  </conditionalFormatting>
  <conditionalFormatting sqref="K19:K20">
    <cfRule type="expression" dxfId="79" priority="8" stopIfTrue="1">
      <formula>$B$13=1</formula>
    </cfRule>
    <cfRule type="expression" dxfId="78" priority="9" stopIfTrue="1">
      <formula>$B$12=1</formula>
    </cfRule>
    <cfRule type="expression" dxfId="77" priority="10" stopIfTrue="1">
      <formula>$B$18&lt;&gt;2</formula>
    </cfRule>
  </conditionalFormatting>
  <conditionalFormatting sqref="J18 H19:H20 K19:K20">
    <cfRule type="expression" dxfId="76" priority="7" stopIfTrue="1">
      <formula>$B$13=1</formula>
    </cfRule>
  </conditionalFormatting>
  <conditionalFormatting sqref="G18 J18 G19:H21 I19:I20 J19:K21 L19:L20">
    <cfRule type="expression" dxfId="75" priority="6">
      <formula>$B$8&gt;2</formula>
    </cfRule>
  </conditionalFormatting>
  <conditionalFormatting sqref="G12 J12 G13:L15">
    <cfRule type="expression" dxfId="74" priority="5">
      <formula>$B$3&gt;2</formula>
    </cfRule>
  </conditionalFormatting>
  <conditionalFormatting sqref="H19:H20">
    <cfRule type="expression" dxfId="73" priority="4">
      <formula>$B$3&gt;2</formula>
    </cfRule>
  </conditionalFormatting>
  <conditionalFormatting sqref="K19:K20">
    <cfRule type="expression" dxfId="72" priority="3">
      <formula>$B$3&gt;2</formula>
    </cfRule>
  </conditionalFormatting>
  <conditionalFormatting sqref="H19:H20">
    <cfRule type="expression" dxfId="71" priority="2">
      <formula>$B$3&gt;2</formula>
    </cfRule>
  </conditionalFormatting>
  <conditionalFormatting sqref="K19:K20">
    <cfRule type="expression" dxfId="70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0.20121099208197485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19.903419469754304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3.9699074074074074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3.9699074074074074</v>
      </c>
    </row>
    <row r="29" spans="2:18" s="8" customFormat="1"/>
    <row r="30" spans="2:18" s="8" customFormat="1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69" priority="14" stopIfTrue="1">
      <formula>"$F$12=2"</formula>
    </cfRule>
  </conditionalFormatting>
  <conditionalFormatting sqref="K13">
    <cfRule type="expression" dxfId="68" priority="13" stopIfTrue="1">
      <formula>B18&lt;&gt;2</formula>
    </cfRule>
  </conditionalFormatting>
  <conditionalFormatting sqref="K14">
    <cfRule type="expression" dxfId="67" priority="12" stopIfTrue="1">
      <formula>B18&lt;&gt;2</formula>
    </cfRule>
  </conditionalFormatting>
  <conditionalFormatting sqref="K15 K20">
    <cfRule type="expression" dxfId="66" priority="11" stopIfTrue="1">
      <formula>$B$18&lt;&gt;2</formula>
    </cfRule>
  </conditionalFormatting>
  <conditionalFormatting sqref="K19:K20">
    <cfRule type="expression" dxfId="65" priority="8" stopIfTrue="1">
      <formula>$B$13=1</formula>
    </cfRule>
    <cfRule type="expression" dxfId="64" priority="9" stopIfTrue="1">
      <formula>$B$12=1</formula>
    </cfRule>
    <cfRule type="expression" dxfId="63" priority="10" stopIfTrue="1">
      <formula>$B$18&lt;&gt;2</formula>
    </cfRule>
  </conditionalFormatting>
  <conditionalFormatting sqref="J18 H19:H20 K19:K20">
    <cfRule type="expression" dxfId="62" priority="7" stopIfTrue="1">
      <formula>$B$13=1</formula>
    </cfRule>
  </conditionalFormatting>
  <conditionalFormatting sqref="G18 J18 G19:H21 I19:I20 J19:K21 L19:L20">
    <cfRule type="expression" dxfId="61" priority="6">
      <formula>$B$8&gt;2</formula>
    </cfRule>
  </conditionalFormatting>
  <conditionalFormatting sqref="G12 J12 G13:L15">
    <cfRule type="expression" dxfId="60" priority="5">
      <formula>$B$3&gt;2</formula>
    </cfRule>
  </conditionalFormatting>
  <conditionalFormatting sqref="H19:H20">
    <cfRule type="expression" dxfId="59" priority="4">
      <formula>$B$3&gt;2</formula>
    </cfRule>
  </conditionalFormatting>
  <conditionalFormatting sqref="K19:K20">
    <cfRule type="expression" dxfId="58" priority="3">
      <formula>$B$3&gt;2</formula>
    </cfRule>
  </conditionalFormatting>
  <conditionalFormatting sqref="H19:H20">
    <cfRule type="expression" dxfId="57" priority="2">
      <formula>$B$3&gt;2</formula>
    </cfRule>
  </conditionalFormatting>
  <conditionalFormatting sqref="K19:K20">
    <cfRule type="expression" dxfId="56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0.73282442748091592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13.314423306297705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0.36458333333333331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0.36458333333333331</v>
      </c>
    </row>
    <row r="29" spans="2:18" s="8" customFormat="1"/>
    <row r="30" spans="2:18" s="8" customFormat="1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42525000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42525000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55" priority="14" stopIfTrue="1">
      <formula>"$F$12=2"</formula>
    </cfRule>
  </conditionalFormatting>
  <conditionalFormatting sqref="K13">
    <cfRule type="expression" dxfId="54" priority="13" stopIfTrue="1">
      <formula>B18&lt;&gt;2</formula>
    </cfRule>
  </conditionalFormatting>
  <conditionalFormatting sqref="K14">
    <cfRule type="expression" dxfId="53" priority="12" stopIfTrue="1">
      <formula>B18&lt;&gt;2</formula>
    </cfRule>
  </conditionalFormatting>
  <conditionalFormatting sqref="K15 K20">
    <cfRule type="expression" dxfId="52" priority="11" stopIfTrue="1">
      <formula>$B$18&lt;&gt;2</formula>
    </cfRule>
  </conditionalFormatting>
  <conditionalFormatting sqref="K19:K20">
    <cfRule type="expression" dxfId="51" priority="8" stopIfTrue="1">
      <formula>$B$13=1</formula>
    </cfRule>
    <cfRule type="expression" dxfId="50" priority="9" stopIfTrue="1">
      <formula>$B$12=1</formula>
    </cfRule>
    <cfRule type="expression" dxfId="49" priority="10" stopIfTrue="1">
      <formula>$B$18&lt;&gt;2</formula>
    </cfRule>
  </conditionalFormatting>
  <conditionalFormatting sqref="J18 H19:H20 K19:K20">
    <cfRule type="expression" dxfId="48" priority="7" stopIfTrue="1">
      <formula>$B$13=1</formula>
    </cfRule>
  </conditionalFormatting>
  <conditionalFormatting sqref="G18 J18 G19:H21 I19:I20 J19:K21 L19:L20">
    <cfRule type="expression" dxfId="47" priority="6">
      <formula>$B$8&gt;2</formula>
    </cfRule>
  </conditionalFormatting>
  <conditionalFormatting sqref="G12 J12 G13:L15">
    <cfRule type="expression" dxfId="46" priority="5">
      <formula>$B$3&gt;2</formula>
    </cfRule>
  </conditionalFormatting>
  <conditionalFormatting sqref="H19:H20">
    <cfRule type="expression" dxfId="45" priority="4">
      <formula>$B$3&gt;2</formula>
    </cfRule>
  </conditionalFormatting>
  <conditionalFormatting sqref="K19:K20">
    <cfRule type="expression" dxfId="44" priority="3">
      <formula>$B$3&gt;2</formula>
    </cfRule>
  </conditionalFormatting>
  <conditionalFormatting sqref="H19:H20">
    <cfRule type="expression" dxfId="43" priority="2">
      <formula>$B$3&gt;2</formula>
    </cfRule>
  </conditionalFormatting>
  <conditionalFormatting sqref="K19:K20">
    <cfRule type="expression" dxfId="42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0.57831325301204828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10.507165380271084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0.72916666666666663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0.72916666666666663</v>
      </c>
    </row>
    <row r="29" spans="2:18" s="8" customFormat="1"/>
    <row r="30" spans="2:18" s="8" customFormat="1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41" priority="14" stopIfTrue="1">
      <formula>"$F$12=2"</formula>
    </cfRule>
  </conditionalFormatting>
  <conditionalFormatting sqref="K13">
    <cfRule type="expression" dxfId="40" priority="13" stopIfTrue="1">
      <formula>B18&lt;&gt;2</formula>
    </cfRule>
  </conditionalFormatting>
  <conditionalFormatting sqref="K14">
    <cfRule type="expression" dxfId="39" priority="12" stopIfTrue="1">
      <formula>B18&lt;&gt;2</formula>
    </cfRule>
  </conditionalFormatting>
  <conditionalFormatting sqref="K15 K20">
    <cfRule type="expression" dxfId="38" priority="11" stopIfTrue="1">
      <formula>$B$18&lt;&gt;2</formula>
    </cfRule>
  </conditionalFormatting>
  <conditionalFormatting sqref="K19:K20">
    <cfRule type="expression" dxfId="37" priority="8" stopIfTrue="1">
      <formula>$B$13=1</formula>
    </cfRule>
    <cfRule type="expression" dxfId="36" priority="9" stopIfTrue="1">
      <formula>$B$12=1</formula>
    </cfRule>
    <cfRule type="expression" dxfId="35" priority="10" stopIfTrue="1">
      <formula>$B$18&lt;&gt;2</formula>
    </cfRule>
  </conditionalFormatting>
  <conditionalFormatting sqref="J18 H19:H20 K19:K20">
    <cfRule type="expression" dxfId="34" priority="7" stopIfTrue="1">
      <formula>$B$13=1</formula>
    </cfRule>
  </conditionalFormatting>
  <conditionalFormatting sqref="G18 J18 G19:H21 I19:I20 J19:K21 L19:L20">
    <cfRule type="expression" dxfId="33" priority="6">
      <formula>$B$8&gt;2</formula>
    </cfRule>
  </conditionalFormatting>
  <conditionalFormatting sqref="G12 J12 G13:L15">
    <cfRule type="expression" dxfId="32" priority="5">
      <formula>$B$3&gt;2</formula>
    </cfRule>
  </conditionalFormatting>
  <conditionalFormatting sqref="H19:H20">
    <cfRule type="expression" dxfId="31" priority="4">
      <formula>$B$3&gt;2</formula>
    </cfRule>
  </conditionalFormatting>
  <conditionalFormatting sqref="K19:K20">
    <cfRule type="expression" dxfId="30" priority="3">
      <formula>$B$3&gt;2</formula>
    </cfRule>
  </conditionalFormatting>
  <conditionalFormatting sqref="H19:H20">
    <cfRule type="expression" dxfId="29" priority="2">
      <formula>$B$3&gt;2</formula>
    </cfRule>
  </conditionalFormatting>
  <conditionalFormatting sqref="K19:K20">
    <cfRule type="expression" dxfId="28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0.21286208344161686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3.8674145928029349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4192650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4192650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3.6978775356874531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3.6978775356874531</v>
      </c>
    </row>
    <row r="29" spans="2:18" s="8" customFormat="1"/>
    <row r="30" spans="2:18" s="8" customFormat="1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30</v>
      </c>
      <c r="M30" s="8">
        <f>IF($B$18=1,0,IF($B$18=2,L30,L26))</f>
        <v>60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53240</v>
      </c>
      <c r="R30" s="16" t="s">
        <v>8</v>
      </c>
    </row>
    <row r="31" spans="2:18" s="8" customFormat="1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4192650</v>
      </c>
      <c r="J31" s="16" t="s">
        <v>16</v>
      </c>
      <c r="L31" s="8">
        <f>IF($B$13=1,K14,K20)</f>
        <v>60</v>
      </c>
      <c r="M31" s="8">
        <f>IF($B$18=1,0,IF($B$18=2,L31,L27))</f>
        <v>22</v>
      </c>
      <c r="O31" s="8">
        <f>M31</f>
        <v>22</v>
      </c>
      <c r="P31" s="8" t="s">
        <v>15</v>
      </c>
      <c r="Q31" s="17">
        <f>$C$21*Q30/O32/100</f>
        <v>4192650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27" priority="14" stopIfTrue="1">
      <formula>"$F$12=2"</formula>
    </cfRule>
  </conditionalFormatting>
  <conditionalFormatting sqref="K13">
    <cfRule type="expression" dxfId="26" priority="13" stopIfTrue="1">
      <formula>B18&lt;&gt;2</formula>
    </cfRule>
  </conditionalFormatting>
  <conditionalFormatting sqref="K14">
    <cfRule type="expression" dxfId="25" priority="12" stopIfTrue="1">
      <formula>B18&lt;&gt;2</formula>
    </cfRule>
  </conditionalFormatting>
  <conditionalFormatting sqref="K15 K20">
    <cfRule type="expression" dxfId="24" priority="11" stopIfTrue="1">
      <formula>$B$18&lt;&gt;2</formula>
    </cfRule>
  </conditionalFormatting>
  <conditionalFormatting sqref="K19:K20">
    <cfRule type="expression" dxfId="23" priority="8" stopIfTrue="1">
      <formula>$B$13=1</formula>
    </cfRule>
    <cfRule type="expression" dxfId="22" priority="9" stopIfTrue="1">
      <formula>$B$12=1</formula>
    </cfRule>
    <cfRule type="expression" dxfId="21" priority="10" stopIfTrue="1">
      <formula>$B$18&lt;&gt;2</formula>
    </cfRule>
  </conditionalFormatting>
  <conditionalFormatting sqref="J18 H19:H20 K19:K20">
    <cfRule type="expression" dxfId="20" priority="7" stopIfTrue="1">
      <formula>$B$13=1</formula>
    </cfRule>
  </conditionalFormatting>
  <conditionalFormatting sqref="G18 J18 G19:H21 I19:I20 J19:K21 L19:L20">
    <cfRule type="expression" dxfId="19" priority="6">
      <formula>$B$8&gt;2</formula>
    </cfRule>
  </conditionalFormatting>
  <conditionalFormatting sqref="G12 J12 G13:L15">
    <cfRule type="expression" dxfId="18" priority="5">
      <formula>$B$3&gt;2</formula>
    </cfRule>
  </conditionalFormatting>
  <conditionalFormatting sqref="H19:H20">
    <cfRule type="expression" dxfId="17" priority="4">
      <formula>$B$3&gt;2</formula>
    </cfRule>
  </conditionalFormatting>
  <conditionalFormatting sqref="K19:K20">
    <cfRule type="expression" dxfId="16" priority="3">
      <formula>$B$3&gt;2</formula>
    </cfRule>
  </conditionalFormatting>
  <conditionalFormatting sqref="H19:H20">
    <cfRule type="expression" dxfId="15" priority="2">
      <formula>$B$3&gt;2</formula>
    </cfRule>
  </conditionalFormatting>
  <conditionalFormatting sqref="K19:K20">
    <cfRule type="expression" dxfId="14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0.11910781001812119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2.1640269376919079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0.49999999999999994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4192650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4192650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7.3957550713749063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7.3957550713749063</v>
      </c>
    </row>
    <row r="29" spans="2:18" s="8" customFormat="1"/>
    <row r="30" spans="2:18" s="8" customFormat="1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13" priority="14" stopIfTrue="1">
      <formula>"$F$12=2"</formula>
    </cfRule>
  </conditionalFormatting>
  <conditionalFormatting sqref="K13">
    <cfRule type="expression" dxfId="12" priority="13" stopIfTrue="1">
      <formula>B18&lt;&gt;2</formula>
    </cfRule>
  </conditionalFormatting>
  <conditionalFormatting sqref="K14">
    <cfRule type="expression" dxfId="11" priority="12" stopIfTrue="1">
      <formula>B18&lt;&gt;2</formula>
    </cfRule>
  </conditionalFormatting>
  <conditionalFormatting sqref="K15 K20">
    <cfRule type="expression" dxfId="10" priority="11" stopIfTrue="1">
      <formula>$B$18&lt;&gt;2</formula>
    </cfRule>
  </conditionalFormatting>
  <conditionalFormatting sqref="K19:K20">
    <cfRule type="expression" dxfId="9" priority="8" stopIfTrue="1">
      <formula>$B$13=1</formula>
    </cfRule>
    <cfRule type="expression" dxfId="8" priority="9" stopIfTrue="1">
      <formula>$B$12=1</formula>
    </cfRule>
    <cfRule type="expression" dxfId="7" priority="10" stopIfTrue="1">
      <formula>$B$18&lt;&gt;2</formula>
    </cfRule>
  </conditionalFormatting>
  <conditionalFormatting sqref="J18 H19:H20 K19:K20">
    <cfRule type="expression" dxfId="6" priority="7" stopIfTrue="1">
      <formula>$B$13=1</formula>
    </cfRule>
  </conditionalFormatting>
  <conditionalFormatting sqref="G18 J18 G19:H21 I19:I20 J19:K21 L19:L20">
    <cfRule type="expression" dxfId="5" priority="6">
      <formula>$B$8&gt;2</formula>
    </cfRule>
  </conditionalFormatting>
  <conditionalFormatting sqref="G12 J12 G13:L15">
    <cfRule type="expression" dxfId="4" priority="5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M25"/>
  <sheetViews>
    <sheetView workbookViewId="0">
      <selection activeCell="J8" sqref="J8"/>
    </sheetView>
  </sheetViews>
  <sheetFormatPr defaultColWidth="9" defaultRowHeight="12.75"/>
  <cols>
    <col min="1" max="12" width="10.7109375" style="1" customWidth="1"/>
    <col min="13" max="16384" width="9" style="1"/>
  </cols>
  <sheetData>
    <row r="1" spans="1:12">
      <c r="A1" s="4" t="s">
        <v>58</v>
      </c>
      <c r="F1" s="36" t="s">
        <v>75</v>
      </c>
      <c r="G1" s="13" t="s">
        <v>76</v>
      </c>
    </row>
    <row r="3" spans="1:12" customFormat="1">
      <c r="A3" s="1"/>
      <c r="B3" s="1"/>
      <c r="C3" s="1"/>
      <c r="D3" s="1"/>
      <c r="E3" s="1"/>
      <c r="F3" s="1"/>
      <c r="G3" s="1"/>
    </row>
    <row r="4" spans="1:12" customFormat="1">
      <c r="A4" s="13" t="s">
        <v>59</v>
      </c>
      <c r="B4" s="13" t="s">
        <v>60</v>
      </c>
      <c r="C4" s="13" t="s">
        <v>61</v>
      </c>
      <c r="D4" s="13" t="s">
        <v>62</v>
      </c>
      <c r="E4" s="13" t="s">
        <v>63</v>
      </c>
      <c r="F4" s="13" t="s">
        <v>64</v>
      </c>
      <c r="G4" s="13" t="s">
        <v>65</v>
      </c>
      <c r="H4" s="1"/>
      <c r="I4" s="1"/>
      <c r="J4" s="1"/>
      <c r="K4" s="3"/>
      <c r="L4" s="3"/>
    </row>
    <row r="5" spans="1:12" customFormat="1">
      <c r="A5" s="1" t="s">
        <v>0</v>
      </c>
      <c r="B5" s="1" t="s">
        <v>44</v>
      </c>
      <c r="C5" s="1" t="s">
        <v>44</v>
      </c>
      <c r="D5" s="1" t="s">
        <v>48</v>
      </c>
      <c r="E5" s="1" t="s">
        <v>48</v>
      </c>
      <c r="F5" s="1" t="s">
        <v>48</v>
      </c>
      <c r="G5" s="1" t="s">
        <v>48</v>
      </c>
      <c r="H5" s="1"/>
      <c r="I5" s="1"/>
      <c r="J5" s="1"/>
    </row>
    <row r="6" spans="1:12">
      <c r="A6" s="1" t="s">
        <v>43</v>
      </c>
      <c r="B6" s="1" t="s">
        <v>45</v>
      </c>
      <c r="C6" s="1" t="s">
        <v>45</v>
      </c>
      <c r="D6" s="1" t="s">
        <v>50</v>
      </c>
      <c r="E6" s="1" t="s">
        <v>50</v>
      </c>
      <c r="F6" s="1" t="s">
        <v>50</v>
      </c>
      <c r="G6" s="1" t="s">
        <v>50</v>
      </c>
    </row>
    <row r="7" spans="1:12">
      <c r="A7" s="1" t="s">
        <v>46</v>
      </c>
      <c r="B7" s="1">
        <v>2</v>
      </c>
      <c r="C7" s="1">
        <v>1</v>
      </c>
      <c r="D7" s="1">
        <v>2</v>
      </c>
      <c r="E7" s="1">
        <v>1</v>
      </c>
    </row>
    <row r="8" spans="1:12">
      <c r="A8" s="1" t="s">
        <v>49</v>
      </c>
      <c r="F8" s="1">
        <v>2</v>
      </c>
      <c r="G8" s="1">
        <v>1</v>
      </c>
    </row>
    <row r="9" spans="1:12">
      <c r="B9" s="1" t="str">
        <f>B5</f>
        <v>30x70</v>
      </c>
      <c r="C9" s="1" t="str">
        <f t="shared" ref="C9:G9" si="0">C5</f>
        <v>30x70</v>
      </c>
      <c r="D9" s="1" t="str">
        <f t="shared" si="0"/>
        <v>70x30</v>
      </c>
      <c r="E9" s="1" t="str">
        <f t="shared" si="0"/>
        <v>70x30</v>
      </c>
      <c r="F9" s="1" t="str">
        <f t="shared" si="0"/>
        <v>70x30</v>
      </c>
      <c r="G9" s="1" t="str">
        <f t="shared" si="0"/>
        <v>70x30</v>
      </c>
    </row>
    <row r="10" spans="1:12">
      <c r="B10" s="1" t="str">
        <f>IF(B7="",CONCATENATE(B8," spess."),CONCATENATE(B7," emerg."))</f>
        <v>2 emerg.</v>
      </c>
      <c r="C10" s="1" t="str">
        <f t="shared" ref="C10:G10" si="1">IF(C7="",CONCATENATE(C8," spess."),CONCATENATE(C7," emerg."))</f>
        <v>1 emerg.</v>
      </c>
      <c r="D10" s="1" t="str">
        <f t="shared" si="1"/>
        <v>2 emerg.</v>
      </c>
      <c r="E10" s="1" t="str">
        <f t="shared" si="1"/>
        <v>1 emerg.</v>
      </c>
      <c r="F10" s="1" t="str">
        <f t="shared" si="1"/>
        <v>2 spess.</v>
      </c>
      <c r="G10" s="1" t="str">
        <f t="shared" si="1"/>
        <v>1 spess.</v>
      </c>
    </row>
    <row r="11" spans="1:12">
      <c r="A11" s="13" t="s">
        <v>21</v>
      </c>
      <c r="B11" s="37">
        <f>'rig-2 t em'!L5</f>
        <v>33.138923304817752</v>
      </c>
      <c r="C11" s="37">
        <f>'rig-1 t em'!L5</f>
        <v>19.903419469754304</v>
      </c>
      <c r="D11" s="37">
        <f>'def-2 t em'!L5</f>
        <v>13.314423306297705</v>
      </c>
      <c r="E11" s="37">
        <f>'def-1 t em'!L5</f>
        <v>10.507165380271084</v>
      </c>
      <c r="F11" s="37">
        <f>'def-2 t sp'!L5</f>
        <v>3.8674145928029349</v>
      </c>
      <c r="G11" s="37">
        <f>'def-1 t sp'!L5</f>
        <v>2.1640269376919079</v>
      </c>
      <c r="I11" s="15" t="s">
        <v>73</v>
      </c>
      <c r="J11" s="3"/>
    </row>
    <row r="12" spans="1:12">
      <c r="A12" s="1" t="s">
        <v>47</v>
      </c>
      <c r="B12" s="38">
        <f>'rig-2 t em'!L7</f>
        <v>0.5</v>
      </c>
      <c r="C12" s="38">
        <f>'rig-1 t em'!L7</f>
        <v>0.5</v>
      </c>
      <c r="D12" s="38">
        <f>'def-2 t em'!L7</f>
        <v>0.5</v>
      </c>
      <c r="E12" s="38">
        <f>'def-1 t em'!L7</f>
        <v>0.50000000000000011</v>
      </c>
      <c r="F12" s="38">
        <f>'def-2 t sp'!L7</f>
        <v>0.5</v>
      </c>
      <c r="G12" s="38">
        <f>'def-1 t sp'!L7</f>
        <v>0.49999999999999994</v>
      </c>
      <c r="I12" s="15" t="s">
        <v>66</v>
      </c>
    </row>
    <row r="14" spans="1:12">
      <c r="B14" s="15" t="s">
        <v>70</v>
      </c>
    </row>
    <row r="15" spans="1:12">
      <c r="B15" s="1">
        <v>10</v>
      </c>
      <c r="C15" s="1">
        <v>3</v>
      </c>
      <c r="D15" s="1">
        <v>1</v>
      </c>
      <c r="E15" s="1">
        <v>5</v>
      </c>
      <c r="F15" s="1">
        <v>4</v>
      </c>
      <c r="G15" s="1">
        <v>4</v>
      </c>
    </row>
    <row r="16" spans="1:12">
      <c r="A16" s="13" t="s">
        <v>21</v>
      </c>
      <c r="B16" s="3">
        <f>IF(B15&gt;0,B$11,"")</f>
        <v>33.138923304817752</v>
      </c>
      <c r="C16" s="3">
        <f>IF(C15&gt;0,C$11,"")</f>
        <v>19.903419469754304</v>
      </c>
      <c r="D16" s="3">
        <f>IF(D15&gt;0,D$11,"")</f>
        <v>13.314423306297705</v>
      </c>
      <c r="E16" s="3">
        <f>IF(E15&gt;0,E$11,"")</f>
        <v>10.507165380271084</v>
      </c>
      <c r="F16" s="3">
        <f>IF(F15&gt;0,F$11,"")</f>
        <v>3.8674145928029349</v>
      </c>
      <c r="G16" s="3">
        <f>IF(G15&gt;0,G$11,"")</f>
        <v>2.1640269376919079</v>
      </c>
      <c r="I16" s="36" t="s">
        <v>68</v>
      </c>
      <c r="J16" s="3">
        <f>MAX(B16:G16)</f>
        <v>33.138923304817752</v>
      </c>
    </row>
    <row r="17" spans="1:13">
      <c r="A17" s="13" t="s">
        <v>74</v>
      </c>
      <c r="B17" s="3">
        <f>IF(B15&gt;0,B16/$J16,"")</f>
        <v>1</v>
      </c>
      <c r="C17" s="3">
        <f t="shared" ref="C17:G17" si="2">IF(C15&gt;0,C16/$J16,"")</f>
        <v>0.60060549604098745</v>
      </c>
      <c r="D17" s="3">
        <f t="shared" si="2"/>
        <v>0.40177597756659911</v>
      </c>
      <c r="E17" s="3">
        <f t="shared" si="2"/>
        <v>0.31706417506761747</v>
      </c>
      <c r="F17" s="3">
        <f t="shared" si="2"/>
        <v>0.11670308528825039</v>
      </c>
      <c r="G17" s="3">
        <f t="shared" si="2"/>
        <v>6.5301667099645952E-2</v>
      </c>
      <c r="I17" s="36"/>
      <c r="J17" s="3"/>
    </row>
    <row r="18" spans="1:13" ht="15">
      <c r="A18" s="1" t="s">
        <v>72</v>
      </c>
      <c r="B18" s="3">
        <f>IF(B15&gt;0,B15*B16,0)</f>
        <v>331.38923304817752</v>
      </c>
      <c r="C18" s="3">
        <f t="shared" ref="C18:G18" si="3">IF(C15&gt;0,C15*C16,0)</f>
        <v>59.710258409262913</v>
      </c>
      <c r="D18" s="3">
        <f t="shared" si="3"/>
        <v>13.314423306297705</v>
      </c>
      <c r="E18" s="3">
        <f t="shared" si="3"/>
        <v>52.535826901355421</v>
      </c>
      <c r="F18" s="3">
        <f t="shared" si="3"/>
        <v>15.469658371211739</v>
      </c>
      <c r="G18" s="3">
        <f t="shared" si="3"/>
        <v>8.6561077507676316</v>
      </c>
      <c r="I18" s="36" t="s">
        <v>67</v>
      </c>
      <c r="J18" s="3">
        <f>SUM(B18:G18)</f>
        <v>481.07550778707298</v>
      </c>
      <c r="L18" s="36" t="s">
        <v>69</v>
      </c>
      <c r="M18" s="3">
        <f>J18/J16</f>
        <v>14.516932350579236</v>
      </c>
    </row>
    <row r="21" spans="1:13">
      <c r="B21" s="15" t="s">
        <v>71</v>
      </c>
    </row>
    <row r="22" spans="1:13">
      <c r="B22" s="1">
        <v>11</v>
      </c>
      <c r="C22" s="1">
        <v>3</v>
      </c>
      <c r="D22" s="1">
        <v>0</v>
      </c>
      <c r="E22" s="1">
        <v>7</v>
      </c>
      <c r="F22" s="1">
        <v>2</v>
      </c>
      <c r="G22" s="1">
        <v>4</v>
      </c>
    </row>
    <row r="23" spans="1:13">
      <c r="A23" s="13" t="s">
        <v>21</v>
      </c>
      <c r="B23" s="3">
        <f>IF(B22&gt;0,B$11,"")</f>
        <v>33.138923304817752</v>
      </c>
      <c r="C23" s="3">
        <f>IF(C22&gt;0,C$11,"")</f>
        <v>19.903419469754304</v>
      </c>
      <c r="D23" s="3" t="str">
        <f>IF(D22&gt;0,D$11,"")</f>
        <v/>
      </c>
      <c r="E23" s="3">
        <f>IF(E22&gt;0,E$11,"")</f>
        <v>10.507165380271084</v>
      </c>
      <c r="F23" s="3">
        <f>IF(F22&gt;0,F$11,"")</f>
        <v>3.8674145928029349</v>
      </c>
      <c r="G23" s="3">
        <f>IF(G22&gt;0,G$11,"")</f>
        <v>2.1640269376919079</v>
      </c>
      <c r="I23" s="36" t="s">
        <v>68</v>
      </c>
      <c r="J23" s="3">
        <f>MAX(B23:G23)</f>
        <v>33.138923304817752</v>
      </c>
    </row>
    <row r="24" spans="1:13">
      <c r="A24" s="13" t="s">
        <v>74</v>
      </c>
      <c r="B24" s="3">
        <f>IF(B22&gt;0,B23/$J23,"")</f>
        <v>1</v>
      </c>
      <c r="C24" s="3">
        <f t="shared" ref="C24" si="4">IF(C22&gt;0,C23/$J23,"")</f>
        <v>0.60060549604098745</v>
      </c>
      <c r="D24" s="3" t="str">
        <f t="shared" ref="D24" si="5">IF(D22&gt;0,D23/$J23,"")</f>
        <v/>
      </c>
      <c r="E24" s="3">
        <f t="shared" ref="E24" si="6">IF(E22&gt;0,E23/$J23,"")</f>
        <v>0.31706417506761747</v>
      </c>
      <c r="F24" s="3">
        <f t="shared" ref="F24" si="7">IF(F22&gt;0,F23/$J23,"")</f>
        <v>0.11670308528825039</v>
      </c>
      <c r="G24" s="3">
        <f t="shared" ref="G24" si="8">IF(G22&gt;0,G23/$J23,"")</f>
        <v>6.5301667099645952E-2</v>
      </c>
      <c r="I24" s="36"/>
      <c r="J24" s="3"/>
    </row>
    <row r="25" spans="1:13" ht="15">
      <c r="A25" s="1" t="s">
        <v>72</v>
      </c>
      <c r="B25" s="3">
        <f>IF(B22&gt;0,B22*B23,0)</f>
        <v>364.52815635299527</v>
      </c>
      <c r="C25" s="3">
        <f t="shared" ref="C25" si="9">IF(C22&gt;0,C22*C23,0)</f>
        <v>59.710258409262913</v>
      </c>
      <c r="D25" s="3">
        <f t="shared" ref="D25" si="10">IF(D22&gt;0,D22*D23,0)</f>
        <v>0</v>
      </c>
      <c r="E25" s="3">
        <f t="shared" ref="E25" si="11">IF(E22&gt;0,E22*E23,0)</f>
        <v>73.550157661897586</v>
      </c>
      <c r="F25" s="3">
        <f t="shared" ref="F25" si="12">IF(F22&gt;0,F22*F23,0)</f>
        <v>7.7348291856058697</v>
      </c>
      <c r="G25" s="3">
        <f t="shared" ref="G25" si="13">IF(G22&gt;0,G22*G23,0)</f>
        <v>8.6561077507676316</v>
      </c>
      <c r="I25" s="36" t="s">
        <v>67</v>
      </c>
      <c r="J25" s="3">
        <f>SUM(B25:G25)</f>
        <v>514.17950936052921</v>
      </c>
      <c r="L25" s="36" t="s">
        <v>69</v>
      </c>
      <c r="M25" s="3">
        <f>J25/J23</f>
        <v>15.515878552571367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Spiegazioni</vt:lpstr>
      <vt:lpstr>rig-2 t em</vt:lpstr>
      <vt:lpstr>rig-1 t em</vt:lpstr>
      <vt:lpstr>def-2 t em</vt:lpstr>
      <vt:lpstr>def-1 t em</vt:lpstr>
      <vt:lpstr>def-2 t sp</vt:lpstr>
      <vt:lpstr>def-1 t sp</vt:lpstr>
      <vt:lpstr>Riepilogo</vt:lpstr>
    </vt:vector>
  </TitlesOfParts>
  <Company>DICA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 Ghersi</cp:lastModifiedBy>
  <dcterms:created xsi:type="dcterms:W3CDTF">2013-01-02T09:55:43Z</dcterms:created>
  <dcterms:modified xsi:type="dcterms:W3CDTF">2018-02-02T00:01:08Z</dcterms:modified>
</cp:coreProperties>
</file>