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35" windowWidth="18195" windowHeight="10545" tabRatio="632"/>
  </bookViews>
  <sheets>
    <sheet name="Spiegazioni" sheetId="5" r:id="rId1"/>
    <sheet name="Carichi unitari" sheetId="1" r:id="rId2"/>
    <sheet name="Carichi trave" sheetId="2" r:id="rId3"/>
    <sheet name="Carichi pilastri" sheetId="4" r:id="rId4"/>
    <sheet name="Masse" sheetId="6" r:id="rId5"/>
  </sheets>
  <calcPr calcId="125725"/>
</workbook>
</file>

<file path=xl/calcChain.xml><?xml version="1.0" encoding="utf-8"?>
<calcChain xmlns="http://schemas.openxmlformats.org/spreadsheetml/2006/main">
  <c r="M65" i="6"/>
  <c r="C65"/>
  <c r="M42"/>
  <c r="C42"/>
  <c r="M64"/>
  <c r="C64"/>
  <c r="M41"/>
  <c r="C41"/>
  <c r="W48" i="4"/>
  <c r="Z48" s="1"/>
  <c r="AB59"/>
  <c r="AA59"/>
  <c r="W59"/>
  <c r="X59" s="1"/>
  <c r="U59"/>
  <c r="AB58"/>
  <c r="AA58"/>
  <c r="Y58"/>
  <c r="X58"/>
  <c r="U58"/>
  <c r="AB57"/>
  <c r="AA57"/>
  <c r="Y57"/>
  <c r="X57"/>
  <c r="U57"/>
  <c r="AB56"/>
  <c r="AA56"/>
  <c r="Y56"/>
  <c r="X56"/>
  <c r="U56"/>
  <c r="AB55"/>
  <c r="AA55"/>
  <c r="Y55"/>
  <c r="X55"/>
  <c r="U55"/>
  <c r="X54"/>
  <c r="W54"/>
  <c r="AA54" s="1"/>
  <c r="U54"/>
  <c r="AB53"/>
  <c r="AA53"/>
  <c r="Y53"/>
  <c r="X53"/>
  <c r="U53"/>
  <c r="AB52"/>
  <c r="AA52"/>
  <c r="Z52"/>
  <c r="Y52"/>
  <c r="X52"/>
  <c r="V52"/>
  <c r="U52"/>
  <c r="AA51"/>
  <c r="Z51"/>
  <c r="X51"/>
  <c r="Y51"/>
  <c r="U51"/>
  <c r="AB50"/>
  <c r="AA50"/>
  <c r="Z50"/>
  <c r="Y50"/>
  <c r="X50"/>
  <c r="U50"/>
  <c r="AB49"/>
  <c r="AA49"/>
  <c r="Z49"/>
  <c r="Y49"/>
  <c r="X49"/>
  <c r="U49"/>
  <c r="U48"/>
  <c r="AB47"/>
  <c r="AA47"/>
  <c r="Z47"/>
  <c r="Y47"/>
  <c r="X47"/>
  <c r="U47"/>
  <c r="AB46"/>
  <c r="AA46"/>
  <c r="Z46"/>
  <c r="Y46"/>
  <c r="X46"/>
  <c r="U46"/>
  <c r="M89"/>
  <c r="O89" s="1"/>
  <c r="M68"/>
  <c r="P68" s="1"/>
  <c r="M54"/>
  <c r="R54" s="1"/>
  <c r="M47"/>
  <c r="N47" s="1"/>
  <c r="N96"/>
  <c r="N95"/>
  <c r="D96"/>
  <c r="D95"/>
  <c r="N75"/>
  <c r="N74"/>
  <c r="D75"/>
  <c r="D74"/>
  <c r="N53"/>
  <c r="D54"/>
  <c r="D53"/>
  <c r="N33"/>
  <c r="N32"/>
  <c r="D33"/>
  <c r="M33"/>
  <c r="Q33" s="1"/>
  <c r="Q88"/>
  <c r="P67"/>
  <c r="M59"/>
  <c r="N59" s="1"/>
  <c r="M51"/>
  <c r="N46"/>
  <c r="M34"/>
  <c r="M26"/>
  <c r="Q26" s="1"/>
  <c r="H101"/>
  <c r="G101"/>
  <c r="E101"/>
  <c r="D101"/>
  <c r="H100"/>
  <c r="G100"/>
  <c r="E100"/>
  <c r="D100"/>
  <c r="H99"/>
  <c r="G99"/>
  <c r="E99"/>
  <c r="D99"/>
  <c r="H98"/>
  <c r="G98"/>
  <c r="E98"/>
  <c r="D98"/>
  <c r="H97"/>
  <c r="G97"/>
  <c r="E97"/>
  <c r="D97"/>
  <c r="H96"/>
  <c r="G96"/>
  <c r="E96"/>
  <c r="H95"/>
  <c r="G95"/>
  <c r="E95"/>
  <c r="H94"/>
  <c r="G94"/>
  <c r="F94"/>
  <c r="E94"/>
  <c r="D94"/>
  <c r="B94"/>
  <c r="H93"/>
  <c r="G93"/>
  <c r="F93"/>
  <c r="E93"/>
  <c r="D93"/>
  <c r="H92"/>
  <c r="G92"/>
  <c r="F92"/>
  <c r="E92"/>
  <c r="D92"/>
  <c r="H91"/>
  <c r="G91"/>
  <c r="F91"/>
  <c r="E91"/>
  <c r="D91"/>
  <c r="H90"/>
  <c r="G90"/>
  <c r="F90"/>
  <c r="E90"/>
  <c r="D90"/>
  <c r="H89"/>
  <c r="G89"/>
  <c r="F89"/>
  <c r="E89"/>
  <c r="D89"/>
  <c r="F88"/>
  <c r="F102" s="1"/>
  <c r="C88"/>
  <c r="G88" s="1"/>
  <c r="G102" s="1"/>
  <c r="C59"/>
  <c r="D59" s="1"/>
  <c r="H58"/>
  <c r="G58"/>
  <c r="E58"/>
  <c r="D58"/>
  <c r="H57"/>
  <c r="G57"/>
  <c r="E57"/>
  <c r="D57"/>
  <c r="H56"/>
  <c r="G56"/>
  <c r="E56"/>
  <c r="D56"/>
  <c r="H55"/>
  <c r="G55"/>
  <c r="E55"/>
  <c r="D55"/>
  <c r="H54"/>
  <c r="G54"/>
  <c r="E54"/>
  <c r="C53"/>
  <c r="H52"/>
  <c r="G52"/>
  <c r="F52"/>
  <c r="E52"/>
  <c r="D52"/>
  <c r="B52"/>
  <c r="G51"/>
  <c r="F51"/>
  <c r="D51"/>
  <c r="C51"/>
  <c r="H51" s="1"/>
  <c r="H50"/>
  <c r="G50"/>
  <c r="F50"/>
  <c r="E50"/>
  <c r="D50"/>
  <c r="H49"/>
  <c r="G49"/>
  <c r="F49"/>
  <c r="E49"/>
  <c r="D49"/>
  <c r="H48"/>
  <c r="G48"/>
  <c r="F48"/>
  <c r="E48"/>
  <c r="D48"/>
  <c r="H47"/>
  <c r="G47"/>
  <c r="F47"/>
  <c r="E47"/>
  <c r="D47"/>
  <c r="H46"/>
  <c r="G46"/>
  <c r="F46"/>
  <c r="F60" s="1"/>
  <c r="E46"/>
  <c r="C46"/>
  <c r="D46" s="1"/>
  <c r="H80"/>
  <c r="G80"/>
  <c r="E80"/>
  <c r="D80"/>
  <c r="H79"/>
  <c r="G79"/>
  <c r="E79"/>
  <c r="D79"/>
  <c r="H78"/>
  <c r="G78"/>
  <c r="E78"/>
  <c r="D78"/>
  <c r="H77"/>
  <c r="G77"/>
  <c r="E77"/>
  <c r="D77"/>
  <c r="H76"/>
  <c r="G76"/>
  <c r="E76"/>
  <c r="D76"/>
  <c r="H75"/>
  <c r="G75"/>
  <c r="E75"/>
  <c r="H74"/>
  <c r="G74"/>
  <c r="E74"/>
  <c r="H73"/>
  <c r="G73"/>
  <c r="F73"/>
  <c r="E73"/>
  <c r="D73"/>
  <c r="B73"/>
  <c r="H72"/>
  <c r="G72"/>
  <c r="F72"/>
  <c r="E72"/>
  <c r="D72"/>
  <c r="H71"/>
  <c r="G71"/>
  <c r="F71"/>
  <c r="E71"/>
  <c r="D71"/>
  <c r="H70"/>
  <c r="G70"/>
  <c r="F70"/>
  <c r="E70"/>
  <c r="D70"/>
  <c r="H69"/>
  <c r="G69"/>
  <c r="F69"/>
  <c r="E69"/>
  <c r="D69"/>
  <c r="H68"/>
  <c r="G68"/>
  <c r="F68"/>
  <c r="E68"/>
  <c r="D68"/>
  <c r="F67"/>
  <c r="F81" s="1"/>
  <c r="C67"/>
  <c r="G67" s="1"/>
  <c r="G81" s="1"/>
  <c r="R101"/>
  <c r="Q101"/>
  <c r="O101"/>
  <c r="N101"/>
  <c r="K101"/>
  <c r="A101"/>
  <c r="R100"/>
  <c r="Q100"/>
  <c r="O100"/>
  <c r="N100"/>
  <c r="K100"/>
  <c r="A100"/>
  <c r="R99"/>
  <c r="Q99"/>
  <c r="O99"/>
  <c r="N99"/>
  <c r="K99"/>
  <c r="A99"/>
  <c r="R98"/>
  <c r="Q98"/>
  <c r="O98"/>
  <c r="N98"/>
  <c r="K98"/>
  <c r="A98"/>
  <c r="R97"/>
  <c r="Q97"/>
  <c r="O97"/>
  <c r="N97"/>
  <c r="K97"/>
  <c r="A97"/>
  <c r="R96"/>
  <c r="Q96"/>
  <c r="O96"/>
  <c r="K96"/>
  <c r="A96"/>
  <c r="R95"/>
  <c r="Q95"/>
  <c r="O95"/>
  <c r="K95"/>
  <c r="A95"/>
  <c r="R94"/>
  <c r="Q94"/>
  <c r="P94"/>
  <c r="O94"/>
  <c r="N94"/>
  <c r="L94"/>
  <c r="K94"/>
  <c r="A94"/>
  <c r="R93"/>
  <c r="Q93"/>
  <c r="P93"/>
  <c r="O93"/>
  <c r="N93"/>
  <c r="K93"/>
  <c r="A93"/>
  <c r="R92"/>
  <c r="Q92"/>
  <c r="P92"/>
  <c r="O92"/>
  <c r="N92"/>
  <c r="K92"/>
  <c r="A92"/>
  <c r="R91"/>
  <c r="Q91"/>
  <c r="P91"/>
  <c r="O91"/>
  <c r="N91"/>
  <c r="K91"/>
  <c r="A91"/>
  <c r="R90"/>
  <c r="Q90"/>
  <c r="P90"/>
  <c r="O90"/>
  <c r="N90"/>
  <c r="K90"/>
  <c r="A90"/>
  <c r="N89"/>
  <c r="K89"/>
  <c r="A89"/>
  <c r="K88"/>
  <c r="A88"/>
  <c r="R80"/>
  <c r="Q80"/>
  <c r="N80"/>
  <c r="K80"/>
  <c r="A80"/>
  <c r="R79"/>
  <c r="Q79"/>
  <c r="O79"/>
  <c r="N79"/>
  <c r="K79"/>
  <c r="A79"/>
  <c r="R78"/>
  <c r="Q78"/>
  <c r="O78"/>
  <c r="N78"/>
  <c r="K78"/>
  <c r="A78"/>
  <c r="R77"/>
  <c r="Q77"/>
  <c r="O77"/>
  <c r="N77"/>
  <c r="K77"/>
  <c r="A77"/>
  <c r="R76"/>
  <c r="Q76"/>
  <c r="O76"/>
  <c r="N76"/>
  <c r="K76"/>
  <c r="A76"/>
  <c r="R75"/>
  <c r="Q75"/>
  <c r="O75"/>
  <c r="K75"/>
  <c r="A75"/>
  <c r="Q74"/>
  <c r="K74"/>
  <c r="A74"/>
  <c r="R73"/>
  <c r="Q73"/>
  <c r="P73"/>
  <c r="O73"/>
  <c r="N73"/>
  <c r="L73"/>
  <c r="K73"/>
  <c r="A73"/>
  <c r="R72"/>
  <c r="Q72"/>
  <c r="P72"/>
  <c r="O72"/>
  <c r="N72"/>
  <c r="K72"/>
  <c r="A72"/>
  <c r="R71"/>
  <c r="Q71"/>
  <c r="P71"/>
  <c r="O71"/>
  <c r="N71"/>
  <c r="K71"/>
  <c r="A71"/>
  <c r="R70"/>
  <c r="Q70"/>
  <c r="P70"/>
  <c r="O70"/>
  <c r="N70"/>
  <c r="K70"/>
  <c r="A70"/>
  <c r="R69"/>
  <c r="Q69"/>
  <c r="P69"/>
  <c r="O69"/>
  <c r="N69"/>
  <c r="K69"/>
  <c r="A69"/>
  <c r="O68"/>
  <c r="K68"/>
  <c r="A68"/>
  <c r="R67"/>
  <c r="K67"/>
  <c r="A67"/>
  <c r="C59" i="6"/>
  <c r="D59" s="1"/>
  <c r="C58"/>
  <c r="D58" s="1"/>
  <c r="O60"/>
  <c r="N60"/>
  <c r="M60"/>
  <c r="E60"/>
  <c r="D60"/>
  <c r="O59"/>
  <c r="N59"/>
  <c r="K59"/>
  <c r="M37"/>
  <c r="M35"/>
  <c r="N37"/>
  <c r="O36"/>
  <c r="N36"/>
  <c r="K36"/>
  <c r="E37"/>
  <c r="E36"/>
  <c r="D36"/>
  <c r="D37"/>
  <c r="A36"/>
  <c r="A16"/>
  <c r="A59" s="1"/>
  <c r="A17"/>
  <c r="A60" s="1"/>
  <c r="E17"/>
  <c r="G17"/>
  <c r="H17"/>
  <c r="R58" i="4"/>
  <c r="Q58"/>
  <c r="O58"/>
  <c r="N58"/>
  <c r="K58"/>
  <c r="A58"/>
  <c r="R57"/>
  <c r="Q57"/>
  <c r="O57"/>
  <c r="N57"/>
  <c r="K57"/>
  <c r="A57"/>
  <c r="R37"/>
  <c r="Q37"/>
  <c r="O37"/>
  <c r="N37"/>
  <c r="K37"/>
  <c r="R36"/>
  <c r="Q36"/>
  <c r="O36"/>
  <c r="N36"/>
  <c r="K36"/>
  <c r="H37"/>
  <c r="H36"/>
  <c r="G37"/>
  <c r="G36"/>
  <c r="E37"/>
  <c r="E36"/>
  <c r="D36"/>
  <c r="D37"/>
  <c r="A37"/>
  <c r="A36"/>
  <c r="I17" i="1"/>
  <c r="A17" i="2" s="1"/>
  <c r="I16" i="1"/>
  <c r="A16" i="4" s="1"/>
  <c r="I15" i="1"/>
  <c r="A15" i="4" s="1"/>
  <c r="A56" s="1"/>
  <c r="E17"/>
  <c r="G17"/>
  <c r="H17"/>
  <c r="E17" i="2"/>
  <c r="G17"/>
  <c r="H17"/>
  <c r="S16" i="1"/>
  <c r="H16" i="4" s="1"/>
  <c r="K16" i="1"/>
  <c r="O16" s="1"/>
  <c r="R16" s="1"/>
  <c r="G16" i="6" s="1"/>
  <c r="S17" i="1"/>
  <c r="K17"/>
  <c r="O17" s="1"/>
  <c r="R17" s="1"/>
  <c r="I14"/>
  <c r="I13"/>
  <c r="A13" i="2" s="1"/>
  <c r="I12" i="1"/>
  <c r="A12" i="6" s="1"/>
  <c r="N58"/>
  <c r="M62"/>
  <c r="N62" s="1"/>
  <c r="C62"/>
  <c r="D62" s="1"/>
  <c r="N61"/>
  <c r="C61"/>
  <c r="D61" s="1"/>
  <c r="N57"/>
  <c r="D57"/>
  <c r="N56"/>
  <c r="E56"/>
  <c r="D56"/>
  <c r="O55"/>
  <c r="N55"/>
  <c r="D55"/>
  <c r="O54"/>
  <c r="N54"/>
  <c r="E54"/>
  <c r="D54"/>
  <c r="N53"/>
  <c r="D53"/>
  <c r="N52"/>
  <c r="E52"/>
  <c r="D52"/>
  <c r="O51"/>
  <c r="N51"/>
  <c r="D51"/>
  <c r="N50"/>
  <c r="E50"/>
  <c r="D50"/>
  <c r="N49"/>
  <c r="E49"/>
  <c r="D49"/>
  <c r="O48"/>
  <c r="N48"/>
  <c r="L48"/>
  <c r="D48"/>
  <c r="B48"/>
  <c r="B11"/>
  <c r="B54" s="1"/>
  <c r="B10"/>
  <c r="B11" i="4"/>
  <c r="B31" s="1"/>
  <c r="B10"/>
  <c r="B11" i="2"/>
  <c r="L33" s="1"/>
  <c r="B10"/>
  <c r="B32" s="1"/>
  <c r="A14" i="4"/>
  <c r="K34" s="1"/>
  <c r="N33" i="6"/>
  <c r="E33"/>
  <c r="D33"/>
  <c r="R55" i="4"/>
  <c r="Q55"/>
  <c r="O55"/>
  <c r="Q54"/>
  <c r="O33"/>
  <c r="H33"/>
  <c r="G33"/>
  <c r="E33"/>
  <c r="R75" i="2"/>
  <c r="Q75"/>
  <c r="O75"/>
  <c r="H75"/>
  <c r="G75"/>
  <c r="E75"/>
  <c r="R55"/>
  <c r="Q55"/>
  <c r="O55"/>
  <c r="H55"/>
  <c r="G55"/>
  <c r="E55"/>
  <c r="R35"/>
  <c r="Q35"/>
  <c r="O35"/>
  <c r="H35"/>
  <c r="G35"/>
  <c r="E35"/>
  <c r="E13"/>
  <c r="K13" i="1"/>
  <c r="S13" s="1"/>
  <c r="M29" i="6"/>
  <c r="N29" s="1"/>
  <c r="M39"/>
  <c r="M38"/>
  <c r="N38" s="1"/>
  <c r="N35"/>
  <c r="N39"/>
  <c r="N34"/>
  <c r="N32"/>
  <c r="O31"/>
  <c r="N31"/>
  <c r="N30"/>
  <c r="O28"/>
  <c r="N28"/>
  <c r="O27"/>
  <c r="N27"/>
  <c r="N26"/>
  <c r="O25"/>
  <c r="N25"/>
  <c r="L25"/>
  <c r="B25"/>
  <c r="C38"/>
  <c r="D38" s="1"/>
  <c r="C39"/>
  <c r="D39"/>
  <c r="D35"/>
  <c r="D34"/>
  <c r="D32"/>
  <c r="E31"/>
  <c r="D31"/>
  <c r="D30"/>
  <c r="E29"/>
  <c r="D29"/>
  <c r="D28"/>
  <c r="E27"/>
  <c r="D27"/>
  <c r="E26"/>
  <c r="D26"/>
  <c r="N51" i="4"/>
  <c r="N56"/>
  <c r="N55"/>
  <c r="R52"/>
  <c r="Q52"/>
  <c r="P52"/>
  <c r="O52"/>
  <c r="N52"/>
  <c r="R50"/>
  <c r="Q50"/>
  <c r="P50"/>
  <c r="O50"/>
  <c r="N50"/>
  <c r="R49"/>
  <c r="Q49"/>
  <c r="P49"/>
  <c r="O49"/>
  <c r="N49"/>
  <c r="R48"/>
  <c r="Q48"/>
  <c r="P48"/>
  <c r="O48"/>
  <c r="N48"/>
  <c r="R47"/>
  <c r="N38"/>
  <c r="N30"/>
  <c r="N35"/>
  <c r="N34"/>
  <c r="R31"/>
  <c r="Q31"/>
  <c r="P31"/>
  <c r="O31"/>
  <c r="N31"/>
  <c r="R29"/>
  <c r="Q29"/>
  <c r="P29"/>
  <c r="O29"/>
  <c r="N29"/>
  <c r="R28"/>
  <c r="Q28"/>
  <c r="P28"/>
  <c r="O28"/>
  <c r="N28"/>
  <c r="R27"/>
  <c r="Q27"/>
  <c r="P27"/>
  <c r="O27"/>
  <c r="N27"/>
  <c r="N26"/>
  <c r="N25"/>
  <c r="H38"/>
  <c r="H31"/>
  <c r="H30"/>
  <c r="H29"/>
  <c r="H28"/>
  <c r="H27"/>
  <c r="H26"/>
  <c r="G26"/>
  <c r="G31"/>
  <c r="F31"/>
  <c r="E31"/>
  <c r="D31"/>
  <c r="D38"/>
  <c r="D26"/>
  <c r="D27"/>
  <c r="D28"/>
  <c r="D29"/>
  <c r="D30"/>
  <c r="D35"/>
  <c r="R76" i="2"/>
  <c r="R73"/>
  <c r="R72"/>
  <c r="R71"/>
  <c r="R69"/>
  <c r="R68"/>
  <c r="R67"/>
  <c r="H76"/>
  <c r="H73"/>
  <c r="H72"/>
  <c r="H71"/>
  <c r="H70"/>
  <c r="H69"/>
  <c r="H68"/>
  <c r="N77"/>
  <c r="N76"/>
  <c r="N74"/>
  <c r="N73"/>
  <c r="N72"/>
  <c r="N71"/>
  <c r="N69"/>
  <c r="N68"/>
  <c r="N67"/>
  <c r="D77"/>
  <c r="D76"/>
  <c r="D74"/>
  <c r="D73"/>
  <c r="D72"/>
  <c r="D71"/>
  <c r="D70"/>
  <c r="D69"/>
  <c r="D68"/>
  <c r="D67"/>
  <c r="N57"/>
  <c r="N56"/>
  <c r="N54"/>
  <c r="N53"/>
  <c r="N52"/>
  <c r="N51"/>
  <c r="N50"/>
  <c r="N49"/>
  <c r="N48"/>
  <c r="D57"/>
  <c r="D56"/>
  <c r="D54"/>
  <c r="D53"/>
  <c r="D52"/>
  <c r="D51"/>
  <c r="D50"/>
  <c r="D49"/>
  <c r="D48"/>
  <c r="D47"/>
  <c r="Q73"/>
  <c r="P73"/>
  <c r="O73"/>
  <c r="G73"/>
  <c r="F73"/>
  <c r="E73"/>
  <c r="R57"/>
  <c r="R56"/>
  <c r="R53"/>
  <c r="R52"/>
  <c r="R51"/>
  <c r="R50"/>
  <c r="R49"/>
  <c r="R48"/>
  <c r="H56"/>
  <c r="H53"/>
  <c r="H52"/>
  <c r="H51"/>
  <c r="H49"/>
  <c r="H48"/>
  <c r="Q53"/>
  <c r="P53"/>
  <c r="O53"/>
  <c r="G53"/>
  <c r="F53"/>
  <c r="E53"/>
  <c r="R37"/>
  <c r="R36"/>
  <c r="R33"/>
  <c r="R32"/>
  <c r="R31"/>
  <c r="R30"/>
  <c r="R29"/>
  <c r="R28"/>
  <c r="N37"/>
  <c r="N36"/>
  <c r="N34"/>
  <c r="N33"/>
  <c r="N32"/>
  <c r="N31"/>
  <c r="N30"/>
  <c r="N29"/>
  <c r="N28"/>
  <c r="D36"/>
  <c r="D37"/>
  <c r="D34"/>
  <c r="D28"/>
  <c r="D29"/>
  <c r="D30"/>
  <c r="D31"/>
  <c r="D32"/>
  <c r="D33"/>
  <c r="D27"/>
  <c r="Q33"/>
  <c r="P33"/>
  <c r="O33"/>
  <c r="H33"/>
  <c r="G33"/>
  <c r="F33"/>
  <c r="E33"/>
  <c r="H37"/>
  <c r="H34"/>
  <c r="H31"/>
  <c r="H30"/>
  <c r="H29"/>
  <c r="H28"/>
  <c r="H27"/>
  <c r="G27"/>
  <c r="A37" i="6" l="1"/>
  <c r="K37"/>
  <c r="K60"/>
  <c r="AA48" i="4"/>
  <c r="AA60" s="1"/>
  <c r="X48"/>
  <c r="Y48"/>
  <c r="Y60" s="1"/>
  <c r="AB48"/>
  <c r="AB60" s="1"/>
  <c r="Z60"/>
  <c r="AB51"/>
  <c r="Y54"/>
  <c r="AB54"/>
  <c r="Y59"/>
  <c r="Q89"/>
  <c r="Q102" s="1"/>
  <c r="R89"/>
  <c r="P89"/>
  <c r="N68"/>
  <c r="R68"/>
  <c r="R81" s="1"/>
  <c r="P81"/>
  <c r="Q68"/>
  <c r="O54"/>
  <c r="N54"/>
  <c r="P47"/>
  <c r="O47"/>
  <c r="Q47"/>
  <c r="R33"/>
  <c r="O88"/>
  <c r="O102" s="1"/>
  <c r="N88"/>
  <c r="R26"/>
  <c r="P26"/>
  <c r="O26"/>
  <c r="E88"/>
  <c r="E102" s="1"/>
  <c r="D88"/>
  <c r="H88"/>
  <c r="H102" s="1"/>
  <c r="G60"/>
  <c r="H60"/>
  <c r="E51"/>
  <c r="H53"/>
  <c r="H59"/>
  <c r="G53"/>
  <c r="G59"/>
  <c r="E53"/>
  <c r="E60" s="1"/>
  <c r="E59"/>
  <c r="E67"/>
  <c r="E81" s="1"/>
  <c r="D67"/>
  <c r="H67"/>
  <c r="H81" s="1"/>
  <c r="Q67"/>
  <c r="R74"/>
  <c r="P88"/>
  <c r="O67"/>
  <c r="O74"/>
  <c r="N67"/>
  <c r="O80"/>
  <c r="R88"/>
  <c r="E16" i="6"/>
  <c r="G16" i="2"/>
  <c r="H16"/>
  <c r="E16" i="4"/>
  <c r="G16"/>
  <c r="E16" i="2"/>
  <c r="H16" i="6"/>
  <c r="E59" s="1"/>
  <c r="O37"/>
  <c r="A17" i="4"/>
  <c r="A16" i="2"/>
  <c r="B53"/>
  <c r="A15"/>
  <c r="A15" i="6"/>
  <c r="A58" s="1"/>
  <c r="K35" i="4"/>
  <c r="K56"/>
  <c r="O13" i="1"/>
  <c r="R13" s="1"/>
  <c r="G13" i="6" s="1"/>
  <c r="E13" i="4"/>
  <c r="E13" i="6"/>
  <c r="A14" i="2"/>
  <c r="L31" i="4"/>
  <c r="H13" i="6"/>
  <c r="O33" s="1"/>
  <c r="H13" i="2"/>
  <c r="H13" i="4"/>
  <c r="A14" i="6"/>
  <c r="K57" s="1"/>
  <c r="L52" i="4"/>
  <c r="L31" i="6"/>
  <c r="L54"/>
  <c r="B31"/>
  <c r="A75" i="2"/>
  <c r="A55"/>
  <c r="A35"/>
  <c r="K75"/>
  <c r="K55"/>
  <c r="K35"/>
  <c r="A13" i="4"/>
  <c r="A33" s="1"/>
  <c r="A13" i="6"/>
  <c r="K33" s="1"/>
  <c r="K55"/>
  <c r="A32"/>
  <c r="A12" i="2"/>
  <c r="A12" i="4"/>
  <c r="A55" i="6"/>
  <c r="K32"/>
  <c r="K55" i="4"/>
  <c r="A55"/>
  <c r="B73" i="2"/>
  <c r="B33"/>
  <c r="L53"/>
  <c r="L73"/>
  <c r="D25" i="6"/>
  <c r="M11" i="1"/>
  <c r="K11"/>
  <c r="I11"/>
  <c r="R102" i="4" l="1"/>
  <c r="P102"/>
  <c r="Q81"/>
  <c r="O81"/>
  <c r="K58" i="6"/>
  <c r="A35"/>
  <c r="K35"/>
  <c r="G13" i="4"/>
  <c r="G13" i="2"/>
  <c r="O56" i="6"/>
  <c r="F11" i="2"/>
  <c r="F11" i="4"/>
  <c r="F11" i="6"/>
  <c r="A11"/>
  <c r="A11" i="2"/>
  <c r="A11" i="4"/>
  <c r="O11" i="1"/>
  <c r="R11" s="1"/>
  <c r="E11" i="4"/>
  <c r="E11" i="6"/>
  <c r="E11" i="2"/>
  <c r="A57" i="6"/>
  <c r="K34"/>
  <c r="A34"/>
  <c r="Q11" i="1"/>
  <c r="A56" i="6"/>
  <c r="A54" i="4"/>
  <c r="K54"/>
  <c r="K33"/>
  <c r="A33" i="6"/>
  <c r="K56"/>
  <c r="A53" i="4"/>
  <c r="A32"/>
  <c r="K53"/>
  <c r="K32"/>
  <c r="O53" i="6"/>
  <c r="S11" i="1"/>
  <c r="G29" i="4"/>
  <c r="F29"/>
  <c r="E29"/>
  <c r="G28"/>
  <c r="F28"/>
  <c r="E28"/>
  <c r="G27"/>
  <c r="F27"/>
  <c r="E27"/>
  <c r="F26"/>
  <c r="E26"/>
  <c r="Q71" i="2"/>
  <c r="P71"/>
  <c r="O71"/>
  <c r="Q69"/>
  <c r="P69"/>
  <c r="O69"/>
  <c r="Q68"/>
  <c r="P68"/>
  <c r="O68"/>
  <c r="Q67"/>
  <c r="P67"/>
  <c r="O67"/>
  <c r="G71"/>
  <c r="F71"/>
  <c r="E71"/>
  <c r="G70"/>
  <c r="F70"/>
  <c r="E70"/>
  <c r="G69"/>
  <c r="F69"/>
  <c r="E69"/>
  <c r="G68"/>
  <c r="F68"/>
  <c r="E68"/>
  <c r="Q51"/>
  <c r="P51"/>
  <c r="O51"/>
  <c r="Q50"/>
  <c r="P50"/>
  <c r="O50"/>
  <c r="Q49"/>
  <c r="P49"/>
  <c r="O49"/>
  <c r="Q48"/>
  <c r="P48"/>
  <c r="O48"/>
  <c r="G51"/>
  <c r="F51"/>
  <c r="E51"/>
  <c r="G49"/>
  <c r="F49"/>
  <c r="E49"/>
  <c r="G48"/>
  <c r="F48"/>
  <c r="E48"/>
  <c r="Q31"/>
  <c r="P31"/>
  <c r="O31"/>
  <c r="Q30"/>
  <c r="P30"/>
  <c r="O30"/>
  <c r="Q29"/>
  <c r="P29"/>
  <c r="O29"/>
  <c r="Q28"/>
  <c r="P28"/>
  <c r="O28"/>
  <c r="M27"/>
  <c r="N27" s="1"/>
  <c r="G31"/>
  <c r="F31"/>
  <c r="E31"/>
  <c r="G29"/>
  <c r="F29"/>
  <c r="E29"/>
  <c r="G28"/>
  <c r="F28"/>
  <c r="E28"/>
  <c r="M9" i="1"/>
  <c r="K9"/>
  <c r="I9"/>
  <c r="M7"/>
  <c r="M6"/>
  <c r="K7"/>
  <c r="K6"/>
  <c r="I7"/>
  <c r="I6"/>
  <c r="I4"/>
  <c r="E7" i="4" l="1"/>
  <c r="E7" i="6"/>
  <c r="S7" i="1"/>
  <c r="O6"/>
  <c r="R6" s="1"/>
  <c r="E6" i="6"/>
  <c r="S6" i="1"/>
  <c r="Q6"/>
  <c r="F6" i="6"/>
  <c r="E9"/>
  <c r="S9" i="1"/>
  <c r="K52" i="4"/>
  <c r="A31"/>
  <c r="A52"/>
  <c r="K31"/>
  <c r="A7"/>
  <c r="A7" i="2"/>
  <c r="A7" i="6"/>
  <c r="A6" i="4"/>
  <c r="A6" i="2"/>
  <c r="A6" i="6"/>
  <c r="K53" i="2"/>
  <c r="A53"/>
  <c r="K33"/>
  <c r="A33"/>
  <c r="A73"/>
  <c r="K73"/>
  <c r="A9" i="6"/>
  <c r="A9" i="2"/>
  <c r="A9" i="4"/>
  <c r="A31" i="6"/>
  <c r="K54"/>
  <c r="A54"/>
  <c r="K31"/>
  <c r="F9" i="2"/>
  <c r="F9" i="6"/>
  <c r="A4"/>
  <c r="A4" i="2"/>
  <c r="A4" i="4"/>
  <c r="Q7" i="1"/>
  <c r="F7" i="6"/>
  <c r="O61"/>
  <c r="E51"/>
  <c r="O49"/>
  <c r="G11" i="2"/>
  <c r="G11" i="4"/>
  <c r="G11" i="6"/>
  <c r="H11" i="2"/>
  <c r="H11" i="4"/>
  <c r="H11" i="6"/>
  <c r="E9" i="2"/>
  <c r="F7"/>
  <c r="E9" i="4"/>
  <c r="E6" i="2"/>
  <c r="Q9" i="1"/>
  <c r="F7" i="4"/>
  <c r="F9"/>
  <c r="E7" i="2"/>
  <c r="E6" i="4"/>
  <c r="F6"/>
  <c r="F6" i="2"/>
  <c r="O9" i="1"/>
  <c r="O7"/>
  <c r="R7" s="1"/>
  <c r="G7" i="6" s="1"/>
  <c r="A27" l="1"/>
  <c r="K50"/>
  <c r="K27"/>
  <c r="A50"/>
  <c r="K26" i="4"/>
  <c r="A47"/>
  <c r="K47"/>
  <c r="A26"/>
  <c r="H9" i="6"/>
  <c r="H9" i="4"/>
  <c r="H9" i="2"/>
  <c r="A52" i="6"/>
  <c r="A29"/>
  <c r="K52"/>
  <c r="K29"/>
  <c r="K48" i="2"/>
  <c r="A28"/>
  <c r="K68"/>
  <c r="A48"/>
  <c r="A68"/>
  <c r="K28"/>
  <c r="H7" i="4"/>
  <c r="H7" i="6"/>
  <c r="O50" s="1"/>
  <c r="H7" i="2"/>
  <c r="A49" i="6"/>
  <c r="K26"/>
  <c r="K49"/>
  <c r="A26"/>
  <c r="K67" i="2"/>
  <c r="A67"/>
  <c r="A47"/>
  <c r="K27"/>
  <c r="K47"/>
  <c r="A46" i="4"/>
  <c r="K46"/>
  <c r="K25"/>
  <c r="A25"/>
  <c r="H6" i="2"/>
  <c r="H6" i="4"/>
  <c r="H6" i="6"/>
  <c r="O26" s="1"/>
  <c r="A71" i="2"/>
  <c r="A51"/>
  <c r="K31"/>
  <c r="K51"/>
  <c r="K71"/>
  <c r="A31"/>
  <c r="A50" i="4"/>
  <c r="K50"/>
  <c r="K29"/>
  <c r="A29"/>
  <c r="K48"/>
  <c r="K27"/>
  <c r="A48"/>
  <c r="A27"/>
  <c r="A48" i="6"/>
  <c r="K48"/>
  <c r="A25"/>
  <c r="K25"/>
  <c r="A49" i="2"/>
  <c r="K49"/>
  <c r="A29"/>
  <c r="K69"/>
  <c r="A69"/>
  <c r="K29"/>
  <c r="G6" i="4"/>
  <c r="G6" i="6"/>
  <c r="G6" i="2"/>
  <c r="G7" i="4"/>
  <c r="G7" i="2"/>
  <c r="R9" i="1"/>
  <c r="G9" i="6" s="1"/>
  <c r="M70" i="2"/>
  <c r="Q76"/>
  <c r="O76"/>
  <c r="K76"/>
  <c r="K74"/>
  <c r="Q72"/>
  <c r="P72"/>
  <c r="O72"/>
  <c r="G76"/>
  <c r="E76"/>
  <c r="A76"/>
  <c r="A74"/>
  <c r="G72"/>
  <c r="F72"/>
  <c r="E72"/>
  <c r="O29" i="6" l="1"/>
  <c r="O52"/>
  <c r="N70" i="2"/>
  <c r="G9"/>
  <c r="G9" i="4"/>
  <c r="A35" l="1"/>
  <c r="K15" i="1"/>
  <c r="E15" i="4" l="1"/>
  <c r="O35" s="1"/>
  <c r="E15" i="6"/>
  <c r="S15" i="1"/>
  <c r="E15" i="2"/>
  <c r="O15" i="1"/>
  <c r="R15" s="1"/>
  <c r="G15" i="6" s="1"/>
  <c r="C34" i="4"/>
  <c r="C32"/>
  <c r="C25"/>
  <c r="G38"/>
  <c r="E38"/>
  <c r="A34"/>
  <c r="G30"/>
  <c r="F30"/>
  <c r="E30"/>
  <c r="Q37" i="2"/>
  <c r="O37"/>
  <c r="Q36"/>
  <c r="O36"/>
  <c r="K36"/>
  <c r="K34"/>
  <c r="Q32"/>
  <c r="P32"/>
  <c r="O32"/>
  <c r="G37"/>
  <c r="E37"/>
  <c r="A36"/>
  <c r="G34"/>
  <c r="E34"/>
  <c r="A34"/>
  <c r="G30"/>
  <c r="F30"/>
  <c r="E30"/>
  <c r="F27"/>
  <c r="E27"/>
  <c r="A27"/>
  <c r="G56"/>
  <c r="E56"/>
  <c r="G52"/>
  <c r="F52"/>
  <c r="E52"/>
  <c r="Q57"/>
  <c r="Q56"/>
  <c r="Q52"/>
  <c r="P52"/>
  <c r="O57"/>
  <c r="O56"/>
  <c r="O52"/>
  <c r="M47"/>
  <c r="A56"/>
  <c r="A54"/>
  <c r="E35" i="4" l="1"/>
  <c r="O56"/>
  <c r="H15" i="6"/>
  <c r="H15" i="2"/>
  <c r="H15" i="4"/>
  <c r="N47" i="2"/>
  <c r="D32" i="4"/>
  <c r="D34"/>
  <c r="D25"/>
  <c r="G15"/>
  <c r="G15" i="2"/>
  <c r="E58" i="6" l="1"/>
  <c r="O58"/>
  <c r="E35"/>
  <c r="O35"/>
  <c r="R56" i="4"/>
  <c r="R35"/>
  <c r="H35"/>
  <c r="Q56"/>
  <c r="Q35"/>
  <c r="G35"/>
  <c r="K56" i="2"/>
  <c r="K54"/>
  <c r="K14" i="1"/>
  <c r="K12"/>
  <c r="K19"/>
  <c r="K18"/>
  <c r="M10"/>
  <c r="F10" i="6" s="1"/>
  <c r="K10" i="1"/>
  <c r="M8"/>
  <c r="K8"/>
  <c r="M4"/>
  <c r="L4"/>
  <c r="K4"/>
  <c r="I19"/>
  <c r="I18"/>
  <c r="I10"/>
  <c r="I8"/>
  <c r="Q4" l="1"/>
  <c r="F5" i="6"/>
  <c r="F5" i="4"/>
  <c r="F5" i="2"/>
  <c r="A19" i="6"/>
  <c r="A19" i="4"/>
  <c r="A19" i="2"/>
  <c r="A10"/>
  <c r="A10" i="6"/>
  <c r="A10" i="4"/>
  <c r="E12" i="6"/>
  <c r="S12" i="1"/>
  <c r="H12" i="2" s="1"/>
  <c r="E19" i="4"/>
  <c r="E19" i="6"/>
  <c r="S19" i="1"/>
  <c r="E18" i="6"/>
  <c r="S18" i="1"/>
  <c r="A18" i="6"/>
  <c r="A18" i="4"/>
  <c r="A18" i="2"/>
  <c r="E10" i="6"/>
  <c r="S10" i="1"/>
  <c r="F4" i="6"/>
  <c r="A8"/>
  <c r="A8" i="4"/>
  <c r="A8" i="2"/>
  <c r="F8" i="4"/>
  <c r="F8" i="6"/>
  <c r="E8" i="4"/>
  <c r="E8" i="6"/>
  <c r="S8" i="1"/>
  <c r="E14" i="4"/>
  <c r="E14" i="6"/>
  <c r="S14" i="1"/>
  <c r="E4" i="4"/>
  <c r="E5" i="6"/>
  <c r="E4"/>
  <c r="E5" i="4"/>
  <c r="E5" i="2"/>
  <c r="S4" i="1"/>
  <c r="S5"/>
  <c r="O59" i="4"/>
  <c r="O38"/>
  <c r="E12"/>
  <c r="F4"/>
  <c r="E10"/>
  <c r="E10" i="2"/>
  <c r="E32" s="1"/>
  <c r="Q10" i="1"/>
  <c r="F10" i="4"/>
  <c r="F10" i="2"/>
  <c r="F32" s="1"/>
  <c r="F38" s="1"/>
  <c r="Q8" i="1"/>
  <c r="F8" i="2"/>
  <c r="E8"/>
  <c r="F4"/>
  <c r="E4"/>
  <c r="O18" i="1"/>
  <c r="R18" s="1"/>
  <c r="G18" i="6" s="1"/>
  <c r="E18" i="4"/>
  <c r="E18" i="2"/>
  <c r="O14" i="1"/>
  <c r="R14" s="1"/>
  <c r="G14" i="6" s="1"/>
  <c r="E14" i="2"/>
  <c r="E36" s="1"/>
  <c r="O19" i="1"/>
  <c r="R19" s="1"/>
  <c r="G19" i="6" s="1"/>
  <c r="E19" i="2"/>
  <c r="O12" i="1"/>
  <c r="R12" s="1"/>
  <c r="G12" i="6" s="1"/>
  <c r="E12" i="2"/>
  <c r="O4" i="1"/>
  <c r="R5" s="1"/>
  <c r="P4"/>
  <c r="O10"/>
  <c r="O8"/>
  <c r="A53" i="6" l="1"/>
  <c r="A30"/>
  <c r="K30"/>
  <c r="K53"/>
  <c r="K38"/>
  <c r="A38"/>
  <c r="K61"/>
  <c r="A61"/>
  <c r="K39"/>
  <c r="K62"/>
  <c r="A62"/>
  <c r="A39"/>
  <c r="H10"/>
  <c r="H10" i="4"/>
  <c r="H10" i="2"/>
  <c r="H32" s="1"/>
  <c r="A59" i="4"/>
  <c r="K38"/>
  <c r="K59"/>
  <c r="A38"/>
  <c r="A49"/>
  <c r="K28"/>
  <c r="K49"/>
  <c r="A28"/>
  <c r="H18"/>
  <c r="H18" i="6"/>
  <c r="H18" i="2"/>
  <c r="K30" i="4"/>
  <c r="A51"/>
  <c r="K51"/>
  <c r="A30"/>
  <c r="H12" i="6"/>
  <c r="H12" i="4"/>
  <c r="H8"/>
  <c r="H8" i="6"/>
  <c r="E28" s="1"/>
  <c r="H8" i="2"/>
  <c r="H19" i="4"/>
  <c r="H19" i="6"/>
  <c r="H19" i="2"/>
  <c r="K77"/>
  <c r="A77"/>
  <c r="A57"/>
  <c r="A37"/>
  <c r="K37"/>
  <c r="K57"/>
  <c r="K30"/>
  <c r="K70"/>
  <c r="K50"/>
  <c r="A50"/>
  <c r="A70"/>
  <c r="A30"/>
  <c r="K28" i="6"/>
  <c r="A28"/>
  <c r="A51"/>
  <c r="K51"/>
  <c r="K72" i="2"/>
  <c r="A72"/>
  <c r="K32"/>
  <c r="A32"/>
  <c r="A52"/>
  <c r="K52"/>
  <c r="E25" i="4"/>
  <c r="O34"/>
  <c r="E34"/>
  <c r="H14" i="6"/>
  <c r="H14" i="4"/>
  <c r="H14" i="2"/>
  <c r="H36" s="1"/>
  <c r="H38" s="1"/>
  <c r="H4" i="6"/>
  <c r="H4" i="2"/>
  <c r="H4" i="4"/>
  <c r="H5" i="6"/>
  <c r="H5" i="4"/>
  <c r="H5" i="2"/>
  <c r="O46" i="4"/>
  <c r="O25"/>
  <c r="G5" i="6"/>
  <c r="G5" i="2"/>
  <c r="G5" i="4"/>
  <c r="H74" i="2"/>
  <c r="R74"/>
  <c r="O53" i="4"/>
  <c r="O32"/>
  <c r="P51"/>
  <c r="P30"/>
  <c r="O51"/>
  <c r="O30"/>
  <c r="F25"/>
  <c r="F39" s="1"/>
  <c r="P25"/>
  <c r="P46"/>
  <c r="R34" i="2"/>
  <c r="R54"/>
  <c r="H54"/>
  <c r="E32" i="4"/>
  <c r="O27" i="2"/>
  <c r="E47"/>
  <c r="E67"/>
  <c r="O47"/>
  <c r="P27"/>
  <c r="P38" s="1"/>
  <c r="F47"/>
  <c r="F67"/>
  <c r="F78" s="1"/>
  <c r="P47"/>
  <c r="P58" s="1"/>
  <c r="E50"/>
  <c r="O70"/>
  <c r="F50"/>
  <c r="P70"/>
  <c r="P78" s="1"/>
  <c r="E38"/>
  <c r="G12"/>
  <c r="Q54" s="1"/>
  <c r="G12" i="4"/>
  <c r="E57" i="2"/>
  <c r="E77"/>
  <c r="O77"/>
  <c r="E74"/>
  <c r="O74"/>
  <c r="G14"/>
  <c r="G36" s="1"/>
  <c r="G14" i="4"/>
  <c r="O54" i="2"/>
  <c r="O34"/>
  <c r="E54"/>
  <c r="G19"/>
  <c r="G19" i="4"/>
  <c r="G18"/>
  <c r="G18" i="2"/>
  <c r="R4" i="1"/>
  <c r="R10"/>
  <c r="G10" i="6" s="1"/>
  <c r="R8" i="1"/>
  <c r="E38" i="6" l="1"/>
  <c r="O38"/>
  <c r="E61"/>
  <c r="H50" i="2"/>
  <c r="R70"/>
  <c r="R78" s="1"/>
  <c r="R59" i="4"/>
  <c r="R38"/>
  <c r="E62" i="6"/>
  <c r="O62"/>
  <c r="E39"/>
  <c r="O39"/>
  <c r="H77" i="2"/>
  <c r="H57"/>
  <c r="R77"/>
  <c r="R51" i="4"/>
  <c r="R30"/>
  <c r="E30" i="6"/>
  <c r="O30"/>
  <c r="E53"/>
  <c r="O32"/>
  <c r="E55"/>
  <c r="E32"/>
  <c r="R53" i="4"/>
  <c r="R32"/>
  <c r="H32"/>
  <c r="O78" i="2"/>
  <c r="E39" i="4"/>
  <c r="O58" i="2"/>
  <c r="E57" i="6"/>
  <c r="O57"/>
  <c r="E25"/>
  <c r="E48"/>
  <c r="R34" i="4"/>
  <c r="H34"/>
  <c r="G34"/>
  <c r="Q34"/>
  <c r="O60"/>
  <c r="G8"/>
  <c r="G8" i="6"/>
  <c r="E34"/>
  <c r="O34"/>
  <c r="H67" i="2"/>
  <c r="H78" s="1"/>
  <c r="H47"/>
  <c r="R27"/>
  <c r="R38" s="1"/>
  <c r="R47"/>
  <c r="R58" s="1"/>
  <c r="G4" i="4"/>
  <c r="G4" i="6"/>
  <c r="R25" i="4"/>
  <c r="R46"/>
  <c r="H25"/>
  <c r="E58" i="2"/>
  <c r="F58"/>
  <c r="E78"/>
  <c r="O39" i="4"/>
  <c r="P60"/>
  <c r="Q59"/>
  <c r="Q38"/>
  <c r="Q53"/>
  <c r="Q32"/>
  <c r="P39"/>
  <c r="O38" i="2"/>
  <c r="G74"/>
  <c r="Q74"/>
  <c r="G54"/>
  <c r="Q34"/>
  <c r="G4"/>
  <c r="G10" i="4"/>
  <c r="G10" i="2"/>
  <c r="G32" s="1"/>
  <c r="G38" s="1"/>
  <c r="G8"/>
  <c r="G32" i="4"/>
  <c r="G57" i="2"/>
  <c r="G77"/>
  <c r="Q77"/>
  <c r="O63" i="6" l="1"/>
  <c r="R60" i="4"/>
  <c r="Q25"/>
  <c r="H58" i="2"/>
  <c r="R39" i="4"/>
  <c r="O40" i="6"/>
  <c r="E40"/>
  <c r="E63"/>
  <c r="H39" i="4"/>
  <c r="Q46"/>
  <c r="G25"/>
  <c r="G39" s="1"/>
  <c r="Q51"/>
  <c r="Q30"/>
  <c r="G50" i="2"/>
  <c r="Q70"/>
  <c r="Q78" s="1"/>
  <c r="Q27"/>
  <c r="Q38" s="1"/>
  <c r="G47"/>
  <c r="G67"/>
  <c r="G78" s="1"/>
  <c r="Q47"/>
  <c r="Q58" s="1"/>
  <c r="Q39" i="4" l="1"/>
  <c r="Q60"/>
  <c r="G58" i="2"/>
</calcChain>
</file>

<file path=xl/sharedStrings.xml><?xml version="1.0" encoding="utf-8"?>
<sst xmlns="http://schemas.openxmlformats.org/spreadsheetml/2006/main" count="536" uniqueCount="90">
  <si>
    <t>spessore</t>
  </si>
  <si>
    <t>cm</t>
  </si>
  <si>
    <t>peso proprio</t>
  </si>
  <si>
    <t>kN/m2</t>
  </si>
  <si>
    <t>valori caratteristici:</t>
  </si>
  <si>
    <t>pavimento, massetto, ecc.</t>
  </si>
  <si>
    <t>incidenza tramezzi</t>
  </si>
  <si>
    <t>carico variabile</t>
  </si>
  <si>
    <t>Balconi e terrazzini</t>
  </si>
  <si>
    <t>Scala</t>
  </si>
  <si>
    <t>g1k</t>
  </si>
  <si>
    <t>g2k</t>
  </si>
  <si>
    <t>qk</t>
  </si>
  <si>
    <t>Tramezzi</t>
  </si>
  <si>
    <t>kN/m</t>
  </si>
  <si>
    <t>Tamponature</t>
  </si>
  <si>
    <t>larghezza</t>
  </si>
  <si>
    <t>altezza</t>
  </si>
  <si>
    <t>Trave a spessore</t>
  </si>
  <si>
    <t>RIEPILOGO CARICHI UNITARI</t>
  </si>
  <si>
    <t>---</t>
  </si>
  <si>
    <t>g1d</t>
  </si>
  <si>
    <t>g2d</t>
  </si>
  <si>
    <t>qd</t>
  </si>
  <si>
    <t>gd+qd</t>
  </si>
  <si>
    <t>carico</t>
  </si>
  <si>
    <t>sviluppo</t>
  </si>
  <si>
    <t>TRAVE</t>
  </si>
  <si>
    <t>Campata</t>
  </si>
  <si>
    <t>Solaio piano tipo</t>
  </si>
  <si>
    <t>senza tramezzi</t>
  </si>
  <si>
    <t>in cemento armato</t>
  </si>
  <si>
    <t>in c.a.</t>
  </si>
  <si>
    <t>g2k+qk</t>
  </si>
  <si>
    <t>8-5 e 5-2</t>
  </si>
  <si>
    <t>21-14</t>
  </si>
  <si>
    <t>16-17</t>
  </si>
  <si>
    <t>PILASTRO</t>
  </si>
  <si>
    <t>kN</t>
  </si>
  <si>
    <t>con tramezzi</t>
  </si>
  <si>
    <t>17-18, 18-19, 19-20</t>
  </si>
  <si>
    <t>2y (22…2)</t>
  </si>
  <si>
    <t>2x (14…20)</t>
  </si>
  <si>
    <t>1y (21…1)</t>
  </si>
  <si>
    <t>27-20</t>
  </si>
  <si>
    <t>7y (27…13) - impalcato 1</t>
  </si>
  <si>
    <t>7y (27…13) - impalcato 2</t>
  </si>
  <si>
    <t>Solaio terrazza</t>
  </si>
  <si>
    <t>Solaio  torrino</t>
  </si>
  <si>
    <t>Cornicione</t>
  </si>
  <si>
    <r>
      <t>gk+</t>
    </r>
    <r>
      <rPr>
        <sz val="11"/>
        <color theme="1"/>
        <rFont val="Symbol"/>
        <family val="1"/>
        <charset val="2"/>
      </rPr>
      <t xml:space="preserve"> y</t>
    </r>
    <r>
      <rPr>
        <sz val="11"/>
        <color theme="1"/>
        <rFont val="Calibri"/>
        <family val="2"/>
      </rPr>
      <t>2 qk</t>
    </r>
  </si>
  <si>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</t>
    </r>
  </si>
  <si>
    <t>un.mis.</t>
  </si>
  <si>
    <t>in acciaio</t>
  </si>
  <si>
    <t>Riempire il fogilo Carichi unitari</t>
  </si>
  <si>
    <t xml:space="preserve">   Il foglio è già predisposto per i più comuni carichi unitari, ma può essere modificato</t>
  </si>
  <si>
    <t xml:space="preserve">   Il foglio è protetto, ma senza password. I valori vanno inseriti nelle caselle a sfondo giallo</t>
  </si>
  <si>
    <t xml:space="preserve">   Per modificarlo, togliere la protezione ed intervenire stando attenti a ricreare (anche nei fogli che seguono) tutti i collegamenti</t>
  </si>
  <si>
    <t>Riempire poi il foglio Carichi travi e il foglio Carichi pilastri</t>
  </si>
  <si>
    <t xml:space="preserve">   Entrambi i fogli sono protetti, ma senza password. I valori vanno inseriti nelle caselle a sfondo giallo</t>
  </si>
  <si>
    <t xml:space="preserve">   I fogli sono predisposti per poche campate di trave e pochi pilastri</t>
  </si>
  <si>
    <t>TOTALE [kN/m]</t>
  </si>
  <si>
    <t>Impalcato</t>
  </si>
  <si>
    <t>piano tipo (II, III, IV)</t>
  </si>
  <si>
    <t>copertura (V)</t>
  </si>
  <si>
    <t>Trave emergente 1</t>
  </si>
  <si>
    <t>Trave emergente 2</t>
  </si>
  <si>
    <t>Riempire infine il foglio Masse</t>
  </si>
  <si>
    <t xml:space="preserve">   Per aumentare il numero di campate o pilastri, togliere la protezione e duplicare i blocchi dati che servono</t>
  </si>
  <si>
    <t>Questo foglio vuole essere di aiuto per valutare i carichi unitari, i carichi agenti su travi e pilastri, le masse</t>
  </si>
  <si>
    <t>Carichi - versione 1.3b</t>
  </si>
  <si>
    <t>TOTALE [kN]</t>
  </si>
  <si>
    <t>piano primo (I)</t>
  </si>
  <si>
    <t>torrino scale</t>
  </si>
  <si>
    <t>Pilastro 1</t>
  </si>
  <si>
    <t>Pilastro 2</t>
  </si>
  <si>
    <t>Pilastro 3</t>
  </si>
  <si>
    <t>15 (centrale) - piano tipo</t>
  </si>
  <si>
    <t>7 (laterale) - piano tipo</t>
  </si>
  <si>
    <t>1 (angolo) - piano tipo</t>
  </si>
  <si>
    <t>15 (centrale) - piano copertura</t>
  </si>
  <si>
    <t>7 (laterale) - piano copertura</t>
  </si>
  <si>
    <t>1 (angolo) - piano copertura</t>
  </si>
  <si>
    <t>16 (interno, scala) - piano tipo</t>
  </si>
  <si>
    <t>16 (interno, scala) - piano copertura</t>
  </si>
  <si>
    <t>16 (interno, scala) - piano torrino</t>
  </si>
  <si>
    <t>area totale [m2]</t>
  </si>
  <si>
    <t>peso/area [kN/m2]</t>
  </si>
  <si>
    <t xml:space="preserve">   Il foglio è predisposto per un paio di impalcati</t>
  </si>
  <si>
    <t xml:space="preserve">   Per aumentare il numero di impalcati, togliere la protezione e duplicare i blocchi dati che servono</t>
  </si>
</sst>
</file>

<file path=xl/styles.xml><?xml version="1.0" encoding="utf-8"?>
<styleSheet xmlns="http://schemas.openxmlformats.org/spreadsheetml/2006/main">
  <numFmts count="2">
    <numFmt numFmtId="164" formatCode="[$-410]mmm\-yy;@"/>
    <numFmt numFmtId="165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2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/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quotePrefix="1" applyFont="1" applyAlignment="1">
      <alignment horizontal="center"/>
    </xf>
    <xf numFmtId="2" fontId="0" fillId="2" borderId="0" xfId="0" applyNumberFormat="1" applyFont="1" applyFill="1" applyAlignment="1" applyProtection="1">
      <alignment horizontal="center"/>
      <protection locked="0"/>
    </xf>
    <xf numFmtId="1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ont="1" applyBorder="1" applyAlignment="1">
      <alignment horizontal="center"/>
    </xf>
    <xf numFmtId="0" fontId="7" fillId="0" borderId="0" xfId="1" applyFont="1"/>
    <xf numFmtId="0" fontId="4" fillId="0" borderId="0" xfId="1"/>
    <xf numFmtId="164" fontId="4" fillId="0" borderId="0" xfId="1" applyNumberFormat="1" applyAlignment="1">
      <alignment horizontal="center"/>
    </xf>
    <xf numFmtId="0" fontId="8" fillId="0" borderId="0" xfId="0" applyFont="1"/>
    <xf numFmtId="2" fontId="1" fillId="0" borderId="1" xfId="0" applyNumberFormat="1" applyFont="1" applyBorder="1" applyAlignment="1">
      <alignment horizontal="center"/>
    </xf>
    <xf numFmtId="165" fontId="0" fillId="2" borderId="0" xfId="0" applyNumberFormat="1" applyFont="1" applyFill="1" applyAlignment="1" applyProtection="1">
      <alignment horizontal="center"/>
      <protection locked="0"/>
    </xf>
    <xf numFmtId="165" fontId="0" fillId="0" borderId="0" xfId="0" applyNumberFormat="1" applyFont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" fillId="2" borderId="0" xfId="0" applyNumberFormat="1" applyFont="1" applyFill="1" applyAlignment="1" applyProtection="1">
      <alignment horizontal="left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C18" sqref="C18"/>
    </sheetView>
  </sheetViews>
  <sheetFormatPr defaultRowHeight="15"/>
  <sheetData>
    <row r="1" spans="1:4" ht="15.75">
      <c r="A1" s="21" t="s">
        <v>70</v>
      </c>
      <c r="B1" s="22"/>
      <c r="C1" s="22"/>
      <c r="D1" s="23">
        <v>43156</v>
      </c>
    </row>
    <row r="2" spans="1:4">
      <c r="A2" s="22"/>
      <c r="B2" s="22"/>
      <c r="C2" s="22"/>
      <c r="D2" s="22"/>
    </row>
    <row r="3" spans="1:4" ht="15.75">
      <c r="A3" s="21" t="s">
        <v>69</v>
      </c>
      <c r="B3" s="22"/>
      <c r="C3" s="22"/>
      <c r="D3" s="22"/>
    </row>
    <row r="4" spans="1:4">
      <c r="A4" s="22"/>
      <c r="B4" s="22"/>
      <c r="C4" s="22"/>
      <c r="D4" s="22"/>
    </row>
    <row r="5" spans="1:4">
      <c r="A5" s="24" t="s">
        <v>54</v>
      </c>
      <c r="B5" s="24"/>
    </row>
    <row r="6" spans="1:4">
      <c r="A6" s="24" t="s">
        <v>56</v>
      </c>
      <c r="B6" s="24"/>
    </row>
    <row r="7" spans="1:4">
      <c r="A7" s="24" t="s">
        <v>55</v>
      </c>
      <c r="B7" s="24"/>
    </row>
    <row r="8" spans="1:4">
      <c r="A8" s="24" t="s">
        <v>57</v>
      </c>
      <c r="B8" s="24"/>
    </row>
    <row r="9" spans="1:4">
      <c r="B9" s="24"/>
    </row>
    <row r="10" spans="1:4">
      <c r="A10" s="24" t="s">
        <v>58</v>
      </c>
      <c r="B10" s="24"/>
    </row>
    <row r="11" spans="1:4">
      <c r="A11" s="24" t="s">
        <v>59</v>
      </c>
      <c r="B11" s="24"/>
    </row>
    <row r="12" spans="1:4">
      <c r="A12" s="24" t="s">
        <v>60</v>
      </c>
      <c r="B12" s="24"/>
    </row>
    <row r="13" spans="1:4">
      <c r="A13" s="24" t="s">
        <v>68</v>
      </c>
      <c r="B13" s="24"/>
    </row>
    <row r="14" spans="1:4">
      <c r="A14" s="24"/>
      <c r="B14" s="24"/>
    </row>
    <row r="15" spans="1:4">
      <c r="A15" s="24" t="s">
        <v>67</v>
      </c>
      <c r="B15" s="24"/>
    </row>
    <row r="16" spans="1:4">
      <c r="A16" s="24" t="s">
        <v>56</v>
      </c>
      <c r="B16" s="24"/>
    </row>
    <row r="17" spans="1:2">
      <c r="A17" s="24" t="s">
        <v>88</v>
      </c>
      <c r="B17" s="24"/>
    </row>
    <row r="18" spans="1:2">
      <c r="A18" s="24" t="s">
        <v>89</v>
      </c>
      <c r="B18" s="24"/>
    </row>
    <row r="19" spans="1:2">
      <c r="A19" s="24"/>
      <c r="B19" s="24"/>
    </row>
    <row r="20" spans="1:2">
      <c r="A20" s="24"/>
      <c r="B20" s="24"/>
    </row>
    <row r="21" spans="1:2">
      <c r="A21" s="24"/>
      <c r="B21" s="24"/>
    </row>
    <row r="22" spans="1:2">
      <c r="A22" s="24"/>
      <c r="B22" s="24"/>
    </row>
    <row r="23" spans="1:2">
      <c r="A23" s="24"/>
      <c r="B23" s="24"/>
    </row>
    <row r="24" spans="1:2">
      <c r="A24" s="24"/>
      <c r="B24" s="24"/>
    </row>
    <row r="25" spans="1:2">
      <c r="A25" s="24"/>
      <c r="B25" s="24"/>
    </row>
    <row r="26" spans="1:2">
      <c r="A26" s="24"/>
      <c r="B26" s="24"/>
    </row>
    <row r="27" spans="1:2">
      <c r="A27" s="24"/>
      <c r="B27" s="24"/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5"/>
  <sheetViews>
    <sheetView workbookViewId="0">
      <selection activeCell="B2" sqref="B2"/>
    </sheetView>
  </sheetViews>
  <sheetFormatPr defaultRowHeight="15"/>
  <cols>
    <col min="1" max="1" width="9.7109375" customWidth="1"/>
    <col min="4" max="4" width="4.7109375" style="2" customWidth="1"/>
    <col min="5" max="5" width="24.5703125" bestFit="1" customWidth="1"/>
    <col min="6" max="7" width="7.5703125" customWidth="1"/>
    <col min="8" max="8" width="5.5703125" customWidth="1"/>
    <col min="9" max="9" width="9.7109375" customWidth="1"/>
    <col min="10" max="10" width="14.7109375" customWidth="1"/>
    <col min="11" max="17" width="7.5703125" customWidth="1"/>
  </cols>
  <sheetData>
    <row r="1" spans="1:19" ht="15.75">
      <c r="A1" s="5" t="s">
        <v>29</v>
      </c>
      <c r="E1" s="1" t="s">
        <v>4</v>
      </c>
      <c r="I1" s="5" t="s">
        <v>19</v>
      </c>
    </row>
    <row r="2" spans="1:19">
      <c r="A2" t="s">
        <v>0</v>
      </c>
      <c r="B2" s="3">
        <v>22</v>
      </c>
      <c r="C2" t="s">
        <v>1</v>
      </c>
      <c r="D2" s="2" t="s">
        <v>10</v>
      </c>
      <c r="E2" t="s">
        <v>2</v>
      </c>
      <c r="F2" s="4">
        <v>2.5</v>
      </c>
      <c r="G2" t="s">
        <v>3</v>
      </c>
    </row>
    <row r="3" spans="1:19">
      <c r="D3" s="2" t="s">
        <v>10</v>
      </c>
      <c r="E3" t="s">
        <v>5</v>
      </c>
      <c r="F3" s="4">
        <v>1.5</v>
      </c>
      <c r="G3" t="s">
        <v>3</v>
      </c>
      <c r="K3" s="2" t="s">
        <v>10</v>
      </c>
      <c r="L3" s="2" t="s">
        <v>11</v>
      </c>
      <c r="M3" s="2" t="s">
        <v>12</v>
      </c>
      <c r="N3" s="2" t="s">
        <v>51</v>
      </c>
      <c r="O3" s="2" t="s">
        <v>21</v>
      </c>
      <c r="P3" s="2" t="s">
        <v>22</v>
      </c>
      <c r="Q3" s="2" t="s">
        <v>23</v>
      </c>
      <c r="R3" s="2" t="s">
        <v>24</v>
      </c>
      <c r="S3" s="2" t="s">
        <v>50</v>
      </c>
    </row>
    <row r="4" spans="1:19" ht="15.75">
      <c r="D4" s="2" t="s">
        <v>11</v>
      </c>
      <c r="E4" t="s">
        <v>6</v>
      </c>
      <c r="F4" s="4">
        <v>1.2</v>
      </c>
      <c r="G4" t="s">
        <v>3</v>
      </c>
      <c r="I4" s="5" t="str">
        <f>A1</f>
        <v>Solaio piano tipo</v>
      </c>
      <c r="K4" s="6">
        <f>F2+F3</f>
        <v>4</v>
      </c>
      <c r="L4" s="6">
        <f>F4</f>
        <v>1.2</v>
      </c>
      <c r="M4" s="6">
        <f>F5</f>
        <v>2</v>
      </c>
      <c r="N4" s="4">
        <v>0.3</v>
      </c>
      <c r="O4" s="6">
        <f>K4*1.3</f>
        <v>5.2</v>
      </c>
      <c r="P4" s="6">
        <f>L4*1.5</f>
        <v>1.7999999999999998</v>
      </c>
      <c r="Q4" s="6">
        <f>M4*1.5</f>
        <v>3</v>
      </c>
      <c r="R4" s="6">
        <f>O4+P4+Q4</f>
        <v>10</v>
      </c>
      <c r="S4" s="6">
        <f>K4+L4+M4*N4</f>
        <v>5.8</v>
      </c>
    </row>
    <row r="5" spans="1:19">
      <c r="D5" s="2" t="s">
        <v>12</v>
      </c>
      <c r="E5" t="s">
        <v>7</v>
      </c>
      <c r="F5" s="4">
        <v>2</v>
      </c>
      <c r="G5" t="s">
        <v>3</v>
      </c>
      <c r="J5" t="s">
        <v>30</v>
      </c>
      <c r="R5" s="6">
        <f>O4+Q4</f>
        <v>8.1999999999999993</v>
      </c>
      <c r="S5" s="6">
        <f>K4+M4*N4</f>
        <v>4.5999999999999996</v>
      </c>
    </row>
    <row r="6" spans="1:19" ht="15.75">
      <c r="I6" s="5" t="str">
        <f>A7</f>
        <v>Solaio terrazza</v>
      </c>
      <c r="K6" s="6">
        <f>F8+F9</f>
        <v>4.2</v>
      </c>
      <c r="L6" s="7" t="s">
        <v>20</v>
      </c>
      <c r="M6" s="6">
        <f>F10</f>
        <v>2</v>
      </c>
      <c r="N6" s="4">
        <v>0.3</v>
      </c>
      <c r="O6" s="6">
        <f t="shared" ref="O6:O12" si="0">K6*1.3</f>
        <v>5.4600000000000009</v>
      </c>
      <c r="P6" s="7" t="s">
        <v>20</v>
      </c>
      <c r="Q6" s="6">
        <f t="shared" ref="Q6:Q11" si="1">M6*1.5</f>
        <v>3</v>
      </c>
      <c r="R6" s="6">
        <f t="shared" ref="R6:R11" si="2">O6+Q6</f>
        <v>8.4600000000000009</v>
      </c>
      <c r="S6" s="6">
        <f>K6+M6*N6</f>
        <v>4.8</v>
      </c>
    </row>
    <row r="7" spans="1:19" ht="15.75">
      <c r="A7" s="5" t="s">
        <v>47</v>
      </c>
      <c r="E7" s="1" t="s">
        <v>4</v>
      </c>
      <c r="I7" s="5" t="str">
        <f>A12</f>
        <v>Solaio  torrino</v>
      </c>
      <c r="K7" s="6">
        <f>F13+F14</f>
        <v>3.4000000000000004</v>
      </c>
      <c r="L7" s="7" t="s">
        <v>20</v>
      </c>
      <c r="M7" s="6">
        <f>F15</f>
        <v>0.5</v>
      </c>
      <c r="N7" s="4">
        <v>0</v>
      </c>
      <c r="O7" s="6">
        <f t="shared" si="0"/>
        <v>4.4200000000000008</v>
      </c>
      <c r="P7" s="7" t="s">
        <v>20</v>
      </c>
      <c r="Q7" s="6">
        <f t="shared" si="1"/>
        <v>0.75</v>
      </c>
      <c r="R7" s="6">
        <f t="shared" si="2"/>
        <v>5.1700000000000008</v>
      </c>
      <c r="S7" s="6">
        <f t="shared" ref="S7:S11" si="3">K7+M7*N7</f>
        <v>3.4000000000000004</v>
      </c>
    </row>
    <row r="8" spans="1:19" ht="15.75">
      <c r="A8" t="s">
        <v>0</v>
      </c>
      <c r="B8" s="3">
        <v>22</v>
      </c>
      <c r="C8" t="s">
        <v>1</v>
      </c>
      <c r="D8" s="2" t="s">
        <v>10</v>
      </c>
      <c r="E8" t="s">
        <v>2</v>
      </c>
      <c r="F8" s="4">
        <v>2.5</v>
      </c>
      <c r="G8" t="s">
        <v>3</v>
      </c>
      <c r="I8" s="5" t="str">
        <f>A17</f>
        <v>Balconi e terrazzini</v>
      </c>
      <c r="K8" s="6">
        <f>F18+F19</f>
        <v>4.2</v>
      </c>
      <c r="L8" s="7" t="s">
        <v>20</v>
      </c>
      <c r="M8" s="6">
        <f>F20</f>
        <v>4</v>
      </c>
      <c r="N8" s="4">
        <v>0.3</v>
      </c>
      <c r="O8" s="6">
        <f t="shared" si="0"/>
        <v>5.4600000000000009</v>
      </c>
      <c r="P8" s="7" t="s">
        <v>20</v>
      </c>
      <c r="Q8" s="6">
        <f t="shared" si="1"/>
        <v>6</v>
      </c>
      <c r="R8" s="6">
        <f t="shared" si="2"/>
        <v>11.46</v>
      </c>
      <c r="S8" s="6">
        <f t="shared" si="3"/>
        <v>5.4</v>
      </c>
    </row>
    <row r="9" spans="1:19" ht="15.75">
      <c r="D9" s="2" t="s">
        <v>10</v>
      </c>
      <c r="E9" t="s">
        <v>5</v>
      </c>
      <c r="F9" s="4">
        <v>1.7</v>
      </c>
      <c r="G9" t="s">
        <v>3</v>
      </c>
      <c r="I9" s="5" t="str">
        <f>A22</f>
        <v>Cornicione</v>
      </c>
      <c r="K9" s="6">
        <f>F23+F24</f>
        <v>3.9</v>
      </c>
      <c r="L9" s="7" t="s">
        <v>20</v>
      </c>
      <c r="M9" s="6">
        <f>F25</f>
        <v>0.5</v>
      </c>
      <c r="N9" s="4">
        <v>0</v>
      </c>
      <c r="O9" s="6">
        <f t="shared" si="0"/>
        <v>5.07</v>
      </c>
      <c r="P9" s="7" t="s">
        <v>20</v>
      </c>
      <c r="Q9" s="6">
        <f t="shared" si="1"/>
        <v>0.75</v>
      </c>
      <c r="R9" s="6">
        <f t="shared" si="2"/>
        <v>5.82</v>
      </c>
      <c r="S9" s="6">
        <f t="shared" si="3"/>
        <v>3.9</v>
      </c>
    </row>
    <row r="10" spans="1:19" ht="15.75">
      <c r="D10" s="2" t="s">
        <v>12</v>
      </c>
      <c r="E10" t="s">
        <v>7</v>
      </c>
      <c r="F10" s="4">
        <v>2</v>
      </c>
      <c r="G10" t="s">
        <v>3</v>
      </c>
      <c r="I10" s="5" t="str">
        <f>A27</f>
        <v>Scala</v>
      </c>
      <c r="J10" t="s">
        <v>32</v>
      </c>
      <c r="K10" s="6">
        <f>F28+F29</f>
        <v>5</v>
      </c>
      <c r="L10" s="7" t="s">
        <v>20</v>
      </c>
      <c r="M10" s="6">
        <f>F30</f>
        <v>4</v>
      </c>
      <c r="N10" s="4">
        <v>0.3</v>
      </c>
      <c r="O10" s="6">
        <f t="shared" si="0"/>
        <v>6.5</v>
      </c>
      <c r="P10" s="7" t="s">
        <v>20</v>
      </c>
      <c r="Q10" s="6">
        <f t="shared" si="1"/>
        <v>6</v>
      </c>
      <c r="R10" s="6">
        <f t="shared" si="2"/>
        <v>12.5</v>
      </c>
      <c r="S10" s="6">
        <f t="shared" si="3"/>
        <v>6.2</v>
      </c>
    </row>
    <row r="11" spans="1:19" ht="15.75">
      <c r="I11" s="5" t="str">
        <f>A32</f>
        <v>Scala</v>
      </c>
      <c r="J11" t="s">
        <v>53</v>
      </c>
      <c r="K11" s="6">
        <f>F33+F34</f>
        <v>1.5</v>
      </c>
      <c r="L11" s="7" t="s">
        <v>20</v>
      </c>
      <c r="M11" s="6">
        <f>F35</f>
        <v>4</v>
      </c>
      <c r="N11" s="4">
        <v>0.3</v>
      </c>
      <c r="O11" s="6">
        <f t="shared" si="0"/>
        <v>1.9500000000000002</v>
      </c>
      <c r="P11" s="7" t="s">
        <v>20</v>
      </c>
      <c r="Q11" s="6">
        <f t="shared" si="1"/>
        <v>6</v>
      </c>
      <c r="R11" s="6">
        <f t="shared" si="2"/>
        <v>7.95</v>
      </c>
      <c r="S11" s="6">
        <f t="shared" si="3"/>
        <v>2.7</v>
      </c>
    </row>
    <row r="12" spans="1:19" ht="15.75">
      <c r="A12" s="5" t="s">
        <v>48</v>
      </c>
      <c r="E12" s="1" t="s">
        <v>4</v>
      </c>
      <c r="I12" s="5" t="str">
        <f>IF(OR(B38="",B39=""),A37,CONCATENATE("Trave 1, ",B38,"x",B39))</f>
        <v>Trave 1, 30x60</v>
      </c>
      <c r="K12" s="6">
        <f>F38</f>
        <v>4.2</v>
      </c>
      <c r="L12" s="7" t="s">
        <v>20</v>
      </c>
      <c r="M12" s="7" t="s">
        <v>20</v>
      </c>
      <c r="N12" s="7"/>
      <c r="O12" s="6">
        <f t="shared" si="0"/>
        <v>5.4600000000000009</v>
      </c>
      <c r="P12" s="7" t="s">
        <v>20</v>
      </c>
      <c r="Q12" s="7" t="s">
        <v>20</v>
      </c>
      <c r="R12" s="6">
        <f t="shared" ref="R12:R15" si="4">O12</f>
        <v>5.4600000000000009</v>
      </c>
      <c r="S12" s="6">
        <f>K12</f>
        <v>4.2</v>
      </c>
    </row>
    <row r="13" spans="1:19" ht="15.75">
      <c r="A13" t="s">
        <v>0</v>
      </c>
      <c r="B13" s="3">
        <v>18</v>
      </c>
      <c r="C13" t="s">
        <v>1</v>
      </c>
      <c r="D13" s="2" t="s">
        <v>10</v>
      </c>
      <c r="E13" t="s">
        <v>2</v>
      </c>
      <c r="F13" s="4">
        <v>2.2000000000000002</v>
      </c>
      <c r="G13" t="s">
        <v>3</v>
      </c>
      <c r="I13" s="5" t="str">
        <f>IF(OR(B42="",B43=""),A41,CONCATENATE("Trave 2, ",B42,"x",B43))</f>
        <v>Trave 2, 30x50</v>
      </c>
      <c r="K13" s="6">
        <f>F42</f>
        <v>3.45</v>
      </c>
      <c r="L13" s="7" t="s">
        <v>20</v>
      </c>
      <c r="M13" s="7" t="s">
        <v>20</v>
      </c>
      <c r="N13" s="7"/>
      <c r="O13" s="6">
        <f t="shared" ref="O13:O19" si="5">K13*1.3</f>
        <v>4.4850000000000003</v>
      </c>
      <c r="P13" s="7" t="s">
        <v>20</v>
      </c>
      <c r="Q13" s="7" t="s">
        <v>20</v>
      </c>
      <c r="R13" s="6">
        <f t="shared" si="4"/>
        <v>4.4850000000000003</v>
      </c>
      <c r="S13" s="6">
        <f>K13</f>
        <v>3.45</v>
      </c>
    </row>
    <row r="14" spans="1:19" ht="15.75">
      <c r="D14" s="2" t="s">
        <v>10</v>
      </c>
      <c r="E14" t="s">
        <v>5</v>
      </c>
      <c r="F14" s="4">
        <v>1.2</v>
      </c>
      <c r="G14" t="s">
        <v>3</v>
      </c>
      <c r="I14" s="5" t="str">
        <f>IF(OR(B46="",B47=""),A45,CONCATENATE("Trave a spessore ",B46,"x",B47))</f>
        <v>Trave a spessore 60x22</v>
      </c>
      <c r="K14" s="6">
        <f>F46</f>
        <v>1.62</v>
      </c>
      <c r="L14" s="7" t="s">
        <v>20</v>
      </c>
      <c r="M14" s="7" t="s">
        <v>20</v>
      </c>
      <c r="N14" s="7"/>
      <c r="O14" s="6">
        <f t="shared" si="5"/>
        <v>2.1060000000000003</v>
      </c>
      <c r="P14" s="7" t="s">
        <v>20</v>
      </c>
      <c r="Q14" s="7" t="s">
        <v>20</v>
      </c>
      <c r="R14" s="6">
        <f t="shared" si="4"/>
        <v>2.1060000000000003</v>
      </c>
      <c r="S14" s="6">
        <f t="shared" ref="S14:S15" si="6">K14</f>
        <v>1.62</v>
      </c>
    </row>
    <row r="15" spans="1:19" ht="15.75">
      <c r="D15" s="2" t="s">
        <v>12</v>
      </c>
      <c r="E15" t="s">
        <v>7</v>
      </c>
      <c r="F15" s="4">
        <v>0.5</v>
      </c>
      <c r="G15" t="s">
        <v>3</v>
      </c>
      <c r="I15" s="5" t="str">
        <f>IF(OR(B50="",B51=""),A49,CONCATENATE("Pilastro 1, ",B50,"x",B51))</f>
        <v>Pilastro 1, 30x70</v>
      </c>
      <c r="K15" s="6">
        <f>F50</f>
        <v>13.65</v>
      </c>
      <c r="L15" s="7" t="s">
        <v>20</v>
      </c>
      <c r="M15" s="7" t="s">
        <v>20</v>
      </c>
      <c r="N15" s="7"/>
      <c r="O15" s="6">
        <f t="shared" si="5"/>
        <v>17.745000000000001</v>
      </c>
      <c r="P15" s="7" t="s">
        <v>20</v>
      </c>
      <c r="Q15" s="7" t="s">
        <v>20</v>
      </c>
      <c r="R15" s="6">
        <f t="shared" si="4"/>
        <v>17.745000000000001</v>
      </c>
      <c r="S15" s="6">
        <f t="shared" si="6"/>
        <v>13.65</v>
      </c>
    </row>
    <row r="16" spans="1:19" ht="15.75">
      <c r="I16" s="5" t="str">
        <f>IF(OR(B54="",B55=""),A53,CONCATENATE("Pilastro 2, ",B54,"x",B55))</f>
        <v>Pilastro 2, 30x70</v>
      </c>
      <c r="K16" s="6">
        <f>F54</f>
        <v>15.75</v>
      </c>
      <c r="L16" s="7" t="s">
        <v>20</v>
      </c>
      <c r="M16" s="7" t="s">
        <v>20</v>
      </c>
      <c r="N16" s="7"/>
      <c r="O16" s="6">
        <f t="shared" si="5"/>
        <v>20.475000000000001</v>
      </c>
      <c r="P16" s="7" t="s">
        <v>20</v>
      </c>
      <c r="Q16" s="7" t="s">
        <v>20</v>
      </c>
      <c r="R16" s="6">
        <f t="shared" ref="R16" si="7">O16</f>
        <v>20.475000000000001</v>
      </c>
      <c r="S16" s="6">
        <f t="shared" ref="S16" si="8">K16</f>
        <v>15.75</v>
      </c>
    </row>
    <row r="17" spans="1:19" ht="15.75">
      <c r="A17" s="5" t="s">
        <v>8</v>
      </c>
      <c r="E17" s="1" t="s">
        <v>4</v>
      </c>
      <c r="I17" s="5" t="str">
        <f>IF(OR(B58="",B59=""),A57,CONCATENATE("Pilastro 3, ",B58,"x",B59))</f>
        <v>Pilastro 3, 30x50</v>
      </c>
      <c r="K17" s="6">
        <f>F58</f>
        <v>10.130000000000001</v>
      </c>
      <c r="L17" s="7" t="s">
        <v>20</v>
      </c>
      <c r="M17" s="7" t="s">
        <v>20</v>
      </c>
      <c r="N17" s="7"/>
      <c r="O17" s="6">
        <f t="shared" si="5"/>
        <v>13.169000000000002</v>
      </c>
      <c r="P17" s="7" t="s">
        <v>20</v>
      </c>
      <c r="Q17" s="7" t="s">
        <v>20</v>
      </c>
      <c r="R17" s="6">
        <f t="shared" ref="R17" si="9">O17</f>
        <v>13.169000000000002</v>
      </c>
      <c r="S17" s="6">
        <f t="shared" ref="S17" si="10">K17</f>
        <v>10.130000000000001</v>
      </c>
    </row>
    <row r="18" spans="1:19" ht="15.75">
      <c r="A18" t="s">
        <v>0</v>
      </c>
      <c r="B18" s="3">
        <v>22</v>
      </c>
      <c r="C18" t="s">
        <v>1</v>
      </c>
      <c r="D18" s="2" t="s">
        <v>10</v>
      </c>
      <c r="E18" t="s">
        <v>2</v>
      </c>
      <c r="F18" s="4">
        <v>2.5</v>
      </c>
      <c r="G18" t="s">
        <v>3</v>
      </c>
      <c r="I18" s="5" t="str">
        <f>A61</f>
        <v>Tramezzi</v>
      </c>
      <c r="K18" s="6">
        <f>F62</f>
        <v>3</v>
      </c>
      <c r="L18" s="7" t="s">
        <v>20</v>
      </c>
      <c r="M18" s="7" t="s">
        <v>20</v>
      </c>
      <c r="N18" s="7"/>
      <c r="O18" s="6">
        <f t="shared" si="5"/>
        <v>3.9000000000000004</v>
      </c>
      <c r="P18" s="7" t="s">
        <v>20</v>
      </c>
      <c r="Q18" s="7" t="s">
        <v>20</v>
      </c>
      <c r="R18" s="6">
        <f>O18</f>
        <v>3.9000000000000004</v>
      </c>
      <c r="S18" s="6">
        <f>K18</f>
        <v>3</v>
      </c>
    </row>
    <row r="19" spans="1:19" ht="15.75">
      <c r="D19" s="2" t="s">
        <v>10</v>
      </c>
      <c r="E19" t="s">
        <v>5</v>
      </c>
      <c r="F19" s="4">
        <v>1.7</v>
      </c>
      <c r="G19" t="s">
        <v>3</v>
      </c>
      <c r="I19" s="5" t="str">
        <f>A64</f>
        <v>Tamponature</v>
      </c>
      <c r="K19" s="6">
        <f>F65</f>
        <v>6</v>
      </c>
      <c r="L19" s="7" t="s">
        <v>20</v>
      </c>
      <c r="M19" s="7" t="s">
        <v>20</v>
      </c>
      <c r="N19" s="7"/>
      <c r="O19" s="6">
        <f t="shared" si="5"/>
        <v>7.8000000000000007</v>
      </c>
      <c r="P19" s="7" t="s">
        <v>20</v>
      </c>
      <c r="Q19" s="7" t="s">
        <v>20</v>
      </c>
      <c r="R19" s="6">
        <f>O19</f>
        <v>7.8000000000000007</v>
      </c>
      <c r="S19" s="6">
        <f>K19</f>
        <v>6</v>
      </c>
    </row>
    <row r="20" spans="1:19">
      <c r="D20" s="2" t="s">
        <v>12</v>
      </c>
      <c r="E20" t="s">
        <v>7</v>
      </c>
      <c r="F20" s="4">
        <v>4</v>
      </c>
      <c r="G20" t="s">
        <v>3</v>
      </c>
    </row>
    <row r="22" spans="1:19" ht="15.75">
      <c r="A22" s="5" t="s">
        <v>49</v>
      </c>
      <c r="E22" s="1" t="s">
        <v>4</v>
      </c>
    </row>
    <row r="23" spans="1:19">
      <c r="A23" t="s">
        <v>0</v>
      </c>
      <c r="B23" s="3">
        <v>22</v>
      </c>
      <c r="C23" t="s">
        <v>1</v>
      </c>
      <c r="D23" s="2" t="s">
        <v>10</v>
      </c>
      <c r="E23" t="s">
        <v>2</v>
      </c>
      <c r="F23" s="4">
        <v>2.5</v>
      </c>
      <c r="G23" t="s">
        <v>3</v>
      </c>
    </row>
    <row r="24" spans="1:19">
      <c r="D24" s="2" t="s">
        <v>10</v>
      </c>
      <c r="E24" t="s">
        <v>5</v>
      </c>
      <c r="F24" s="4">
        <v>1.4</v>
      </c>
      <c r="G24" t="s">
        <v>3</v>
      </c>
    </row>
    <row r="25" spans="1:19">
      <c r="D25" s="2" t="s">
        <v>12</v>
      </c>
      <c r="E25" t="s">
        <v>7</v>
      </c>
      <c r="F25" s="4">
        <v>0.5</v>
      </c>
      <c r="G25" t="s">
        <v>3</v>
      </c>
    </row>
    <row r="27" spans="1:19" ht="15.75">
      <c r="A27" s="5" t="s">
        <v>9</v>
      </c>
      <c r="E27" s="1" t="s">
        <v>4</v>
      </c>
    </row>
    <row r="28" spans="1:19">
      <c r="A28" t="s">
        <v>31</v>
      </c>
      <c r="D28" s="2" t="s">
        <v>10</v>
      </c>
      <c r="E28" t="s">
        <v>2</v>
      </c>
      <c r="F28" s="4">
        <v>2.5</v>
      </c>
      <c r="G28" t="s">
        <v>3</v>
      </c>
    </row>
    <row r="29" spans="1:19">
      <c r="D29" s="2" t="s">
        <v>10</v>
      </c>
      <c r="E29" t="s">
        <v>5</v>
      </c>
      <c r="F29" s="4">
        <v>2.5</v>
      </c>
      <c r="G29" t="s">
        <v>3</v>
      </c>
    </row>
    <row r="30" spans="1:19">
      <c r="D30" s="2" t="s">
        <v>12</v>
      </c>
      <c r="E30" t="s">
        <v>7</v>
      </c>
      <c r="F30" s="4">
        <v>4</v>
      </c>
      <c r="G30" t="s">
        <v>3</v>
      </c>
    </row>
    <row r="32" spans="1:19" ht="15.75">
      <c r="A32" s="5" t="s">
        <v>9</v>
      </c>
      <c r="E32" s="1" t="s">
        <v>4</v>
      </c>
    </row>
    <row r="33" spans="1:7">
      <c r="A33" t="s">
        <v>53</v>
      </c>
      <c r="D33" s="2" t="s">
        <v>10</v>
      </c>
      <c r="E33" t="s">
        <v>2</v>
      </c>
      <c r="F33" s="4">
        <v>0.5</v>
      </c>
      <c r="G33" t="s">
        <v>3</v>
      </c>
    </row>
    <row r="34" spans="1:7">
      <c r="D34" s="2" t="s">
        <v>10</v>
      </c>
      <c r="E34" t="s">
        <v>5</v>
      </c>
      <c r="F34" s="4">
        <v>1</v>
      </c>
      <c r="G34" t="s">
        <v>3</v>
      </c>
    </row>
    <row r="35" spans="1:7">
      <c r="D35" s="2" t="s">
        <v>12</v>
      </c>
      <c r="E35" t="s">
        <v>7</v>
      </c>
      <c r="F35" s="4">
        <v>4</v>
      </c>
      <c r="G35" t="s">
        <v>3</v>
      </c>
    </row>
    <row r="37" spans="1:7" ht="15.75">
      <c r="A37" s="5" t="s">
        <v>65</v>
      </c>
      <c r="E37" s="1" t="s">
        <v>4</v>
      </c>
    </row>
    <row r="38" spans="1:7">
      <c r="A38" t="s">
        <v>16</v>
      </c>
      <c r="B38" s="3">
        <v>30</v>
      </c>
      <c r="C38" t="s">
        <v>1</v>
      </c>
      <c r="D38" s="2" t="s">
        <v>10</v>
      </c>
      <c r="E38" t="s">
        <v>2</v>
      </c>
      <c r="F38" s="4">
        <v>4.2</v>
      </c>
      <c r="G38" t="s">
        <v>14</v>
      </c>
    </row>
    <row r="39" spans="1:7">
      <c r="A39" t="s">
        <v>17</v>
      </c>
      <c r="B39" s="3">
        <v>60</v>
      </c>
      <c r="C39" t="s">
        <v>1</v>
      </c>
    </row>
    <row r="41" spans="1:7" ht="15.75">
      <c r="A41" s="5" t="s">
        <v>66</v>
      </c>
      <c r="E41" s="1" t="s">
        <v>4</v>
      </c>
    </row>
    <row r="42" spans="1:7">
      <c r="A42" t="s">
        <v>16</v>
      </c>
      <c r="B42" s="3">
        <v>30</v>
      </c>
      <c r="C42" t="s">
        <v>1</v>
      </c>
      <c r="D42" s="2" t="s">
        <v>10</v>
      </c>
      <c r="E42" t="s">
        <v>2</v>
      </c>
      <c r="F42" s="4">
        <v>3.45</v>
      </c>
      <c r="G42" t="s">
        <v>14</v>
      </c>
    </row>
    <row r="43" spans="1:7">
      <c r="A43" t="s">
        <v>17</v>
      </c>
      <c r="B43" s="3">
        <v>50</v>
      </c>
      <c r="C43" t="s">
        <v>1</v>
      </c>
    </row>
    <row r="45" spans="1:7" ht="15.75">
      <c r="A45" s="5" t="s">
        <v>18</v>
      </c>
      <c r="E45" s="1" t="s">
        <v>4</v>
      </c>
    </row>
    <row r="46" spans="1:7">
      <c r="A46" t="s">
        <v>16</v>
      </c>
      <c r="B46" s="3">
        <v>60</v>
      </c>
      <c r="C46" t="s">
        <v>1</v>
      </c>
      <c r="D46" s="2" t="s">
        <v>10</v>
      </c>
      <c r="E46" t="s">
        <v>2</v>
      </c>
      <c r="F46" s="4">
        <v>1.62</v>
      </c>
      <c r="G46" t="s">
        <v>14</v>
      </c>
    </row>
    <row r="47" spans="1:7">
      <c r="A47" t="s">
        <v>17</v>
      </c>
      <c r="B47" s="3">
        <v>22</v>
      </c>
      <c r="C47" t="s">
        <v>1</v>
      </c>
    </row>
    <row r="49" spans="1:7" ht="15.75">
      <c r="A49" s="5" t="s">
        <v>74</v>
      </c>
      <c r="E49" s="1" t="s">
        <v>4</v>
      </c>
    </row>
    <row r="50" spans="1:7">
      <c r="A50" t="s">
        <v>16</v>
      </c>
      <c r="B50" s="3">
        <v>30</v>
      </c>
      <c r="C50" t="s">
        <v>1</v>
      </c>
      <c r="D50" s="2" t="s">
        <v>10</v>
      </c>
      <c r="E50" t="s">
        <v>2</v>
      </c>
      <c r="F50" s="4">
        <v>13.65</v>
      </c>
      <c r="G50" t="s">
        <v>38</v>
      </c>
    </row>
    <row r="51" spans="1:7">
      <c r="A51" t="s">
        <v>17</v>
      </c>
      <c r="B51" s="3">
        <v>70</v>
      </c>
      <c r="C51" t="s">
        <v>1</v>
      </c>
    </row>
    <row r="53" spans="1:7" ht="15.75">
      <c r="A53" s="5" t="s">
        <v>75</v>
      </c>
      <c r="E53" s="1" t="s">
        <v>4</v>
      </c>
    </row>
    <row r="54" spans="1:7">
      <c r="A54" t="s">
        <v>16</v>
      </c>
      <c r="B54" s="3">
        <v>30</v>
      </c>
      <c r="C54" t="s">
        <v>1</v>
      </c>
      <c r="D54" s="2" t="s">
        <v>10</v>
      </c>
      <c r="E54" t="s">
        <v>2</v>
      </c>
      <c r="F54" s="4">
        <v>15.75</v>
      </c>
      <c r="G54" t="s">
        <v>38</v>
      </c>
    </row>
    <row r="55" spans="1:7">
      <c r="A55" t="s">
        <v>17</v>
      </c>
      <c r="B55" s="3">
        <v>70</v>
      </c>
      <c r="C55" t="s">
        <v>1</v>
      </c>
    </row>
    <row r="57" spans="1:7" ht="15.75">
      <c r="A57" s="5" t="s">
        <v>76</v>
      </c>
      <c r="E57" s="1" t="s">
        <v>4</v>
      </c>
    </row>
    <row r="58" spans="1:7">
      <c r="A58" t="s">
        <v>16</v>
      </c>
      <c r="B58" s="3">
        <v>30</v>
      </c>
      <c r="C58" t="s">
        <v>1</v>
      </c>
      <c r="D58" s="2" t="s">
        <v>10</v>
      </c>
      <c r="E58" t="s">
        <v>2</v>
      </c>
      <c r="F58" s="4">
        <v>10.130000000000001</v>
      </c>
      <c r="G58" t="s">
        <v>38</v>
      </c>
    </row>
    <row r="59" spans="1:7">
      <c r="A59" t="s">
        <v>17</v>
      </c>
      <c r="B59" s="3">
        <v>50</v>
      </c>
      <c r="C59" t="s">
        <v>1</v>
      </c>
    </row>
    <row r="61" spans="1:7" ht="15.75">
      <c r="A61" s="5" t="s">
        <v>13</v>
      </c>
      <c r="E61" s="1" t="s">
        <v>4</v>
      </c>
    </row>
    <row r="62" spans="1:7">
      <c r="D62" s="2" t="s">
        <v>10</v>
      </c>
      <c r="E62" t="s">
        <v>2</v>
      </c>
      <c r="F62" s="4">
        <v>3</v>
      </c>
      <c r="G62" t="s">
        <v>14</v>
      </c>
    </row>
    <row r="64" spans="1:7" ht="15.75">
      <c r="A64" s="5" t="s">
        <v>15</v>
      </c>
      <c r="E64" s="1" t="s">
        <v>4</v>
      </c>
    </row>
    <row r="65" spans="4:7">
      <c r="D65" s="2" t="s">
        <v>10</v>
      </c>
      <c r="E65" t="s">
        <v>2</v>
      </c>
      <c r="F65" s="4">
        <v>6</v>
      </c>
      <c r="G65" t="s">
        <v>14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9"/>
  <sheetViews>
    <sheetView zoomScale="98" zoomScaleNormal="98" workbookViewId="0">
      <selection activeCell="B22" sqref="B22:H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10" width="9" style="11"/>
    <col min="11" max="12" width="15.7109375" style="11" customWidth="1"/>
    <col min="13" max="13" width="9" style="11"/>
    <col min="14" max="14" width="6.7109375" style="12" customWidth="1"/>
    <col min="15" max="16384" width="9" style="11"/>
  </cols>
  <sheetData>
    <row r="1" spans="1:10">
      <c r="A1" s="8" t="s">
        <v>19</v>
      </c>
    </row>
    <row r="2" spans="1:10">
      <c r="A2" s="8"/>
    </row>
    <row r="3" spans="1:10">
      <c r="A3" s="8"/>
      <c r="E3" s="12" t="s">
        <v>10</v>
      </c>
      <c r="F3" s="12" t="s">
        <v>33</v>
      </c>
      <c r="G3" s="12" t="s">
        <v>24</v>
      </c>
      <c r="H3" s="2" t="s">
        <v>50</v>
      </c>
    </row>
    <row r="4" spans="1:10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J4" s="12"/>
    </row>
    <row r="5" spans="1:10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J5" s="12"/>
    </row>
    <row r="6" spans="1:10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J6" s="12"/>
    </row>
    <row r="7" spans="1:10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J7" s="12"/>
    </row>
    <row r="8" spans="1:10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J8" s="12"/>
    </row>
    <row r="9" spans="1:10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J9" s="12"/>
    </row>
    <row r="10" spans="1:10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</row>
    <row r="11" spans="1:10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J11" s="12"/>
    </row>
    <row r="12" spans="1:10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</row>
    <row r="13" spans="1:10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</row>
    <row r="14" spans="1:10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</row>
    <row r="15" spans="1:10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</row>
    <row r="16" spans="1:10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</row>
    <row r="17" spans="1:18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</row>
    <row r="18" spans="1:18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</row>
    <row r="19" spans="1:18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</row>
    <row r="22" spans="1:18">
      <c r="A22" s="8" t="s">
        <v>27</v>
      </c>
      <c r="B22" s="30" t="s">
        <v>42</v>
      </c>
      <c r="C22" s="30"/>
      <c r="D22" s="30"/>
      <c r="E22" s="30"/>
      <c r="F22" s="30"/>
      <c r="G22" s="30"/>
      <c r="H22" s="30"/>
      <c r="K22" s="8" t="s">
        <v>27</v>
      </c>
      <c r="L22" s="30" t="s">
        <v>42</v>
      </c>
      <c r="M22" s="30"/>
      <c r="N22" s="30"/>
      <c r="O22" s="30"/>
      <c r="P22" s="30"/>
      <c r="Q22" s="30"/>
      <c r="R22" s="30"/>
    </row>
    <row r="24" spans="1:18">
      <c r="A24" s="8" t="s">
        <v>28</v>
      </c>
      <c r="B24" s="30" t="s">
        <v>36</v>
      </c>
      <c r="C24" s="30"/>
      <c r="D24" s="30"/>
      <c r="E24" s="30"/>
      <c r="F24" s="30"/>
      <c r="G24" s="30"/>
      <c r="H24" s="30"/>
      <c r="K24" s="8" t="s">
        <v>28</v>
      </c>
      <c r="L24" s="30" t="s">
        <v>40</v>
      </c>
      <c r="M24" s="30"/>
      <c r="N24" s="30"/>
      <c r="O24" s="30"/>
      <c r="P24" s="30"/>
      <c r="Q24" s="30"/>
      <c r="R24" s="30"/>
    </row>
    <row r="26" spans="1:18">
      <c r="A26" s="11" t="s">
        <v>25</v>
      </c>
      <c r="C26" s="11" t="s">
        <v>26</v>
      </c>
      <c r="D26" s="2" t="s">
        <v>52</v>
      </c>
      <c r="E26" s="12" t="s">
        <v>10</v>
      </c>
      <c r="F26" s="12" t="s">
        <v>33</v>
      </c>
      <c r="G26" s="12" t="s">
        <v>24</v>
      </c>
      <c r="H26" s="2" t="s">
        <v>50</v>
      </c>
      <c r="K26" s="11" t="s">
        <v>25</v>
      </c>
      <c r="M26" s="11" t="s">
        <v>26</v>
      </c>
      <c r="N26" s="2" t="s">
        <v>52</v>
      </c>
      <c r="O26" s="12" t="s">
        <v>10</v>
      </c>
      <c r="P26" s="12" t="s">
        <v>33</v>
      </c>
      <c r="Q26" s="12" t="s">
        <v>24</v>
      </c>
      <c r="R26" s="2" t="s">
        <v>50</v>
      </c>
    </row>
    <row r="27" spans="1:18">
      <c r="A27" s="11" t="str">
        <f>$A$4</f>
        <v>Solaio piano tipo</v>
      </c>
      <c r="C27" s="19"/>
      <c r="D27" s="2" t="str">
        <f>IF(C27="","","m")</f>
        <v/>
      </c>
      <c r="E27" s="13" t="str">
        <f>IF(C27="","",C27*$E$4)</f>
        <v/>
      </c>
      <c r="F27" s="13" t="str">
        <f>IF(C27="","",C27*$F$4)</f>
        <v/>
      </c>
      <c r="G27" s="13" t="str">
        <f>IF(C27="","",C27*$G$4)</f>
        <v/>
      </c>
      <c r="H27" s="13" t="str">
        <f>IF(C27="","",C27*$H$4)</f>
        <v/>
      </c>
      <c r="K27" s="11" t="str">
        <f>$A$4</f>
        <v>Solaio piano tipo</v>
      </c>
      <c r="M27" s="19">
        <f>1.1*4.3</f>
        <v>4.7300000000000004</v>
      </c>
      <c r="N27" s="2" t="str">
        <f>IF(M27="","","m")</f>
        <v>m</v>
      </c>
      <c r="O27" s="13">
        <f>IF(M27="","",M27*$E$4)</f>
        <v>18.920000000000002</v>
      </c>
      <c r="P27" s="13">
        <f>IF(M27="","",M27*$F$4)</f>
        <v>15.136000000000003</v>
      </c>
      <c r="Q27" s="13">
        <f>IF(M27="","",M27*$G$4)</f>
        <v>47.300000000000004</v>
      </c>
      <c r="R27" s="13">
        <f>IF(M27="","",M27*$H$4)</f>
        <v>27.434000000000001</v>
      </c>
    </row>
    <row r="28" spans="1:18">
      <c r="A28" s="11" t="str">
        <f>$A$6</f>
        <v>Solaio terrazza</v>
      </c>
      <c r="C28" s="19"/>
      <c r="D28" s="2" t="str">
        <f t="shared" ref="D28:D33" si="0">IF(C28="","","m")</f>
        <v/>
      </c>
      <c r="E28" s="13" t="str">
        <f>IF(C28="","",C28*$E$6)</f>
        <v/>
      </c>
      <c r="F28" s="13" t="str">
        <f>IF(C28="","",C28*$F$6)</f>
        <v/>
      </c>
      <c r="G28" s="13" t="str">
        <f>IF(C28="","",C28*$G$6)</f>
        <v/>
      </c>
      <c r="H28" s="13" t="str">
        <f>IF(C28="","",C28*$H$6)</f>
        <v/>
      </c>
      <c r="K28" s="11" t="str">
        <f>$A$6</f>
        <v>Solaio terrazza</v>
      </c>
      <c r="M28" s="19"/>
      <c r="N28" s="2" t="str">
        <f t="shared" ref="N28:N33" si="1">IF(M28="","","m")</f>
        <v/>
      </c>
      <c r="O28" s="13" t="str">
        <f>IF(M28="","",M28*$E$6)</f>
        <v/>
      </c>
      <c r="P28" s="13" t="str">
        <f>IF(M28="","",M28*$F$6)</f>
        <v/>
      </c>
      <c r="Q28" s="13" t="str">
        <f>IF(M28="","",M28*$G$6)</f>
        <v/>
      </c>
      <c r="R28" s="13" t="str">
        <f>IF(M28="","",M28*$H$6)</f>
        <v/>
      </c>
    </row>
    <row r="29" spans="1:18">
      <c r="A29" s="11" t="str">
        <f>$A$7</f>
        <v>Solaio  torrino</v>
      </c>
      <c r="C29" s="19"/>
      <c r="D29" s="2" t="str">
        <f t="shared" si="0"/>
        <v/>
      </c>
      <c r="E29" s="13" t="str">
        <f>IF(C29="","",C29*$E$7)</f>
        <v/>
      </c>
      <c r="F29" s="13" t="str">
        <f>IF(C29="","",C29*$F$7)</f>
        <v/>
      </c>
      <c r="G29" s="13" t="str">
        <f>IF(C29="","",C29*$G$7)</f>
        <v/>
      </c>
      <c r="H29" s="13" t="str">
        <f>IF(C29="","",C29*$H$7)</f>
        <v/>
      </c>
      <c r="K29" s="11" t="str">
        <f>$A$7</f>
        <v>Solaio  torrino</v>
      </c>
      <c r="M29" s="19"/>
      <c r="N29" s="2" t="str">
        <f t="shared" si="1"/>
        <v/>
      </c>
      <c r="O29" s="13" t="str">
        <f>IF(M29="","",M29*$E$7)</f>
        <v/>
      </c>
      <c r="P29" s="13" t="str">
        <f>IF(M29="","",M29*$F$7)</f>
        <v/>
      </c>
      <c r="Q29" s="13" t="str">
        <f>IF(M29="","",M29*$G$7)</f>
        <v/>
      </c>
      <c r="R29" s="13" t="str">
        <f>IF(M29="","",M29*$H$7)</f>
        <v/>
      </c>
    </row>
    <row r="30" spans="1:18">
      <c r="A30" s="11" t="str">
        <f>$A$8</f>
        <v>Balconi e terrazzini</v>
      </c>
      <c r="C30" s="19"/>
      <c r="D30" s="2" t="str">
        <f t="shared" si="0"/>
        <v/>
      </c>
      <c r="E30" s="13" t="str">
        <f>IF(C30="","",C30*$E$8)</f>
        <v/>
      </c>
      <c r="F30" s="13" t="str">
        <f>IF(C30="","",C30*$F$8)</f>
        <v/>
      </c>
      <c r="G30" s="13" t="str">
        <f>IF(C30="","",C30*$G$8)</f>
        <v/>
      </c>
      <c r="H30" s="13" t="str">
        <f>IF(C30="","",C30*$H$8)</f>
        <v/>
      </c>
      <c r="K30" s="11" t="str">
        <f>$A$8</f>
        <v>Balconi e terrazzini</v>
      </c>
      <c r="M30" s="19"/>
      <c r="N30" s="2" t="str">
        <f t="shared" si="1"/>
        <v/>
      </c>
      <c r="O30" s="13" t="str">
        <f>IF(M30="","",M30*$E$8)</f>
        <v/>
      </c>
      <c r="P30" s="13" t="str">
        <f>IF(M30="","",M30*$F$8)</f>
        <v/>
      </c>
      <c r="Q30" s="13" t="str">
        <f>IF(M30="","",M30*$G$8)</f>
        <v/>
      </c>
      <c r="R30" s="13" t="str">
        <f>IF(M30="","",M30*$H$8)</f>
        <v/>
      </c>
    </row>
    <row r="31" spans="1:18">
      <c r="A31" s="11" t="str">
        <f>$A$9</f>
        <v>Cornicione</v>
      </c>
      <c r="C31" s="19"/>
      <c r="D31" s="2" t="str">
        <f t="shared" si="0"/>
        <v/>
      </c>
      <c r="E31" s="13" t="str">
        <f>IF(C31="","",C31*$E$9)</f>
        <v/>
      </c>
      <c r="F31" s="13" t="str">
        <f>IF(C31="","",C31*$F$9)</f>
        <v/>
      </c>
      <c r="G31" s="13" t="str">
        <f>IF(C31="","",C31*$G$9)</f>
        <v/>
      </c>
      <c r="H31" s="13" t="str">
        <f>IF(C31="","",C31*$H$9)</f>
        <v/>
      </c>
      <c r="K31" s="11" t="str">
        <f>$A$9</f>
        <v>Cornicione</v>
      </c>
      <c r="M31" s="19"/>
      <c r="N31" s="2" t="str">
        <f t="shared" si="1"/>
        <v/>
      </c>
      <c r="O31" s="13" t="str">
        <f>IF(M31="","",M31*$E$9)</f>
        <v/>
      </c>
      <c r="P31" s="13" t="str">
        <f>IF(M31="","",M31*$F$9)</f>
        <v/>
      </c>
      <c r="Q31" s="13" t="str">
        <f>IF(M31="","",M31*$G$9)</f>
        <v/>
      </c>
      <c r="R31" s="13" t="str">
        <f>IF(M31="","",M31*$H$9)</f>
        <v/>
      </c>
    </row>
    <row r="32" spans="1:18">
      <c r="A32" s="11" t="str">
        <f>$A$10</f>
        <v>Scala</v>
      </c>
      <c r="B32" s="11" t="str">
        <f>$B$10</f>
        <v>in c.a.</v>
      </c>
      <c r="C32" s="19">
        <v>2.7</v>
      </c>
      <c r="D32" s="2" t="str">
        <f t="shared" si="0"/>
        <v>m</v>
      </c>
      <c r="E32" s="13">
        <f>IF(C32="","",C32*$E$10)</f>
        <v>13.5</v>
      </c>
      <c r="F32" s="13">
        <f>IF(C32="","",C32*$F$10)</f>
        <v>10.8</v>
      </c>
      <c r="G32" s="13">
        <f>IF(C32="","",C32*$G$10)</f>
        <v>33.75</v>
      </c>
      <c r="H32" s="13">
        <f>IF(C32="","",C32*$H$10)</f>
        <v>16.740000000000002</v>
      </c>
      <c r="K32" s="11" t="str">
        <f>$A$10</f>
        <v>Scala</v>
      </c>
      <c r="L32" s="11" t="s">
        <v>32</v>
      </c>
      <c r="M32" s="19"/>
      <c r="N32" s="2" t="str">
        <f t="shared" si="1"/>
        <v/>
      </c>
      <c r="O32" s="13" t="str">
        <f>IF(M32="","",M32*$E$10)</f>
        <v/>
      </c>
      <c r="P32" s="13" t="str">
        <f>IF(M32="","",M32*$F$10)</f>
        <v/>
      </c>
      <c r="Q32" s="13" t="str">
        <f>IF(M32="","",M32*$G$10)</f>
        <v/>
      </c>
      <c r="R32" s="13" t="str">
        <f>IF(M32="","",M32*$H$10)</f>
        <v/>
      </c>
    </row>
    <row r="33" spans="1:18">
      <c r="A33" s="11" t="str">
        <f>$A$11</f>
        <v>Scala</v>
      </c>
      <c r="B33" t="str">
        <f>$B$11</f>
        <v>in acciaio</v>
      </c>
      <c r="C33" s="19"/>
      <c r="D33" s="2" t="str">
        <f t="shared" si="0"/>
        <v/>
      </c>
      <c r="E33" s="13" t="str">
        <f>IF(C33="","",C33*$E$11)</f>
        <v/>
      </c>
      <c r="F33" s="13" t="str">
        <f>IF(C33="","",C33*$F$11)</f>
        <v/>
      </c>
      <c r="G33" s="13" t="str">
        <f>IF(C33="","",C33*$G$11)</f>
        <v/>
      </c>
      <c r="H33" s="13" t="str">
        <f>IF(C33="","",C33*$H$11)</f>
        <v/>
      </c>
      <c r="K33" s="11" t="str">
        <f>$A$11</f>
        <v>Scala</v>
      </c>
      <c r="L33" t="str">
        <f>$B$11</f>
        <v>in acciaio</v>
      </c>
      <c r="M33" s="19"/>
      <c r="N33" s="2" t="str">
        <f t="shared" si="1"/>
        <v/>
      </c>
      <c r="O33" s="13" t="str">
        <f>IF(M33="","",M33*$E$11)</f>
        <v/>
      </c>
      <c r="P33" s="13" t="str">
        <f>IF(M33="","",M33*$F$11)</f>
        <v/>
      </c>
      <c r="Q33" s="13" t="str">
        <f>IF(M33="","",M33*$G$11)</f>
        <v/>
      </c>
      <c r="R33" s="13" t="str">
        <f>IF(M33="","",M33*$H$11)</f>
        <v/>
      </c>
    </row>
    <row r="34" spans="1:18">
      <c r="A34" s="11" t="str">
        <f>$A$12</f>
        <v>Trave 1, 30x60</v>
      </c>
      <c r="C34" s="19"/>
      <c r="D34" s="2" t="str">
        <f>IF(C34="","","--")</f>
        <v/>
      </c>
      <c r="E34" s="13" t="str">
        <f>IF(C34="","",C34*$E$12)</f>
        <v/>
      </c>
      <c r="F34" s="13"/>
      <c r="G34" s="13" t="str">
        <f>IF(C34="","",C34*$G$12)</f>
        <v/>
      </c>
      <c r="H34" s="13" t="str">
        <f>IF(C34="","",C34*$H$12)</f>
        <v/>
      </c>
      <c r="K34" s="11" t="str">
        <f>$A$12</f>
        <v>Trave 1, 30x60</v>
      </c>
      <c r="M34" s="19">
        <v>1</v>
      </c>
      <c r="N34" s="2" t="str">
        <f>IF(M34="","","--")</f>
        <v>--</v>
      </c>
      <c r="O34" s="13">
        <f>IF(M34="","",M34*$E$12)</f>
        <v>4.2</v>
      </c>
      <c r="P34" s="13"/>
      <c r="Q34" s="13">
        <f>IF(M34="","",M34*$G$12)</f>
        <v>5.4600000000000009</v>
      </c>
      <c r="R34" s="13">
        <f>IF(M34="","",M34*$H$12)</f>
        <v>4.2</v>
      </c>
    </row>
    <row r="35" spans="1:18">
      <c r="A35" s="11" t="str">
        <f>$A$13</f>
        <v>Trave 2, 30x50</v>
      </c>
      <c r="C35" s="19"/>
      <c r="D35" s="2"/>
      <c r="E35" s="13" t="str">
        <f>IF(C35="","",C35*$E$13)</f>
        <v/>
      </c>
      <c r="F35" s="13"/>
      <c r="G35" s="13" t="str">
        <f>IF(C35="","",C35*$G$13)</f>
        <v/>
      </c>
      <c r="H35" s="13" t="str">
        <f>IF(C35="","",C35*$H$13)</f>
        <v/>
      </c>
      <c r="K35" s="11" t="str">
        <f>$A$13</f>
        <v>Trave 2, 30x50</v>
      </c>
      <c r="M35" s="19"/>
      <c r="N35" s="2"/>
      <c r="O35" s="13" t="str">
        <f>IF(M35="","",M35*$E$13)</f>
        <v/>
      </c>
      <c r="P35" s="13"/>
      <c r="Q35" s="13" t="str">
        <f>IF(M35="","",M35*$G$13)</f>
        <v/>
      </c>
      <c r="R35" s="13" t="str">
        <f>IF(M35="","",M35*$H$13)</f>
        <v/>
      </c>
    </row>
    <row r="36" spans="1:18">
      <c r="A36" s="11" t="str">
        <f>$A$14</f>
        <v>Trave a spessore 60x22</v>
      </c>
      <c r="C36" s="19">
        <v>1</v>
      </c>
      <c r="D36" s="2" t="str">
        <f t="shared" ref="D36:D37" si="2">IF(C36="","","--")</f>
        <v>--</v>
      </c>
      <c r="E36" s="13">
        <f>IF(C36="","",C36*$E$14)</f>
        <v>1.62</v>
      </c>
      <c r="F36" s="13"/>
      <c r="G36" s="13">
        <f>IF(C36="","",C36*$G$14)</f>
        <v>2.1060000000000003</v>
      </c>
      <c r="H36" s="13">
        <f>IF(C36="","",C36*$H$14)</f>
        <v>1.62</v>
      </c>
      <c r="K36" s="11" t="str">
        <f>$A$14</f>
        <v>Trave a spessore 60x22</v>
      </c>
      <c r="M36" s="19"/>
      <c r="N36" s="2" t="str">
        <f t="shared" ref="N36:N37" si="3">IF(M36="","","--")</f>
        <v/>
      </c>
      <c r="O36" s="13" t="str">
        <f>IF(M36="","",M36*$E$14)</f>
        <v/>
      </c>
      <c r="P36" s="13"/>
      <c r="Q36" s="13" t="str">
        <f>IF(M36="","",M36*$G$14)</f>
        <v/>
      </c>
      <c r="R36" s="13" t="str">
        <f>IF(M36="","",M36*$H$14)</f>
        <v/>
      </c>
    </row>
    <row r="37" spans="1:18">
      <c r="A37" s="11" t="str">
        <f>$A$19</f>
        <v>Tamponature</v>
      </c>
      <c r="C37" s="19"/>
      <c r="D37" s="2" t="str">
        <f t="shared" si="2"/>
        <v/>
      </c>
      <c r="E37" s="13" t="str">
        <f>IF(C37="","",C37*$E$19)</f>
        <v/>
      </c>
      <c r="F37" s="13"/>
      <c r="G37" s="13" t="str">
        <f>IF(C37="","",C37*$G$19)</f>
        <v/>
      </c>
      <c r="H37" s="13" t="str">
        <f>IF(C37="","",C37*$H$19)</f>
        <v/>
      </c>
      <c r="K37" s="11" t="str">
        <f>$A$19</f>
        <v>Tamponature</v>
      </c>
      <c r="M37" s="19"/>
      <c r="N37" s="2" t="str">
        <f t="shared" si="3"/>
        <v/>
      </c>
      <c r="O37" s="13" t="str">
        <f>IF(M37="","",M37*$E$19)</f>
        <v/>
      </c>
      <c r="P37" s="13"/>
      <c r="Q37" s="13" t="str">
        <f>IF(M37="","",M37*$G$19)</f>
        <v/>
      </c>
      <c r="R37" s="13" t="str">
        <f>IF(M37="","",M37*$H$19)</f>
        <v/>
      </c>
    </row>
    <row r="38" spans="1:18">
      <c r="B38" t="s">
        <v>61</v>
      </c>
      <c r="E38" s="17">
        <f>SUM(E27:E37)</f>
        <v>15.120000000000001</v>
      </c>
      <c r="F38" s="17">
        <f>SUM(F27:F37)</f>
        <v>10.8</v>
      </c>
      <c r="G38" s="25">
        <f>SUM(G27:G37)</f>
        <v>35.856000000000002</v>
      </c>
      <c r="H38" s="25">
        <f>SUM(H27:H37)</f>
        <v>18.360000000000003</v>
      </c>
      <c r="L38" t="s">
        <v>61</v>
      </c>
      <c r="O38" s="17">
        <f>SUM(O27:O37)</f>
        <v>23.12</v>
      </c>
      <c r="P38" s="17">
        <f>SUM(P27:P37)</f>
        <v>15.136000000000003</v>
      </c>
      <c r="Q38" s="25">
        <f>SUM(Q27:Q37)</f>
        <v>52.760000000000005</v>
      </c>
      <c r="R38" s="25">
        <f>SUM(R27:R37)</f>
        <v>31.634</v>
      </c>
    </row>
    <row r="39" spans="1:18">
      <c r="C39" s="12"/>
      <c r="E39" s="20"/>
      <c r="F39" s="20"/>
      <c r="G39" s="20"/>
      <c r="H39" s="20"/>
      <c r="M39" s="12"/>
      <c r="O39" s="20"/>
      <c r="P39" s="20"/>
      <c r="Q39" s="20"/>
    </row>
    <row r="42" spans="1:18">
      <c r="A42" s="9" t="s">
        <v>27</v>
      </c>
      <c r="B42" s="30" t="s">
        <v>43</v>
      </c>
      <c r="C42" s="30"/>
      <c r="D42" s="30"/>
      <c r="E42" s="30"/>
      <c r="F42" s="30"/>
      <c r="G42" s="30"/>
      <c r="H42" s="30"/>
      <c r="K42" s="9" t="s">
        <v>27</v>
      </c>
      <c r="L42" s="30" t="s">
        <v>41</v>
      </c>
      <c r="M42" s="30"/>
      <c r="N42" s="30"/>
      <c r="O42" s="30"/>
      <c r="P42" s="30"/>
      <c r="Q42" s="30"/>
      <c r="R42" s="30"/>
    </row>
    <row r="44" spans="1:18">
      <c r="A44" s="10" t="s">
        <v>28</v>
      </c>
      <c r="B44" s="30" t="s">
        <v>35</v>
      </c>
      <c r="C44" s="30"/>
      <c r="D44" s="30"/>
      <c r="E44" s="30"/>
      <c r="F44" s="30"/>
      <c r="G44" s="30"/>
      <c r="H44" s="30"/>
      <c r="K44" s="10" t="s">
        <v>28</v>
      </c>
      <c r="L44" s="30" t="s">
        <v>34</v>
      </c>
      <c r="M44" s="30"/>
      <c r="N44" s="30"/>
      <c r="O44" s="30"/>
      <c r="P44" s="30"/>
      <c r="Q44" s="30"/>
      <c r="R44" s="30"/>
    </row>
    <row r="46" spans="1:18">
      <c r="A46" s="11" t="s">
        <v>25</v>
      </c>
      <c r="C46" s="11" t="s">
        <v>26</v>
      </c>
      <c r="D46" s="2" t="s">
        <v>52</v>
      </c>
      <c r="E46" s="12" t="s">
        <v>10</v>
      </c>
      <c r="F46" s="12" t="s">
        <v>33</v>
      </c>
      <c r="G46" s="12" t="s">
        <v>24</v>
      </c>
      <c r="H46" s="2" t="s">
        <v>50</v>
      </c>
      <c r="K46" s="11" t="s">
        <v>25</v>
      </c>
      <c r="M46" s="11" t="s">
        <v>26</v>
      </c>
      <c r="N46" s="2" t="s">
        <v>52</v>
      </c>
      <c r="O46" s="12" t="s">
        <v>10</v>
      </c>
      <c r="P46" s="12" t="s">
        <v>33</v>
      </c>
      <c r="Q46" s="12" t="s">
        <v>24</v>
      </c>
      <c r="R46" s="2" t="s">
        <v>50</v>
      </c>
    </row>
    <row r="47" spans="1:18">
      <c r="A47" s="11" t="str">
        <f>$A$4</f>
        <v>Solaio piano tipo</v>
      </c>
      <c r="C47" s="19">
        <v>2.35</v>
      </c>
      <c r="D47" s="2" t="str">
        <f>IF(C47="","","m")</f>
        <v>m</v>
      </c>
      <c r="E47" s="13">
        <f>IF(C47="","",C47*$E$4)</f>
        <v>9.4</v>
      </c>
      <c r="F47" s="13">
        <f>IF(C47="","",C47*$F$4)</f>
        <v>7.5200000000000005</v>
      </c>
      <c r="G47" s="13">
        <f>IF(C47="","",C47*$G$4)</f>
        <v>23.5</v>
      </c>
      <c r="H47" s="13">
        <f>IF(C47="","",C47*$H$4)</f>
        <v>13.63</v>
      </c>
      <c r="K47" s="11" t="str">
        <f>$A$4</f>
        <v>Solaio piano tipo</v>
      </c>
      <c r="M47" s="19">
        <f>4.25*1.2</f>
        <v>5.0999999999999996</v>
      </c>
      <c r="N47" s="2" t="str">
        <f>IF(M47="","","m")</f>
        <v>m</v>
      </c>
      <c r="O47" s="13">
        <f>IF(M47="","",M47*$E$4)</f>
        <v>20.399999999999999</v>
      </c>
      <c r="P47" s="13">
        <f>IF(M47="","",M47*$F$4)</f>
        <v>16.32</v>
      </c>
      <c r="Q47" s="13">
        <f>IF(M47="","",M47*$G$4)</f>
        <v>51</v>
      </c>
      <c r="R47" s="13">
        <f>IF(M47="","",M47*$H$4)</f>
        <v>29.58</v>
      </c>
    </row>
    <row r="48" spans="1:18">
      <c r="A48" s="11" t="str">
        <f>$A$6</f>
        <v>Solaio terrazza</v>
      </c>
      <c r="C48" s="19"/>
      <c r="D48" s="2" t="str">
        <f t="shared" ref="D48:D53" si="4">IF(C48="","","m")</f>
        <v/>
      </c>
      <c r="E48" s="13" t="str">
        <f>IF(C48="","",C48*$E$6)</f>
        <v/>
      </c>
      <c r="F48" s="13" t="str">
        <f>IF(C48="","",C48*$F$6)</f>
        <v/>
      </c>
      <c r="G48" s="13" t="str">
        <f>IF(C48="","",C48*$G$6)</f>
        <v/>
      </c>
      <c r="H48" s="13" t="str">
        <f>IF(C48="","",C48*$H$6)</f>
        <v/>
      </c>
      <c r="K48" s="11" t="str">
        <f>$A$6</f>
        <v>Solaio terrazza</v>
      </c>
      <c r="M48" s="19"/>
      <c r="N48" s="2" t="str">
        <f t="shared" ref="N48:N53" si="5">IF(M48="","","m")</f>
        <v/>
      </c>
      <c r="O48" s="13" t="str">
        <f>IF(M48="","",M48*$E$6)</f>
        <v/>
      </c>
      <c r="P48" s="13" t="str">
        <f>IF(M48="","",M48*$F$6)</f>
        <v/>
      </c>
      <c r="Q48" s="13" t="str">
        <f>IF(M48="","",M48*$G$6)</f>
        <v/>
      </c>
      <c r="R48" s="13" t="str">
        <f>IF(M48="","",M48*$H$6)</f>
        <v/>
      </c>
    </row>
    <row r="49" spans="1:18">
      <c r="A49" s="11" t="str">
        <f>$A$7</f>
        <v>Solaio  torrino</v>
      </c>
      <c r="C49" s="19"/>
      <c r="D49" s="2" t="str">
        <f t="shared" si="4"/>
        <v/>
      </c>
      <c r="E49" s="13" t="str">
        <f>IF(C49="","",C49*$E$7)</f>
        <v/>
      </c>
      <c r="F49" s="13" t="str">
        <f>IF(C49="","",C49*$F$7)</f>
        <v/>
      </c>
      <c r="G49" s="13" t="str">
        <f>IF(C49="","",C49*$G$7)</f>
        <v/>
      </c>
      <c r="H49" s="13" t="str">
        <f>IF(C49="","",C49*$H$7)</f>
        <v/>
      </c>
      <c r="K49" s="11" t="str">
        <f>$A$7</f>
        <v>Solaio  torrino</v>
      </c>
      <c r="M49" s="19"/>
      <c r="N49" s="2" t="str">
        <f t="shared" si="5"/>
        <v/>
      </c>
      <c r="O49" s="13" t="str">
        <f>IF(M49="","",M49*$E$7)</f>
        <v/>
      </c>
      <c r="P49" s="13" t="str">
        <f>IF(M49="","",M49*$F$7)</f>
        <v/>
      </c>
      <c r="Q49" s="13" t="str">
        <f>IF(M49="","",M49*$G$7)</f>
        <v/>
      </c>
      <c r="R49" s="13" t="str">
        <f>IF(M49="","",M49*$H$7)</f>
        <v/>
      </c>
    </row>
    <row r="50" spans="1:18">
      <c r="A50" s="11" t="str">
        <f>$A$8</f>
        <v>Balconi e terrazzini</v>
      </c>
      <c r="C50" s="19">
        <v>1.55</v>
      </c>
      <c r="D50" s="2" t="str">
        <f t="shared" si="4"/>
        <v>m</v>
      </c>
      <c r="E50" s="13">
        <f>IF(C50="","",C50*$E$8)</f>
        <v>6.5100000000000007</v>
      </c>
      <c r="F50" s="13">
        <f>IF(C50="","",C50*$F$8)</f>
        <v>6.2</v>
      </c>
      <c r="G50" s="13">
        <f>IF(C50="","",C50*$G$8)</f>
        <v>17.763000000000002</v>
      </c>
      <c r="H50" s="13">
        <f>IF(C50="","",C50*$H$8)</f>
        <v>8.370000000000001</v>
      </c>
      <c r="K50" s="11" t="str">
        <f>$A$8</f>
        <v>Balconi e terrazzini</v>
      </c>
      <c r="M50" s="19"/>
      <c r="N50" s="2" t="str">
        <f t="shared" si="5"/>
        <v/>
      </c>
      <c r="O50" s="13" t="str">
        <f>IF(M50="","",M50*$E$8)</f>
        <v/>
      </c>
      <c r="P50" s="13" t="str">
        <f>IF(M50="","",M50*$F$8)</f>
        <v/>
      </c>
      <c r="Q50" s="13" t="str">
        <f>IF(M50="","",M50*$G$8)</f>
        <v/>
      </c>
      <c r="R50" s="13" t="str">
        <f>IF(M50="","",M50*$H$8)</f>
        <v/>
      </c>
    </row>
    <row r="51" spans="1:18">
      <c r="A51" s="11" t="str">
        <f>$A$9</f>
        <v>Cornicione</v>
      </c>
      <c r="C51" s="19"/>
      <c r="D51" s="2" t="str">
        <f t="shared" si="4"/>
        <v/>
      </c>
      <c r="E51" s="13" t="str">
        <f>IF(C51="","",C51*$E$9)</f>
        <v/>
      </c>
      <c r="F51" s="13" t="str">
        <f>IF(C51="","",C51*$F$9)</f>
        <v/>
      </c>
      <c r="G51" s="13" t="str">
        <f>IF(C51="","",C51*$G$9)</f>
        <v/>
      </c>
      <c r="H51" s="13" t="str">
        <f>IF(C51="","",C51*$H$9)</f>
        <v/>
      </c>
      <c r="K51" s="11" t="str">
        <f>$A$9</f>
        <v>Cornicione</v>
      </c>
      <c r="M51" s="19"/>
      <c r="N51" s="2" t="str">
        <f t="shared" si="5"/>
        <v/>
      </c>
      <c r="O51" s="13" t="str">
        <f>IF(M51="","",M51*$E$9)</f>
        <v/>
      </c>
      <c r="P51" s="13" t="str">
        <f>IF(M51="","",M51*$F$9)</f>
        <v/>
      </c>
      <c r="Q51" s="13" t="str">
        <f>IF(M51="","",M51*$G$9)</f>
        <v/>
      </c>
      <c r="R51" s="13" t="str">
        <f>IF(M51="","",M51*$H$9)</f>
        <v/>
      </c>
    </row>
    <row r="52" spans="1:18">
      <c r="A52" s="11" t="str">
        <f>$A$10</f>
        <v>Scala</v>
      </c>
      <c r="B52" s="11" t="s">
        <v>32</v>
      </c>
      <c r="C52" s="19"/>
      <c r="D52" s="2" t="str">
        <f t="shared" si="4"/>
        <v/>
      </c>
      <c r="E52" s="13" t="str">
        <f>IF(C52="","",C52*$E$10)</f>
        <v/>
      </c>
      <c r="F52" s="13" t="str">
        <f>IF(C52="","",C52*$F$10)</f>
        <v/>
      </c>
      <c r="G52" s="13" t="str">
        <f>IF(C52="","",C52*$G$10)</f>
        <v/>
      </c>
      <c r="H52" s="13" t="str">
        <f>IF(C52="","",C52*$H$10)</f>
        <v/>
      </c>
      <c r="K52" s="11" t="str">
        <f>$A$10</f>
        <v>Scala</v>
      </c>
      <c r="L52" s="11" t="s">
        <v>32</v>
      </c>
      <c r="M52" s="19"/>
      <c r="N52" s="2" t="str">
        <f t="shared" si="5"/>
        <v/>
      </c>
      <c r="O52" s="13" t="str">
        <f>IF(M52="","",M52*$E$10)</f>
        <v/>
      </c>
      <c r="P52" s="13" t="str">
        <f>IF(M52="","",M52*$F$10)</f>
        <v/>
      </c>
      <c r="Q52" s="13" t="str">
        <f>IF(M52="","",M52*$G$10)</f>
        <v/>
      </c>
      <c r="R52" s="13" t="str">
        <f>IF(M52="","",M52*$H$10)</f>
        <v/>
      </c>
    </row>
    <row r="53" spans="1:18">
      <c r="A53" s="11" t="str">
        <f>$A$11</f>
        <v>Scala</v>
      </c>
      <c r="B53" t="str">
        <f>$B$11</f>
        <v>in acciaio</v>
      </c>
      <c r="C53" s="19"/>
      <c r="D53" s="2" t="str">
        <f t="shared" si="4"/>
        <v/>
      </c>
      <c r="E53" s="13" t="str">
        <f>IF(C53="","",C53*$E$11)</f>
        <v/>
      </c>
      <c r="F53" s="13" t="str">
        <f>IF(C53="","",C53*$F$11)</f>
        <v/>
      </c>
      <c r="G53" s="13" t="str">
        <f>IF(C53="","",C53*$G$11)</f>
        <v/>
      </c>
      <c r="H53" s="13" t="str">
        <f>IF(C53="","",C53*$H$11)</f>
        <v/>
      </c>
      <c r="K53" s="11" t="str">
        <f>$A$11</f>
        <v>Scala</v>
      </c>
      <c r="L53" t="str">
        <f>$B$11</f>
        <v>in acciaio</v>
      </c>
      <c r="M53" s="19"/>
      <c r="N53" s="2" t="str">
        <f t="shared" si="5"/>
        <v/>
      </c>
      <c r="O53" s="13" t="str">
        <f>IF(M53="","",M53*$E$11)</f>
        <v/>
      </c>
      <c r="P53" s="13" t="str">
        <f>IF(M53="","",M53*$F$11)</f>
        <v/>
      </c>
      <c r="Q53" s="13" t="str">
        <f>IF(M53="","",M53*$G$11)</f>
        <v/>
      </c>
      <c r="R53" s="13" t="str">
        <f>IF(M53="","",M53*$H$11)</f>
        <v/>
      </c>
    </row>
    <row r="54" spans="1:18">
      <c r="A54" s="11" t="str">
        <f>$A$12</f>
        <v>Trave 1, 30x60</v>
      </c>
      <c r="C54" s="19">
        <v>1</v>
      </c>
      <c r="D54" s="2" t="str">
        <f>IF(C54="","","--")</f>
        <v>--</v>
      </c>
      <c r="E54" s="13">
        <f>IF(C54="","",C54*$E$12)</f>
        <v>4.2</v>
      </c>
      <c r="F54" s="13"/>
      <c r="G54" s="13">
        <f>IF(C54="","",C54*$G$12)</f>
        <v>5.4600000000000009</v>
      </c>
      <c r="H54" s="13">
        <f>IF(C54="","",C54*$H$12)</f>
        <v>4.2</v>
      </c>
      <c r="K54" s="11" t="str">
        <f>$A$12</f>
        <v>Trave 1, 30x60</v>
      </c>
      <c r="M54" s="19">
        <v>1</v>
      </c>
      <c r="N54" s="2" t="str">
        <f>IF(M54="","","--")</f>
        <v>--</v>
      </c>
      <c r="O54" s="13">
        <f>IF(M54="","",M54*$E$12)</f>
        <v>4.2</v>
      </c>
      <c r="P54" s="13"/>
      <c r="Q54" s="13">
        <f>IF(M54="","",M54*$G$12)</f>
        <v>5.4600000000000009</v>
      </c>
      <c r="R54" s="13">
        <f>IF(M54="","",M54*$H$12)</f>
        <v>4.2</v>
      </c>
    </row>
    <row r="55" spans="1:18">
      <c r="A55" s="11" t="str">
        <f>$A$13</f>
        <v>Trave 2, 30x50</v>
      </c>
      <c r="C55" s="19"/>
      <c r="D55" s="2"/>
      <c r="E55" s="13" t="str">
        <f>IF(C55="","",C55*$E$13)</f>
        <v/>
      </c>
      <c r="F55" s="13"/>
      <c r="G55" s="13" t="str">
        <f>IF(C55="","",C55*$G$13)</f>
        <v/>
      </c>
      <c r="H55" s="13" t="str">
        <f>IF(C55="","",C55*$H$13)</f>
        <v/>
      </c>
      <c r="K55" s="11" t="str">
        <f>$A$13</f>
        <v>Trave 2, 30x50</v>
      </c>
      <c r="M55" s="19"/>
      <c r="N55" s="2"/>
      <c r="O55" s="13" t="str">
        <f>IF(M55="","",M55*$E$13)</f>
        <v/>
      </c>
      <c r="P55" s="13"/>
      <c r="Q55" s="13" t="str">
        <f>IF(M55="","",M55*$G$13)</f>
        <v/>
      </c>
      <c r="R55" s="13" t="str">
        <f>IF(M55="","",M55*$H$13)</f>
        <v/>
      </c>
    </row>
    <row r="56" spans="1:18">
      <c r="A56" s="11" t="str">
        <f>$A$14</f>
        <v>Trave a spessore 60x22</v>
      </c>
      <c r="C56" s="19"/>
      <c r="D56" s="2" t="str">
        <f t="shared" ref="D56:D57" si="6">IF(C56="","","--")</f>
        <v/>
      </c>
      <c r="E56" s="13" t="str">
        <f>IF(C56="","",C56*$E$14)</f>
        <v/>
      </c>
      <c r="F56" s="13"/>
      <c r="G56" s="13" t="str">
        <f>IF(C56="","",C56*$G$14)</f>
        <v/>
      </c>
      <c r="H56" s="13" t="str">
        <f>IF(C56="","",C56*$H$14)</f>
        <v/>
      </c>
      <c r="K56" s="11" t="str">
        <f>$A$14</f>
        <v>Trave a spessore 60x22</v>
      </c>
      <c r="M56" s="19"/>
      <c r="N56" s="2" t="str">
        <f t="shared" ref="N56:N57" si="7">IF(M56="","","--")</f>
        <v/>
      </c>
      <c r="O56" s="13" t="str">
        <f>IF(M56="","",M56*$E$14)</f>
        <v/>
      </c>
      <c r="P56" s="13"/>
      <c r="Q56" s="13" t="str">
        <f>IF(M56="","",M56*$G$14)</f>
        <v/>
      </c>
      <c r="R56" s="13" t="str">
        <f>IF(M56="","",M56*$H$14)</f>
        <v/>
      </c>
    </row>
    <row r="57" spans="1:18">
      <c r="A57" s="11" t="str">
        <f>$A$19</f>
        <v>Tamponature</v>
      </c>
      <c r="C57" s="19">
        <v>0.85</v>
      </c>
      <c r="D57" s="2" t="str">
        <f t="shared" si="6"/>
        <v>--</v>
      </c>
      <c r="E57" s="13">
        <f>IF(C57="","",C57*$E$19)</f>
        <v>5.0999999999999996</v>
      </c>
      <c r="F57" s="13"/>
      <c r="G57" s="13">
        <f>IF(C57="","",C57*$G$19)</f>
        <v>6.6300000000000008</v>
      </c>
      <c r="H57" s="13">
        <f>IF(C57="","",C57*$H$19)</f>
        <v>5.0999999999999996</v>
      </c>
      <c r="K57" s="11" t="str">
        <f>$A$19</f>
        <v>Tamponature</v>
      </c>
      <c r="M57" s="19"/>
      <c r="N57" s="2" t="str">
        <f t="shared" si="7"/>
        <v/>
      </c>
      <c r="O57" s="13" t="str">
        <f>IF(M57="","",M57*$E$19)</f>
        <v/>
      </c>
      <c r="P57" s="13"/>
      <c r="Q57" s="13" t="str">
        <f>IF(M57="","",M57*$G$19)</f>
        <v/>
      </c>
      <c r="R57" s="13" t="str">
        <f>IF(M57="","",M57*$H$19)</f>
        <v/>
      </c>
    </row>
    <row r="58" spans="1:18">
      <c r="B58" t="s">
        <v>61</v>
      </c>
      <c r="E58" s="17">
        <f>SUM(E47:E57)</f>
        <v>25.21</v>
      </c>
      <c r="F58" s="17">
        <f>SUM(F47:F57)</f>
        <v>13.72</v>
      </c>
      <c r="G58" s="25">
        <f>SUM(G47:G57)</f>
        <v>53.353000000000009</v>
      </c>
      <c r="H58" s="25">
        <f>SUM(H47:H57)</f>
        <v>31.299999999999997</v>
      </c>
      <c r="L58" t="s">
        <v>61</v>
      </c>
      <c r="O58" s="17">
        <f>SUM(O47:O57)</f>
        <v>24.599999999999998</v>
      </c>
      <c r="P58" s="17">
        <f>SUM(P47:P57)</f>
        <v>16.32</v>
      </c>
      <c r="Q58" s="25">
        <f>SUM(Q47:Q57)</f>
        <v>56.46</v>
      </c>
      <c r="R58" s="25">
        <f>SUM(R47:R57)</f>
        <v>33.78</v>
      </c>
    </row>
    <row r="59" spans="1:18">
      <c r="C59" s="12"/>
      <c r="E59" s="20"/>
      <c r="F59" s="20"/>
      <c r="G59" s="20"/>
      <c r="M59" s="12"/>
      <c r="O59" s="20"/>
      <c r="P59" s="20"/>
      <c r="Q59" s="20"/>
    </row>
    <row r="62" spans="1:18">
      <c r="A62" s="9" t="s">
        <v>27</v>
      </c>
      <c r="B62" s="30" t="s">
        <v>45</v>
      </c>
      <c r="C62" s="30"/>
      <c r="D62" s="30"/>
      <c r="E62" s="30"/>
      <c r="F62" s="30"/>
      <c r="G62" s="30"/>
      <c r="H62" s="30"/>
      <c r="K62" s="9" t="s">
        <v>27</v>
      </c>
      <c r="L62" s="30" t="s">
        <v>46</v>
      </c>
      <c r="M62" s="30"/>
      <c r="N62" s="30"/>
      <c r="O62" s="30"/>
      <c r="P62" s="30"/>
      <c r="Q62" s="30"/>
      <c r="R62" s="30"/>
    </row>
    <row r="64" spans="1:18">
      <c r="A64" s="10" t="s">
        <v>28</v>
      </c>
      <c r="B64" s="30" t="s">
        <v>44</v>
      </c>
      <c r="C64" s="30"/>
      <c r="D64" s="30"/>
      <c r="E64" s="30"/>
      <c r="F64" s="30"/>
      <c r="G64" s="30"/>
      <c r="H64" s="30"/>
      <c r="K64" s="10" t="s">
        <v>28</v>
      </c>
      <c r="L64" s="30" t="s">
        <v>44</v>
      </c>
      <c r="M64" s="30"/>
      <c r="N64" s="30"/>
      <c r="O64" s="30"/>
      <c r="P64" s="30"/>
      <c r="Q64" s="30"/>
      <c r="R64" s="30"/>
    </row>
    <row r="66" spans="1:18">
      <c r="A66" s="11" t="s">
        <v>25</v>
      </c>
      <c r="C66" s="11" t="s">
        <v>26</v>
      </c>
      <c r="D66" s="2" t="s">
        <v>52</v>
      </c>
      <c r="E66" s="12" t="s">
        <v>10</v>
      </c>
      <c r="F66" s="12" t="s">
        <v>33</v>
      </c>
      <c r="G66" s="12" t="s">
        <v>24</v>
      </c>
      <c r="H66" s="2" t="s">
        <v>50</v>
      </c>
      <c r="K66" s="11" t="s">
        <v>25</v>
      </c>
      <c r="M66" s="11" t="s">
        <v>26</v>
      </c>
      <c r="N66" s="2" t="s">
        <v>52</v>
      </c>
      <c r="O66" s="12" t="s">
        <v>10</v>
      </c>
      <c r="P66" s="12" t="s">
        <v>33</v>
      </c>
      <c r="Q66" s="12" t="s">
        <v>24</v>
      </c>
      <c r="R66" s="2" t="s">
        <v>50</v>
      </c>
    </row>
    <row r="67" spans="1:18">
      <c r="A67" s="11" t="str">
        <f>$A$4</f>
        <v>Solaio piano tipo</v>
      </c>
      <c r="C67" s="19">
        <v>0.5</v>
      </c>
      <c r="D67" s="2" t="str">
        <f>IF(C67="","","m")</f>
        <v>m</v>
      </c>
      <c r="E67" s="13">
        <f>IF(C67="","",C67*$E$4)</f>
        <v>2</v>
      </c>
      <c r="F67" s="13">
        <f>IF(C67="","",C67*$F$4)</f>
        <v>1.6</v>
      </c>
      <c r="G67" s="13">
        <f>IF(C67="","",C67*$G$4)</f>
        <v>5</v>
      </c>
      <c r="H67" s="13">
        <f>IF(C67="","",C67*$H$4)</f>
        <v>2.9</v>
      </c>
      <c r="K67" s="11" t="str">
        <f>$A$4</f>
        <v>Solaio piano tipo</v>
      </c>
      <c r="M67" s="19"/>
      <c r="N67" s="2" t="str">
        <f>IF(M67="","","m")</f>
        <v/>
      </c>
      <c r="O67" s="13" t="str">
        <f>IF(M67="","",M67*$E$4)</f>
        <v/>
      </c>
      <c r="P67" s="13" t="str">
        <f>IF(M67="","",M67*$F$4)</f>
        <v/>
      </c>
      <c r="Q67" s="13" t="str">
        <f>IF(M67="","",M67*$G$4)</f>
        <v/>
      </c>
      <c r="R67" s="13" t="str">
        <f>IF(M67="","",M67*$H$4)</f>
        <v/>
      </c>
    </row>
    <row r="68" spans="1:18">
      <c r="A68" s="11" t="str">
        <f>$A$6</f>
        <v>Solaio terrazza</v>
      </c>
      <c r="C68" s="19"/>
      <c r="D68" s="2" t="str">
        <f t="shared" ref="D68:D73" si="8">IF(C68="","","m")</f>
        <v/>
      </c>
      <c r="E68" s="13" t="str">
        <f>IF(C68="","",C68*$E$6)</f>
        <v/>
      </c>
      <c r="F68" s="13" t="str">
        <f>IF(C68="","",C68*$F$6)</f>
        <v/>
      </c>
      <c r="G68" s="13" t="str">
        <f>IF(C68="","",C68*$G$6)</f>
        <v/>
      </c>
      <c r="H68" s="13" t="str">
        <f>IF(C68="","",C68*$H$6)</f>
        <v/>
      </c>
      <c r="K68" s="11" t="str">
        <f>$A$6</f>
        <v>Solaio terrazza</v>
      </c>
      <c r="M68" s="19"/>
      <c r="N68" s="2" t="str">
        <f t="shared" ref="N68:N73" si="9">IF(M68="","","m")</f>
        <v/>
      </c>
      <c r="O68" s="13" t="str">
        <f>IF(M68="","",M68*$E$6)</f>
        <v/>
      </c>
      <c r="P68" s="13" t="str">
        <f>IF(M68="","",M68*$F$6)</f>
        <v/>
      </c>
      <c r="Q68" s="13" t="str">
        <f>IF(M68="","",M68*$G$6)</f>
        <v/>
      </c>
      <c r="R68" s="13" t="str">
        <f>IF(M68="","",M68*$H$6)</f>
        <v/>
      </c>
    </row>
    <row r="69" spans="1:18">
      <c r="A69" s="11" t="str">
        <f>$A$7</f>
        <v>Solaio  torrino</v>
      </c>
      <c r="C69" s="19"/>
      <c r="D69" s="2" t="str">
        <f t="shared" si="8"/>
        <v/>
      </c>
      <c r="E69" s="13" t="str">
        <f>IF(C69="","",C69*$E$7)</f>
        <v/>
      </c>
      <c r="F69" s="13" t="str">
        <f>IF(C69="","",C69*$F$7)</f>
        <v/>
      </c>
      <c r="G69" s="13" t="str">
        <f>IF(C69="","",C69*$G$7)</f>
        <v/>
      </c>
      <c r="H69" s="13" t="str">
        <f>IF(C69="","",C69*$H$7)</f>
        <v/>
      </c>
      <c r="K69" s="11" t="str">
        <f>$A$7</f>
        <v>Solaio  torrino</v>
      </c>
      <c r="M69" s="19"/>
      <c r="N69" s="2" t="str">
        <f t="shared" si="9"/>
        <v/>
      </c>
      <c r="O69" s="13" t="str">
        <f>IF(M69="","",M69*$E$7)</f>
        <v/>
      </c>
      <c r="P69" s="13" t="str">
        <f>IF(M69="","",M69*$F$7)</f>
        <v/>
      </c>
      <c r="Q69" s="13" t="str">
        <f>IF(M69="","",M69*$G$7)</f>
        <v/>
      </c>
      <c r="R69" s="13" t="str">
        <f>IF(M69="","",M69*$H$7)</f>
        <v/>
      </c>
    </row>
    <row r="70" spans="1:18">
      <c r="A70" s="11" t="str">
        <f>$A$8</f>
        <v>Balconi e terrazzini</v>
      </c>
      <c r="C70" s="19"/>
      <c r="D70" s="2" t="str">
        <f t="shared" si="8"/>
        <v/>
      </c>
      <c r="E70" s="13" t="str">
        <f>IF(C70="","",C70*$E$8)</f>
        <v/>
      </c>
      <c r="F70" s="13" t="str">
        <f>IF(C70="","",C70*$F$8)</f>
        <v/>
      </c>
      <c r="G70" s="13" t="str">
        <f>IF(C70="","",C70*$G$8)</f>
        <v/>
      </c>
      <c r="H70" s="13" t="str">
        <f>IF(C70="","",C70*$H$8)</f>
        <v/>
      </c>
      <c r="K70" s="11" t="str">
        <f>$A$8</f>
        <v>Balconi e terrazzini</v>
      </c>
      <c r="M70" s="19">
        <f>2*1.55</f>
        <v>3.1</v>
      </c>
      <c r="N70" s="2" t="str">
        <f t="shared" si="9"/>
        <v>m</v>
      </c>
      <c r="O70" s="13">
        <f>IF(M70="","",M70*$E$8)</f>
        <v>13.020000000000001</v>
      </c>
      <c r="P70" s="13">
        <f>IF(M70="","",M70*$F$8)</f>
        <v>12.4</v>
      </c>
      <c r="Q70" s="13">
        <f>IF(M70="","",M70*$G$8)</f>
        <v>35.526000000000003</v>
      </c>
      <c r="R70" s="13">
        <f>IF(M70="","",M70*$H$8)</f>
        <v>16.740000000000002</v>
      </c>
    </row>
    <row r="71" spans="1:18">
      <c r="A71" s="11" t="str">
        <f>$A$9</f>
        <v>Cornicione</v>
      </c>
      <c r="C71" s="19"/>
      <c r="D71" s="2" t="str">
        <f t="shared" si="8"/>
        <v/>
      </c>
      <c r="E71" s="13" t="str">
        <f>IF(C71="","",C71*$E$9)</f>
        <v/>
      </c>
      <c r="F71" s="13" t="str">
        <f>IF(C71="","",C71*$F$9)</f>
        <v/>
      </c>
      <c r="G71" s="13" t="str">
        <f>IF(C71="","",C71*$G$9)</f>
        <v/>
      </c>
      <c r="H71" s="13" t="str">
        <f>IF(C71="","",C71*$H$9)</f>
        <v/>
      </c>
      <c r="K71" s="11" t="str">
        <f>$A$9</f>
        <v>Cornicione</v>
      </c>
      <c r="M71" s="19"/>
      <c r="N71" s="2" t="str">
        <f t="shared" si="9"/>
        <v/>
      </c>
      <c r="O71" s="13" t="str">
        <f>IF(M71="","",M71*$E$9)</f>
        <v/>
      </c>
      <c r="P71" s="13" t="str">
        <f>IF(M71="","",M71*$F$9)</f>
        <v/>
      </c>
      <c r="Q71" s="13" t="str">
        <f>IF(M71="","",M71*$G$9)</f>
        <v/>
      </c>
      <c r="R71" s="13" t="str">
        <f>IF(M71="","",M71*$H$9)</f>
        <v/>
      </c>
    </row>
    <row r="72" spans="1:18">
      <c r="A72" s="11" t="str">
        <f>$A$10</f>
        <v>Scala</v>
      </c>
      <c r="B72" s="11" t="s">
        <v>32</v>
      </c>
      <c r="C72" s="19"/>
      <c r="D72" s="2" t="str">
        <f t="shared" si="8"/>
        <v/>
      </c>
      <c r="E72" s="13" t="str">
        <f>IF(C72="","",C72*$E$10)</f>
        <v/>
      </c>
      <c r="F72" s="13" t="str">
        <f>IF(C72="","",C72*$F$10)</f>
        <v/>
      </c>
      <c r="G72" s="13" t="str">
        <f>IF(C72="","",C72*$G$10)</f>
        <v/>
      </c>
      <c r="H72" s="13" t="str">
        <f>IF(C72="","",C72*$H$10)</f>
        <v/>
      </c>
      <c r="K72" s="11" t="str">
        <f>$A$10</f>
        <v>Scala</v>
      </c>
      <c r="L72" s="11" t="s">
        <v>32</v>
      </c>
      <c r="M72" s="19"/>
      <c r="N72" s="2" t="str">
        <f t="shared" si="9"/>
        <v/>
      </c>
      <c r="O72" s="13" t="str">
        <f>IF(M72="","",M72*$E$10)</f>
        <v/>
      </c>
      <c r="P72" s="13" t="str">
        <f>IF(M72="","",M72*$F$10)</f>
        <v/>
      </c>
      <c r="Q72" s="13" t="str">
        <f>IF(M72="","",M72*$G$10)</f>
        <v/>
      </c>
      <c r="R72" s="13" t="str">
        <f>IF(M72="","",M72*$H$10)</f>
        <v/>
      </c>
    </row>
    <row r="73" spans="1:18">
      <c r="A73" s="11" t="str">
        <f>$A$11</f>
        <v>Scala</v>
      </c>
      <c r="B73" t="str">
        <f>$B$11</f>
        <v>in acciaio</v>
      </c>
      <c r="C73" s="19"/>
      <c r="D73" s="2" t="str">
        <f t="shared" si="8"/>
        <v/>
      </c>
      <c r="E73" s="13" t="str">
        <f>IF(C73="","",C73*$E$11)</f>
        <v/>
      </c>
      <c r="F73" s="13" t="str">
        <f>IF(C73="","",C73*$F$11)</f>
        <v/>
      </c>
      <c r="G73" s="13" t="str">
        <f>IF(C73="","",C73*$G$11)</f>
        <v/>
      </c>
      <c r="H73" s="13" t="str">
        <f>IF(C73="","",C73*$H$11)</f>
        <v/>
      </c>
      <c r="K73" s="11" t="str">
        <f>$A$11</f>
        <v>Scala</v>
      </c>
      <c r="L73" t="str">
        <f>$B$11</f>
        <v>in acciaio</v>
      </c>
      <c r="M73" s="19"/>
      <c r="N73" s="2" t="str">
        <f t="shared" si="9"/>
        <v/>
      </c>
      <c r="O73" s="13" t="str">
        <f>IF(M73="","",M73*$E$11)</f>
        <v/>
      </c>
      <c r="P73" s="13" t="str">
        <f>IF(M73="","",M73*$F$11)</f>
        <v/>
      </c>
      <c r="Q73" s="13" t="str">
        <f>IF(M73="","",M73*$G$11)</f>
        <v/>
      </c>
      <c r="R73" s="13" t="str">
        <f>IF(M73="","",M73*$H$11)</f>
        <v/>
      </c>
    </row>
    <row r="74" spans="1:18">
      <c r="A74" s="11" t="str">
        <f>$A$12</f>
        <v>Trave 1, 30x60</v>
      </c>
      <c r="C74" s="19">
        <v>1</v>
      </c>
      <c r="D74" s="2" t="str">
        <f>IF(C74="","","--")</f>
        <v>--</v>
      </c>
      <c r="E74" s="13">
        <f>IF(C74="","",C74*$E$12)</f>
        <v>4.2</v>
      </c>
      <c r="F74" s="13"/>
      <c r="G74" s="13">
        <f>IF(C74="","",C74*$G$12)</f>
        <v>5.4600000000000009</v>
      </c>
      <c r="H74" s="13">
        <f>IF(C74="","",C74*$H$12)</f>
        <v>4.2</v>
      </c>
      <c r="K74" s="11" t="str">
        <f>$A$12</f>
        <v>Trave 1, 30x60</v>
      </c>
      <c r="M74" s="19">
        <v>1</v>
      </c>
      <c r="N74" s="2" t="str">
        <f>IF(M74="","","--")</f>
        <v>--</v>
      </c>
      <c r="O74" s="13">
        <f>IF(M74="","",M74*$E$12)</f>
        <v>4.2</v>
      </c>
      <c r="P74" s="13"/>
      <c r="Q74" s="13">
        <f>IF(M74="","",M74*$G$12)</f>
        <v>5.4600000000000009</v>
      </c>
      <c r="R74" s="13">
        <f>IF(M74="","",M74*$H$12)</f>
        <v>4.2</v>
      </c>
    </row>
    <row r="75" spans="1:18">
      <c r="A75" s="11" t="str">
        <f>$A$13</f>
        <v>Trave 2, 30x50</v>
      </c>
      <c r="C75" s="19"/>
      <c r="D75" s="2"/>
      <c r="E75" s="13" t="str">
        <f>IF(C75="","",C75*$E$13)</f>
        <v/>
      </c>
      <c r="F75" s="13"/>
      <c r="G75" s="13" t="str">
        <f>IF(C75="","",C75*$G$13)</f>
        <v/>
      </c>
      <c r="H75" s="13" t="str">
        <f>IF(C75="","",C75*$H$13)</f>
        <v/>
      </c>
      <c r="K75" s="11" t="str">
        <f>$A$13</f>
        <v>Trave 2, 30x50</v>
      </c>
      <c r="M75" s="19"/>
      <c r="N75" s="2"/>
      <c r="O75" s="13" t="str">
        <f>IF(M75="","",M75*$E$13)</f>
        <v/>
      </c>
      <c r="P75" s="13"/>
      <c r="Q75" s="13" t="str">
        <f>IF(M75="","",M75*$G$13)</f>
        <v/>
      </c>
      <c r="R75" s="13" t="str">
        <f>IF(M75="","",M75*$H$13)</f>
        <v/>
      </c>
    </row>
    <row r="76" spans="1:18">
      <c r="A76" s="11" t="str">
        <f>$A$14</f>
        <v>Trave a spessore 60x22</v>
      </c>
      <c r="C76" s="19"/>
      <c r="D76" s="2" t="str">
        <f t="shared" ref="D76:D77" si="10">IF(C76="","","--")</f>
        <v/>
      </c>
      <c r="E76" s="13" t="str">
        <f>IF(C76="","",C76*$E$14)</f>
        <v/>
      </c>
      <c r="F76" s="13"/>
      <c r="G76" s="13" t="str">
        <f>IF(C76="","",C76*$G$14)</f>
        <v/>
      </c>
      <c r="H76" s="13" t="str">
        <f>IF(C76="","",C76*$H$14)</f>
        <v/>
      </c>
      <c r="K76" s="11" t="str">
        <f>$A$14</f>
        <v>Trave a spessore 60x22</v>
      </c>
      <c r="M76" s="19"/>
      <c r="N76" s="2" t="str">
        <f t="shared" ref="N76:N77" si="11">IF(M76="","","--")</f>
        <v/>
      </c>
      <c r="O76" s="13" t="str">
        <f>IF(M76="","",M76*$E$14)</f>
        <v/>
      </c>
      <c r="P76" s="13"/>
      <c r="Q76" s="13" t="str">
        <f>IF(M76="","",M76*$G$14)</f>
        <v/>
      </c>
      <c r="R76" s="13" t="str">
        <f>IF(M76="","",M76*$H$14)</f>
        <v/>
      </c>
    </row>
    <row r="77" spans="1:18">
      <c r="A77" s="11" t="str">
        <f>$A$19</f>
        <v>Tamponature</v>
      </c>
      <c r="C77" s="19">
        <v>1</v>
      </c>
      <c r="D77" s="2" t="str">
        <f t="shared" si="10"/>
        <v>--</v>
      </c>
      <c r="E77" s="13">
        <f>IF(C77="","",C77*$E$19)</f>
        <v>6</v>
      </c>
      <c r="F77" s="13"/>
      <c r="G77" s="13">
        <f>IF(C77="","",C77*$G$19)</f>
        <v>7.8000000000000007</v>
      </c>
      <c r="H77" s="13">
        <f>IF(C77="","",C77*$H$19)</f>
        <v>6</v>
      </c>
      <c r="K77" s="11" t="str">
        <f>$A$19</f>
        <v>Tamponature</v>
      </c>
      <c r="M77" s="19">
        <v>1</v>
      </c>
      <c r="N77" s="2" t="str">
        <f t="shared" si="11"/>
        <v>--</v>
      </c>
      <c r="O77" s="13">
        <f>IF(M77="","",M77*$E$19)</f>
        <v>6</v>
      </c>
      <c r="P77" s="13"/>
      <c r="Q77" s="13">
        <f>IF(M77="","",M77*$G$19)</f>
        <v>7.8000000000000007</v>
      </c>
      <c r="R77" s="13">
        <f>IF(M77="","",M77*$H$19)</f>
        <v>6</v>
      </c>
    </row>
    <row r="78" spans="1:18">
      <c r="B78" t="s">
        <v>61</v>
      </c>
      <c r="E78" s="17">
        <f>SUM(E67:E77)</f>
        <v>12.2</v>
      </c>
      <c r="F78" s="17">
        <f>SUM(F67:F77)</f>
        <v>1.6</v>
      </c>
      <c r="G78" s="25">
        <f>SUM(G67:G77)</f>
        <v>18.260000000000002</v>
      </c>
      <c r="H78" s="25">
        <f>SUM(H67:H77)</f>
        <v>13.1</v>
      </c>
      <c r="L78" t="s">
        <v>61</v>
      </c>
      <c r="O78" s="17">
        <f>SUM(O67:O77)</f>
        <v>23.220000000000002</v>
      </c>
      <c r="P78" s="17">
        <f>SUM(P67:P77)</f>
        <v>12.4</v>
      </c>
      <c r="Q78" s="25">
        <f>SUM(Q67:Q77)</f>
        <v>48.786000000000001</v>
      </c>
      <c r="R78" s="25">
        <f>SUM(R67:R77)</f>
        <v>26.94</v>
      </c>
    </row>
    <row r="79" spans="1:18">
      <c r="C79" s="12"/>
      <c r="E79" s="20"/>
      <c r="F79" s="20"/>
      <c r="G79" s="20"/>
      <c r="M79" s="12"/>
      <c r="O79" s="20"/>
      <c r="P79" s="20"/>
      <c r="Q79" s="20"/>
    </row>
  </sheetData>
  <sheetProtection sheet="1" objects="1" scenarios="1" selectLockedCells="1"/>
  <mergeCells count="12">
    <mergeCell ref="B62:H62"/>
    <mergeCell ref="B64:H64"/>
    <mergeCell ref="L62:R62"/>
    <mergeCell ref="L64:R64"/>
    <mergeCell ref="B22:H22"/>
    <mergeCell ref="B24:H24"/>
    <mergeCell ref="L22:R22"/>
    <mergeCell ref="L24:R24"/>
    <mergeCell ref="B42:H42"/>
    <mergeCell ref="B44:H44"/>
    <mergeCell ref="L42:R42"/>
    <mergeCell ref="L44:R4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03"/>
  <sheetViews>
    <sheetView zoomScaleNormal="100" workbookViewId="0">
      <selection activeCell="B22" sqref="B22:H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7" width="9" style="11"/>
    <col min="8" max="9" width="9" style="11" customWidth="1"/>
    <col min="10" max="10" width="9" style="11"/>
    <col min="11" max="12" width="15.7109375" style="11" customWidth="1"/>
    <col min="13" max="13" width="9" style="11"/>
    <col min="14" max="14" width="6.7109375" style="11" customWidth="1"/>
    <col min="15" max="20" width="9" style="11"/>
    <col min="21" max="22" width="15.7109375" style="11" customWidth="1"/>
    <col min="23" max="23" width="9" style="11"/>
    <col min="24" max="24" width="6.7109375" style="11" customWidth="1"/>
    <col min="25" max="16384" width="9" style="11"/>
  </cols>
  <sheetData>
    <row r="1" spans="1:13">
      <c r="A1" s="8" t="s">
        <v>19</v>
      </c>
      <c r="K1" s="8"/>
    </row>
    <row r="2" spans="1:13">
      <c r="A2" s="8"/>
      <c r="K2" s="8"/>
    </row>
    <row r="3" spans="1:13">
      <c r="A3" s="8"/>
      <c r="E3" s="12" t="s">
        <v>10</v>
      </c>
      <c r="F3" s="12" t="s">
        <v>33</v>
      </c>
      <c r="G3" s="12" t="s">
        <v>24</v>
      </c>
      <c r="H3" s="2" t="s">
        <v>50</v>
      </c>
      <c r="K3" s="8"/>
    </row>
    <row r="4" spans="1:13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K4" s="8"/>
    </row>
    <row r="5" spans="1:13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K5" s="8"/>
    </row>
    <row r="6" spans="1:13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K6" s="8"/>
    </row>
    <row r="7" spans="1:13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K7" s="8"/>
    </row>
    <row r="8" spans="1:13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K8" s="8"/>
    </row>
    <row r="9" spans="1:13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K9" s="8"/>
    </row>
    <row r="10" spans="1:13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  <c r="K10" s="8"/>
    </row>
    <row r="11" spans="1:13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K11" s="8"/>
      <c r="M11" s="12"/>
    </row>
    <row r="12" spans="1:13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  <c r="K12" s="8"/>
    </row>
    <row r="13" spans="1:13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  <c r="K13" s="8"/>
    </row>
    <row r="14" spans="1:13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  <c r="K14" s="8"/>
    </row>
    <row r="15" spans="1:13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  <c r="K15" s="8"/>
    </row>
    <row r="16" spans="1:13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  <c r="K16" s="8"/>
    </row>
    <row r="17" spans="1:21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  <c r="K17" s="8"/>
    </row>
    <row r="18" spans="1:21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  <c r="K18" s="8"/>
    </row>
    <row r="19" spans="1:21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  <c r="K19" s="8"/>
    </row>
    <row r="22" spans="1:21">
      <c r="A22" s="8" t="s">
        <v>37</v>
      </c>
      <c r="B22" s="30" t="s">
        <v>77</v>
      </c>
      <c r="C22" s="30"/>
      <c r="D22" s="30"/>
      <c r="E22" s="30"/>
      <c r="F22" s="30"/>
      <c r="G22" s="30"/>
      <c r="H22" s="30"/>
      <c r="K22" s="8" t="s">
        <v>37</v>
      </c>
      <c r="L22" s="30" t="s">
        <v>80</v>
      </c>
      <c r="M22" s="30"/>
      <c r="N22" s="30"/>
      <c r="O22" s="30"/>
      <c r="P22" s="30"/>
      <c r="Q22" s="30"/>
      <c r="R22" s="30"/>
      <c r="U22" s="8"/>
    </row>
    <row r="23" spans="1:21">
      <c r="N23" s="12"/>
    </row>
    <row r="24" spans="1:21">
      <c r="A24" s="8" t="s">
        <v>25</v>
      </c>
      <c r="C24" s="11" t="s">
        <v>26</v>
      </c>
      <c r="D24" s="2" t="s">
        <v>52</v>
      </c>
      <c r="E24" s="12" t="s">
        <v>10</v>
      </c>
      <c r="F24" s="12" t="s">
        <v>33</v>
      </c>
      <c r="G24" s="12" t="s">
        <v>24</v>
      </c>
      <c r="H24" s="2" t="s">
        <v>50</v>
      </c>
      <c r="I24" s="12"/>
      <c r="K24" s="8" t="s">
        <v>25</v>
      </c>
      <c r="M24" s="11" t="s">
        <v>26</v>
      </c>
      <c r="N24" s="2" t="s">
        <v>52</v>
      </c>
      <c r="O24" s="12" t="s">
        <v>10</v>
      </c>
      <c r="P24" s="12" t="s">
        <v>33</v>
      </c>
      <c r="Q24" s="12" t="s">
        <v>24</v>
      </c>
      <c r="R24" s="2" t="s">
        <v>50</v>
      </c>
    </row>
    <row r="25" spans="1:21">
      <c r="A25" s="11" t="str">
        <f>$A$4</f>
        <v>Solaio piano tipo</v>
      </c>
      <c r="C25" s="15">
        <f>1.1*4.25*1.1*4.05</f>
        <v>20.827125000000002</v>
      </c>
      <c r="D25" s="2" t="str">
        <f>IF(C25="","","m2")</f>
        <v>m2</v>
      </c>
      <c r="E25" s="13">
        <f>IF(C25="","",C25*$E$4)</f>
        <v>83.308500000000009</v>
      </c>
      <c r="F25" s="13">
        <f>IF(C25="","",C25*$F$4)</f>
        <v>66.646800000000013</v>
      </c>
      <c r="G25" s="13">
        <f>IF(C25="","",C25*$G$4)</f>
        <v>208.27125000000001</v>
      </c>
      <c r="H25" s="13">
        <f>IF(C25="","",C25*$H$4)</f>
        <v>120.79732500000001</v>
      </c>
      <c r="K25" s="11" t="str">
        <f>$A$4</f>
        <v>Solaio piano tipo</v>
      </c>
      <c r="M25" s="15"/>
      <c r="N25" s="2" t="str">
        <f>IF(M25="","","m2")</f>
        <v/>
      </c>
      <c r="O25" s="13" t="str">
        <f>IF(M25="","",M25*$E$4)</f>
        <v/>
      </c>
      <c r="P25" s="13" t="str">
        <f>IF(M25="","",M25*$F$4)</f>
        <v/>
      </c>
      <c r="Q25" s="13" t="str">
        <f>IF(M25="","",M25*$G$4)</f>
        <v/>
      </c>
      <c r="R25" s="13" t="str">
        <f>IF(M25="","",M25*$H$4)</f>
        <v/>
      </c>
    </row>
    <row r="26" spans="1:21">
      <c r="A26" s="11" t="str">
        <f>$A$6</f>
        <v>Solaio terrazza</v>
      </c>
      <c r="C26" s="15"/>
      <c r="D26" s="2" t="str">
        <f t="shared" ref="D26:D31" si="0">IF(C26="","","m2")</f>
        <v/>
      </c>
      <c r="E26" s="13" t="str">
        <f>IF(C26="","",C26*$E$6)</f>
        <v/>
      </c>
      <c r="F26" s="13" t="str">
        <f>IF(C26="","",C26*$F$6)</f>
        <v/>
      </c>
      <c r="G26" s="13" t="str">
        <f>IF(C26="","",C26*$G$6)</f>
        <v/>
      </c>
      <c r="H26" s="13" t="str">
        <f>IF(C26="","",C26*$H$6)</f>
        <v/>
      </c>
      <c r="I26" s="16"/>
      <c r="K26" s="11" t="str">
        <f>$A$6</f>
        <v>Solaio terrazza</v>
      </c>
      <c r="M26" s="15">
        <f>1.1*4.25*1.1*4.05</f>
        <v>20.827125000000002</v>
      </c>
      <c r="N26" s="2" t="str">
        <f t="shared" ref="N26:N31" si="1">IF(M26="","","m2")</f>
        <v>m2</v>
      </c>
      <c r="O26" s="13">
        <f>IF(M26="","",M26*$E$6)</f>
        <v>87.473925000000008</v>
      </c>
      <c r="P26" s="13">
        <f>IF(M26="","",M26*$F$6)</f>
        <v>41.654250000000005</v>
      </c>
      <c r="Q26" s="13">
        <f>IF(M26="","",M26*$G$6)</f>
        <v>176.19747750000005</v>
      </c>
      <c r="R26" s="13">
        <f>IF(M26="","",M26*$H$6)</f>
        <v>99.970200000000006</v>
      </c>
    </row>
    <row r="27" spans="1:21">
      <c r="A27" s="11" t="str">
        <f>$A$7</f>
        <v>Solaio  torrino</v>
      </c>
      <c r="C27" s="15"/>
      <c r="D27" s="2" t="str">
        <f t="shared" si="0"/>
        <v/>
      </c>
      <c r="E27" s="13" t="str">
        <f>IF(C27="","",C27*$E$7)</f>
        <v/>
      </c>
      <c r="F27" s="13" t="str">
        <f>IF(C27="","",C27*$F$7)</f>
        <v/>
      </c>
      <c r="G27" s="13" t="str">
        <f>IF(C27="","",C27*$G$7)</f>
        <v/>
      </c>
      <c r="H27" s="13" t="str">
        <f>IF(C27="","",C27*$H$7)</f>
        <v/>
      </c>
      <c r="I27" s="16"/>
      <c r="K27" s="11" t="str">
        <f>$A$7</f>
        <v>Solaio  torrino</v>
      </c>
      <c r="M27" s="15"/>
      <c r="N27" s="2" t="str">
        <f t="shared" si="1"/>
        <v/>
      </c>
      <c r="O27" s="13" t="str">
        <f>IF(M27="","",M27*$E$7)</f>
        <v/>
      </c>
      <c r="P27" s="13" t="str">
        <f>IF(M27="","",M27*$F$7)</f>
        <v/>
      </c>
      <c r="Q27" s="13" t="str">
        <f>IF(M27="","",M27*$G$7)</f>
        <v/>
      </c>
      <c r="R27" s="13" t="str">
        <f>IF(M27="","",M27*$H$7)</f>
        <v/>
      </c>
    </row>
    <row r="28" spans="1:21">
      <c r="A28" s="11" t="str">
        <f>$A$8</f>
        <v>Balconi e terrazzini</v>
      </c>
      <c r="C28" s="15"/>
      <c r="D28" s="2" t="str">
        <f t="shared" si="0"/>
        <v/>
      </c>
      <c r="E28" s="13" t="str">
        <f>IF(C28="","",C28*$E$8)</f>
        <v/>
      </c>
      <c r="F28" s="13" t="str">
        <f>IF(C28="","",C28*$F$8)</f>
        <v/>
      </c>
      <c r="G28" s="13" t="str">
        <f>IF(C28="","",C28*$G$8)</f>
        <v/>
      </c>
      <c r="H28" s="13" t="str">
        <f>IF(C28="","",C28*$H$8)</f>
        <v/>
      </c>
      <c r="I28" s="16"/>
      <c r="K28" s="11" t="str">
        <f>$A$8</f>
        <v>Balconi e terrazzini</v>
      </c>
      <c r="M28" s="15"/>
      <c r="N28" s="2" t="str">
        <f t="shared" si="1"/>
        <v/>
      </c>
      <c r="O28" s="13" t="str">
        <f>IF(M28="","",M28*$E$8)</f>
        <v/>
      </c>
      <c r="P28" s="13" t="str">
        <f>IF(M28="","",M28*$F$8)</f>
        <v/>
      </c>
      <c r="Q28" s="13" t="str">
        <f>IF(M28="","",M28*$G$8)</f>
        <v/>
      </c>
      <c r="R28" s="13" t="str">
        <f>IF(M28="","",M28*$H$8)</f>
        <v/>
      </c>
    </row>
    <row r="29" spans="1:21">
      <c r="A29" s="11" t="str">
        <f>$A$9</f>
        <v>Cornicione</v>
      </c>
      <c r="C29" s="15"/>
      <c r="D29" s="2" t="str">
        <f t="shared" si="0"/>
        <v/>
      </c>
      <c r="E29" s="13" t="str">
        <f>IF(C29="","",C29*$E$9)</f>
        <v/>
      </c>
      <c r="F29" s="13" t="str">
        <f>IF(C29="","",C29*$F$9)</f>
        <v/>
      </c>
      <c r="G29" s="13" t="str">
        <f>IF(C29="","",C29*$G$9)</f>
        <v/>
      </c>
      <c r="H29" s="13" t="str">
        <f>IF(C29="","",C29*$H$9)</f>
        <v/>
      </c>
      <c r="I29" s="16"/>
      <c r="K29" s="11" t="str">
        <f>$A$9</f>
        <v>Cornicione</v>
      </c>
      <c r="M29" s="15"/>
      <c r="N29" s="2" t="str">
        <f t="shared" si="1"/>
        <v/>
      </c>
      <c r="O29" s="13" t="str">
        <f>IF(M29="","",M29*$E$9)</f>
        <v/>
      </c>
      <c r="P29" s="13" t="str">
        <f>IF(M29="","",M29*$F$9)</f>
        <v/>
      </c>
      <c r="Q29" s="13" t="str">
        <f>IF(M29="","",M29*$G$9)</f>
        <v/>
      </c>
      <c r="R29" s="13" t="str">
        <f>IF(M29="","",M29*$H$9)</f>
        <v/>
      </c>
    </row>
    <row r="30" spans="1:21">
      <c r="A30" s="11" t="str">
        <f>$A$10</f>
        <v>Scala</v>
      </c>
      <c r="B30" s="11" t="s">
        <v>32</v>
      </c>
      <c r="C30" s="15"/>
      <c r="D30" s="2" t="str">
        <f t="shared" si="0"/>
        <v/>
      </c>
      <c r="E30" s="13" t="str">
        <f>IF(C30="","",C30*$E$10)</f>
        <v/>
      </c>
      <c r="F30" s="13" t="str">
        <f>IF(C30="","",C30*$F$10)</f>
        <v/>
      </c>
      <c r="G30" s="13" t="str">
        <f>IF(C30="","",C30*$G$10)</f>
        <v/>
      </c>
      <c r="H30" s="13" t="str">
        <f>IF(C30="","",C30*$H$10)</f>
        <v/>
      </c>
      <c r="I30" s="16"/>
      <c r="K30" s="11" t="str">
        <f>$A$10</f>
        <v>Scala</v>
      </c>
      <c r="L30" s="11" t="s">
        <v>32</v>
      </c>
      <c r="M30" s="15"/>
      <c r="N30" s="2" t="str">
        <f t="shared" si="1"/>
        <v/>
      </c>
      <c r="O30" s="13" t="str">
        <f>IF(M30="","",M30*$E$10)</f>
        <v/>
      </c>
      <c r="P30" s="13" t="str">
        <f>IF(M30="","",M30*$F$10)</f>
        <v/>
      </c>
      <c r="Q30" s="13" t="str">
        <f>IF(M30="","",M30*$G$10)</f>
        <v/>
      </c>
      <c r="R30" s="13" t="str">
        <f>IF(M30="","",M30*$H$10)</f>
        <v/>
      </c>
    </row>
    <row r="31" spans="1:21">
      <c r="A31" s="11" t="str">
        <f>$A$11</f>
        <v>Scala</v>
      </c>
      <c r="B31" t="str">
        <f>$B$11</f>
        <v>in acciaio</v>
      </c>
      <c r="C31" s="15"/>
      <c r="D31" s="2" t="str">
        <f t="shared" si="0"/>
        <v/>
      </c>
      <c r="E31" s="13" t="str">
        <f>IF(C31="","",C31*$E$11)</f>
        <v/>
      </c>
      <c r="F31" s="13" t="str">
        <f>IF(C31="","",C31*$F$11)</f>
        <v/>
      </c>
      <c r="G31" s="13" t="str">
        <f>IF(C31="","",C31*$G$11)</f>
        <v/>
      </c>
      <c r="H31" s="13" t="str">
        <f>IF(C31="","",C31*$H$11)</f>
        <v/>
      </c>
      <c r="I31" s="16"/>
      <c r="K31" s="11" t="str">
        <f>$A$11</f>
        <v>Scala</v>
      </c>
      <c r="L31" t="str">
        <f>$B$11</f>
        <v>in acciaio</v>
      </c>
      <c r="M31" s="15"/>
      <c r="N31" s="2" t="str">
        <f t="shared" si="1"/>
        <v/>
      </c>
      <c r="O31" s="13" t="str">
        <f>IF(M31="","",M31*$E$11)</f>
        <v/>
      </c>
      <c r="P31" s="13" t="str">
        <f>IF(M31="","",M31*$F$11)</f>
        <v/>
      </c>
      <c r="Q31" s="13" t="str">
        <f>IF(M31="","",M31*$G$11)</f>
        <v/>
      </c>
      <c r="R31" s="13" t="str">
        <f>IF(M31="","",M31*$H$11)</f>
        <v/>
      </c>
    </row>
    <row r="32" spans="1:21">
      <c r="A32" s="11" t="str">
        <f>$A$12</f>
        <v>Trave 1, 30x60</v>
      </c>
      <c r="C32" s="15">
        <f>1.1*4.05</f>
        <v>4.4550000000000001</v>
      </c>
      <c r="D32" s="2" t="str">
        <f>IF(C32="","","m")</f>
        <v>m</v>
      </c>
      <c r="E32" s="13">
        <f>IF(C32="","",C32*$E$12)</f>
        <v>18.711000000000002</v>
      </c>
      <c r="F32" s="13"/>
      <c r="G32" s="13">
        <f>IF(C32="","",C32*$G$12)</f>
        <v>24.324300000000004</v>
      </c>
      <c r="H32" s="13">
        <f>IF(C32="","",C32*$H$12)</f>
        <v>18.711000000000002</v>
      </c>
      <c r="K32" s="11" t="str">
        <f>$A$12</f>
        <v>Trave 1, 30x60</v>
      </c>
      <c r="M32" s="15"/>
      <c r="N32" s="2" t="str">
        <f>IF(M32="","","m")</f>
        <v/>
      </c>
      <c r="O32" s="13" t="str">
        <f>IF(M32="","",M32*$E$12)</f>
        <v/>
      </c>
      <c r="P32" s="13"/>
      <c r="Q32" s="13" t="str">
        <f>IF(M32="","",M32*$G$12)</f>
        <v/>
      </c>
      <c r="R32" s="13" t="str">
        <f>IF(M32="","",M32*$H$12)</f>
        <v/>
      </c>
    </row>
    <row r="33" spans="1:28">
      <c r="A33" s="11" t="str">
        <f>$A$13</f>
        <v>Trave 2, 30x50</v>
      </c>
      <c r="C33" s="15"/>
      <c r="D33" s="2" t="str">
        <f>IF(C33="","","m")</f>
        <v/>
      </c>
      <c r="E33" s="13" t="str">
        <f>IF(C33="","",C33*$E$13)</f>
        <v/>
      </c>
      <c r="F33" s="13"/>
      <c r="G33" s="13" t="str">
        <f>IF(C33="","",C33*$G$13)</f>
        <v/>
      </c>
      <c r="H33" s="13" t="str">
        <f>IF(C33="","",C33*$H$13)</f>
        <v/>
      </c>
      <c r="K33" s="11" t="str">
        <f>$A$13</f>
        <v>Trave 2, 30x50</v>
      </c>
      <c r="M33" s="15">
        <f>1.1*4.05</f>
        <v>4.4550000000000001</v>
      </c>
      <c r="N33" s="2" t="str">
        <f>IF(M33="","","m")</f>
        <v>m</v>
      </c>
      <c r="O33" s="13">
        <f>IF(M33="","",M33*$E$13)</f>
        <v>15.369750000000002</v>
      </c>
      <c r="P33" s="13"/>
      <c r="Q33" s="13">
        <f>IF(M33="","",M33*$G$13)</f>
        <v>19.980675000000002</v>
      </c>
      <c r="R33" s="13">
        <f>IF(M33="","",M33*$H$13)</f>
        <v>15.369750000000002</v>
      </c>
    </row>
    <row r="34" spans="1:28">
      <c r="A34" s="11" t="str">
        <f>$A$14</f>
        <v>Trave a spessore 60x22</v>
      </c>
      <c r="C34" s="15">
        <f>1.1*4.25</f>
        <v>4.6750000000000007</v>
      </c>
      <c r="D34" s="2" t="str">
        <f>IF(C34="","","m")</f>
        <v>m</v>
      </c>
      <c r="E34" s="13">
        <f>IF(C34="","",C34*$E$14)</f>
        <v>7.5735000000000019</v>
      </c>
      <c r="F34" s="13"/>
      <c r="G34" s="13">
        <f>IF(C34="","",C34*$G$14)</f>
        <v>9.8455500000000029</v>
      </c>
      <c r="H34" s="13">
        <f>IF(C34="","",C34*$H$14)</f>
        <v>7.5735000000000019</v>
      </c>
      <c r="K34" s="11" t="str">
        <f>$A$14</f>
        <v>Trave a spessore 60x22</v>
      </c>
      <c r="M34" s="15">
        <f>1.1*4.25</f>
        <v>4.6750000000000007</v>
      </c>
      <c r="N34" s="2" t="str">
        <f>IF(M34="","","m")</f>
        <v>m</v>
      </c>
      <c r="O34" s="13">
        <f>IF(M34="","",M34*$E$14)</f>
        <v>7.5735000000000019</v>
      </c>
      <c r="P34" s="13"/>
      <c r="Q34" s="13">
        <f>IF(M34="","",M34*$G$14)</f>
        <v>9.8455500000000029</v>
      </c>
      <c r="R34" s="13">
        <f>IF(M34="","",M34*$H$14)</f>
        <v>7.5735000000000019</v>
      </c>
    </row>
    <row r="35" spans="1:28">
      <c r="A35" s="11" t="str">
        <f>$A$15</f>
        <v>Pilastro 1, 30x70</v>
      </c>
      <c r="C35" s="15">
        <v>1</v>
      </c>
      <c r="D35" s="2" t="str">
        <f t="shared" ref="D35:D37" si="2">IF(C35="","","--")</f>
        <v>--</v>
      </c>
      <c r="E35" s="13">
        <f>IF(C35="","",C35*$E$15)</f>
        <v>13.65</v>
      </c>
      <c r="F35" s="13"/>
      <c r="G35" s="13">
        <f>IF(C35="","",C35*$G$15)</f>
        <v>17.745000000000001</v>
      </c>
      <c r="H35" s="13">
        <f>IF(C35="","",C35*$H$15)</f>
        <v>13.65</v>
      </c>
      <c r="K35" s="11" t="str">
        <f>$A$15</f>
        <v>Pilastro 1, 30x70</v>
      </c>
      <c r="M35" s="15">
        <v>1</v>
      </c>
      <c r="N35" s="2" t="str">
        <f t="shared" ref="N35:N37" si="3">IF(M35="","","--")</f>
        <v>--</v>
      </c>
      <c r="O35" s="13">
        <f>IF(M35="","",M35*$E$15)</f>
        <v>13.65</v>
      </c>
      <c r="P35" s="13"/>
      <c r="Q35" s="13">
        <f>IF(M35="","",M35*$G$15)</f>
        <v>17.745000000000001</v>
      </c>
      <c r="R35" s="13">
        <f>IF(M35="","",M35*$H$15)</f>
        <v>13.65</v>
      </c>
    </row>
    <row r="36" spans="1:28">
      <c r="A36" s="11" t="str">
        <f>$A$16</f>
        <v>Pilastro 2, 30x70</v>
      </c>
      <c r="C36" s="15"/>
      <c r="D36" s="2" t="str">
        <f t="shared" si="2"/>
        <v/>
      </c>
      <c r="E36" s="13" t="str">
        <f>IF(C36="","",C36*$E$16)</f>
        <v/>
      </c>
      <c r="F36" s="13"/>
      <c r="G36" s="13" t="str">
        <f>IF(C36="","",C36*$G$16)</f>
        <v/>
      </c>
      <c r="H36" s="13" t="str">
        <f>IF(C36="","",C36*$H$16)</f>
        <v/>
      </c>
      <c r="K36" s="11" t="str">
        <f>$A$16</f>
        <v>Pilastro 2, 30x70</v>
      </c>
      <c r="M36" s="15"/>
      <c r="N36" s="2" t="str">
        <f t="shared" si="3"/>
        <v/>
      </c>
      <c r="O36" s="13" t="str">
        <f>IF(M36="","",M36*$E$16)</f>
        <v/>
      </c>
      <c r="P36" s="13"/>
      <c r="Q36" s="13" t="str">
        <f>IF(M36="","",M36*$G$16)</f>
        <v/>
      </c>
      <c r="R36" s="13" t="str">
        <f>IF(M36="","",M36*$H$16)</f>
        <v/>
      </c>
    </row>
    <row r="37" spans="1:28">
      <c r="A37" s="11" t="str">
        <f>$A$17</f>
        <v>Pilastro 3, 30x50</v>
      </c>
      <c r="C37" s="15"/>
      <c r="D37" s="2" t="str">
        <f t="shared" si="2"/>
        <v/>
      </c>
      <c r="E37" s="13" t="str">
        <f>IF(C37="","",C37*$E$17)</f>
        <v/>
      </c>
      <c r="F37" s="13"/>
      <c r="G37" s="13" t="str">
        <f>IF(C37="","",C37*$G$17)</f>
        <v/>
      </c>
      <c r="H37" s="13" t="str">
        <f>IF(C37="","",C37*$H$17)</f>
        <v/>
      </c>
      <c r="K37" s="11" t="str">
        <f>$A$17</f>
        <v>Pilastro 3, 30x50</v>
      </c>
      <c r="M37" s="15"/>
      <c r="N37" s="2" t="str">
        <f t="shared" si="3"/>
        <v/>
      </c>
      <c r="O37" s="13" t="str">
        <f>IF(M37="","",M37*$E$17)</f>
        <v/>
      </c>
      <c r="P37" s="13"/>
      <c r="Q37" s="13" t="str">
        <f>IF(M37="","",M37*$G$17)</f>
        <v/>
      </c>
      <c r="R37" s="13" t="str">
        <f>IF(M37="","",M37*$H$17)</f>
        <v/>
      </c>
    </row>
    <row r="38" spans="1:28">
      <c r="A38" s="11" t="str">
        <f>$A$19</f>
        <v>Tamponature</v>
      </c>
      <c r="C38" s="15"/>
      <c r="D38" s="2" t="str">
        <f>IF(C38="","","m")</f>
        <v/>
      </c>
      <c r="E38" s="13" t="str">
        <f>IF(C38="","",C38*$E$19)</f>
        <v/>
      </c>
      <c r="F38" s="13"/>
      <c r="G38" s="13" t="str">
        <f>IF(C38="","",C38*$G$19)</f>
        <v/>
      </c>
      <c r="H38" s="13" t="str">
        <f>IF(C38="","",C38*$H$19)</f>
        <v/>
      </c>
      <c r="K38" s="11" t="str">
        <f>$A$19</f>
        <v>Tamponature</v>
      </c>
      <c r="M38" s="15"/>
      <c r="N38" s="2" t="str">
        <f>IF(M38="","","m")</f>
        <v/>
      </c>
      <c r="O38" s="13" t="str">
        <f>IF(M38="","",M38*$E$19)</f>
        <v/>
      </c>
      <c r="P38" s="13"/>
      <c r="Q38" s="13" t="str">
        <f>IF(M38="","",M38*$G$19)</f>
        <v/>
      </c>
      <c r="R38" s="13" t="str">
        <f>IF(M38="","",M38*$H$19)</f>
        <v/>
      </c>
    </row>
    <row r="39" spans="1:28">
      <c r="B39" t="s">
        <v>71</v>
      </c>
      <c r="E39" s="17">
        <f>SUM(E25:E38)</f>
        <v>123.24300000000001</v>
      </c>
      <c r="F39" s="17">
        <f>SUM(F25:F38)</f>
        <v>66.646800000000013</v>
      </c>
      <c r="G39" s="25">
        <f>SUM(G25:G38)</f>
        <v>260.18610000000001</v>
      </c>
      <c r="H39" s="25">
        <f>SUM(H25:H38)</f>
        <v>160.73182500000001</v>
      </c>
      <c r="L39" t="s">
        <v>71</v>
      </c>
      <c r="N39" s="12"/>
      <c r="O39" s="17">
        <f>SUM(O25:O38)</f>
        <v>124.06717500000001</v>
      </c>
      <c r="P39" s="17">
        <f>SUM(P25:P38)</f>
        <v>41.654250000000005</v>
      </c>
      <c r="Q39" s="25">
        <f>SUM(Q25:Q38)</f>
        <v>223.76870250000005</v>
      </c>
      <c r="R39" s="25">
        <f>SUM(R25:R38)</f>
        <v>136.56344999999999</v>
      </c>
    </row>
    <row r="40" spans="1:28">
      <c r="G40" s="18"/>
    </row>
    <row r="41" spans="1:28">
      <c r="G41" s="18"/>
      <c r="P41" s="18"/>
    </row>
    <row r="42" spans="1:28">
      <c r="D42" s="11"/>
      <c r="P42" s="18"/>
    </row>
    <row r="43" spans="1:28">
      <c r="A43" s="8" t="s">
        <v>37</v>
      </c>
      <c r="B43" s="30" t="s">
        <v>83</v>
      </c>
      <c r="C43" s="30"/>
      <c r="D43" s="30"/>
      <c r="E43" s="30"/>
      <c r="F43" s="30"/>
      <c r="G43" s="30"/>
      <c r="H43" s="30"/>
      <c r="K43" s="8" t="s">
        <v>37</v>
      </c>
      <c r="L43" s="30" t="s">
        <v>84</v>
      </c>
      <c r="M43" s="30"/>
      <c r="N43" s="30"/>
      <c r="O43" s="30"/>
      <c r="P43" s="30"/>
      <c r="Q43" s="30"/>
      <c r="R43" s="30"/>
      <c r="U43" s="8" t="s">
        <v>37</v>
      </c>
      <c r="V43" s="30" t="s">
        <v>85</v>
      </c>
      <c r="W43" s="30"/>
      <c r="X43" s="30"/>
      <c r="Y43" s="30"/>
      <c r="Z43" s="30"/>
      <c r="AA43" s="30"/>
      <c r="AB43" s="30"/>
    </row>
    <row r="44" spans="1:28">
      <c r="A44" s="9"/>
      <c r="K44" s="9"/>
      <c r="N44" s="12"/>
      <c r="U44" s="9"/>
      <c r="X44" s="12"/>
    </row>
    <row r="45" spans="1:28">
      <c r="A45" s="8" t="s">
        <v>25</v>
      </c>
      <c r="C45" s="11" t="s">
        <v>26</v>
      </c>
      <c r="D45" s="2" t="s">
        <v>52</v>
      </c>
      <c r="E45" s="12" t="s">
        <v>10</v>
      </c>
      <c r="F45" s="12" t="s">
        <v>33</v>
      </c>
      <c r="G45" s="12" t="s">
        <v>24</v>
      </c>
      <c r="H45" s="2" t="s">
        <v>50</v>
      </c>
      <c r="I45" s="12"/>
      <c r="K45" s="8" t="s">
        <v>25</v>
      </c>
      <c r="M45" s="11" t="s">
        <v>26</v>
      </c>
      <c r="N45" s="2" t="s">
        <v>52</v>
      </c>
      <c r="O45" s="12" t="s">
        <v>10</v>
      </c>
      <c r="P45" s="12" t="s">
        <v>33</v>
      </c>
      <c r="Q45" s="12" t="s">
        <v>24</v>
      </c>
      <c r="R45" s="2" t="s">
        <v>50</v>
      </c>
      <c r="U45" s="8" t="s">
        <v>25</v>
      </c>
      <c r="W45" s="11" t="s">
        <v>26</v>
      </c>
      <c r="X45" s="2" t="s">
        <v>52</v>
      </c>
      <c r="Y45" s="12" t="s">
        <v>10</v>
      </c>
      <c r="Z45" s="12" t="s">
        <v>33</v>
      </c>
      <c r="AA45" s="12" t="s">
        <v>24</v>
      </c>
      <c r="AB45" s="2" t="s">
        <v>50</v>
      </c>
    </row>
    <row r="46" spans="1:28">
      <c r="A46" s="11" t="str">
        <f>$A$4</f>
        <v>Solaio piano tipo</v>
      </c>
      <c r="C46" s="15">
        <f>1.9*1.1*4.3</f>
        <v>8.9869999999999983</v>
      </c>
      <c r="D46" s="2" t="str">
        <f>IF(C46="","","m2")</f>
        <v>m2</v>
      </c>
      <c r="E46" s="13">
        <f>IF(C46="","",C46*$E$4)</f>
        <v>35.947999999999993</v>
      </c>
      <c r="F46" s="13">
        <f>IF(C46="","",C46*$F$4)</f>
        <v>28.758399999999995</v>
      </c>
      <c r="G46" s="13">
        <f>IF(C46="","",C46*$G$4)</f>
        <v>89.869999999999976</v>
      </c>
      <c r="H46" s="13">
        <f>IF(C46="","",C46*$H$4)</f>
        <v>52.124599999999987</v>
      </c>
      <c r="K46" s="11" t="str">
        <f>$A$4</f>
        <v>Solaio piano tipo</v>
      </c>
      <c r="M46" s="15"/>
      <c r="N46" s="2" t="str">
        <f>IF(M46="","","m2")</f>
        <v/>
      </c>
      <c r="O46" s="13" t="str">
        <f>IF(M46="","",M46*$E$4)</f>
        <v/>
      </c>
      <c r="P46" s="13" t="str">
        <f>IF(M46="","",M46*$F$4)</f>
        <v/>
      </c>
      <c r="Q46" s="13" t="str">
        <f>IF(M46="","",M46*$G$4)</f>
        <v/>
      </c>
      <c r="R46" s="13" t="str">
        <f>IF(M46="","",M46*$H$4)</f>
        <v/>
      </c>
      <c r="U46" s="11" t="str">
        <f>$A$4</f>
        <v>Solaio piano tipo</v>
      </c>
      <c r="W46" s="15"/>
      <c r="X46" s="2" t="str">
        <f>IF(W46="","","m2")</f>
        <v/>
      </c>
      <c r="Y46" s="13" t="str">
        <f>IF(W46="","",W46*$E$4)</f>
        <v/>
      </c>
      <c r="Z46" s="13" t="str">
        <f>IF(W46="","",W46*$F$4)</f>
        <v/>
      </c>
      <c r="AA46" s="13" t="str">
        <f>IF(W46="","",W46*$G$4)</f>
        <v/>
      </c>
      <c r="AB46" s="13" t="str">
        <f>IF(W46="","",W46*$H$4)</f>
        <v/>
      </c>
    </row>
    <row r="47" spans="1:28">
      <c r="A47" s="11" t="str">
        <f>$A$6</f>
        <v>Solaio terrazza</v>
      </c>
      <c r="C47" s="15"/>
      <c r="D47" s="2" t="str">
        <f t="shared" ref="D47:D52" si="4">IF(C47="","","m2")</f>
        <v/>
      </c>
      <c r="E47" s="13" t="str">
        <f>IF(C47="","",C47*$E$6)</f>
        <v/>
      </c>
      <c r="F47" s="13" t="str">
        <f>IF(C47="","",C47*$F$6)</f>
        <v/>
      </c>
      <c r="G47" s="13" t="str">
        <f>IF(C47="","",C47*$G$6)</f>
        <v/>
      </c>
      <c r="H47" s="13" t="str">
        <f>IF(C47="","",C47*$H$6)</f>
        <v/>
      </c>
      <c r="I47" s="16"/>
      <c r="K47" s="11" t="str">
        <f>$A$6</f>
        <v>Solaio terrazza</v>
      </c>
      <c r="M47" s="15">
        <f>1.9*1.1*4.3</f>
        <v>8.9869999999999983</v>
      </c>
      <c r="N47" s="2" t="str">
        <f t="shared" ref="N47:N52" si="5">IF(M47="","","m2")</f>
        <v>m2</v>
      </c>
      <c r="O47" s="13">
        <f>IF(M47="","",M47*$E$6)</f>
        <v>37.745399999999997</v>
      </c>
      <c r="P47" s="13">
        <f>IF(M47="","",M47*$F$6)</f>
        <v>17.973999999999997</v>
      </c>
      <c r="Q47" s="13">
        <f>IF(M47="","",M47*$G$6)</f>
        <v>76.030019999999993</v>
      </c>
      <c r="R47" s="13">
        <f>IF(M47="","",M47*$H$6)</f>
        <v>43.137599999999992</v>
      </c>
      <c r="U47" s="11" t="str">
        <f>$A$6</f>
        <v>Solaio terrazza</v>
      </c>
      <c r="W47" s="15"/>
      <c r="X47" s="2" t="str">
        <f t="shared" ref="X47:X52" si="6">IF(W47="","","m2")</f>
        <v/>
      </c>
      <c r="Y47" s="13" t="str">
        <f>IF(W47="","",W47*$E$6)</f>
        <v/>
      </c>
      <c r="Z47" s="13" t="str">
        <f>IF(W47="","",W47*$F$6)</f>
        <v/>
      </c>
      <c r="AA47" s="13" t="str">
        <f>IF(W47="","",W47*$G$6)</f>
        <v/>
      </c>
      <c r="AB47" s="13" t="str">
        <f>IF(W47="","",W47*$H$6)</f>
        <v/>
      </c>
    </row>
    <row r="48" spans="1:28">
      <c r="A48" s="11" t="str">
        <f>$A$7</f>
        <v>Solaio  torrino</v>
      </c>
      <c r="C48" s="15"/>
      <c r="D48" s="2" t="str">
        <f t="shared" si="4"/>
        <v/>
      </c>
      <c r="E48" s="13" t="str">
        <f>IF(C48="","",C48*$E$7)</f>
        <v/>
      </c>
      <c r="F48" s="13" t="str">
        <f>IF(C48="","",C48*$F$7)</f>
        <v/>
      </c>
      <c r="G48" s="13" t="str">
        <f>IF(C48="","",C48*$G$7)</f>
        <v/>
      </c>
      <c r="H48" s="13" t="str">
        <f>IF(C48="","",C48*$H$7)</f>
        <v/>
      </c>
      <c r="I48" s="16"/>
      <c r="K48" s="11" t="str">
        <f>$A$7</f>
        <v>Solaio  torrino</v>
      </c>
      <c r="M48" s="15"/>
      <c r="N48" s="2" t="str">
        <f t="shared" si="5"/>
        <v/>
      </c>
      <c r="O48" s="13" t="str">
        <f>IF(M48="","",M48*$E$7)</f>
        <v/>
      </c>
      <c r="P48" s="13" t="str">
        <f>IF(M48="","",M48*$F$7)</f>
        <v/>
      </c>
      <c r="Q48" s="13" t="str">
        <f>IF(M48="","",M48*$G$7)</f>
        <v/>
      </c>
      <c r="R48" s="13" t="str">
        <f>IF(M48="","",M48*$H$7)</f>
        <v/>
      </c>
      <c r="U48" s="11" t="str">
        <f>$A$7</f>
        <v>Solaio  torrino</v>
      </c>
      <c r="W48" s="15">
        <f>4.3*1.5</f>
        <v>6.4499999999999993</v>
      </c>
      <c r="X48" s="2" t="str">
        <f t="shared" si="6"/>
        <v>m2</v>
      </c>
      <c r="Y48" s="13">
        <f>IF(W48="","",W48*$E$7)</f>
        <v>21.93</v>
      </c>
      <c r="Z48" s="13">
        <f>IF(W48="","",W48*$F$7)</f>
        <v>3.2249999999999996</v>
      </c>
      <c r="AA48" s="13">
        <f>IF(W48="","",W48*$G$7)</f>
        <v>33.346499999999999</v>
      </c>
      <c r="AB48" s="13">
        <f>IF(W48="","",W48*$H$7)</f>
        <v>21.93</v>
      </c>
    </row>
    <row r="49" spans="1:28">
      <c r="A49" s="11" t="str">
        <f>$A$8</f>
        <v>Balconi e terrazzini</v>
      </c>
      <c r="C49" s="15"/>
      <c r="D49" s="2" t="str">
        <f t="shared" si="4"/>
        <v/>
      </c>
      <c r="E49" s="13" t="str">
        <f>IF(C49="","",C49*$E$8)</f>
        <v/>
      </c>
      <c r="F49" s="13" t="str">
        <f>IF(C49="","",C49*$F$8)</f>
        <v/>
      </c>
      <c r="G49" s="13" t="str">
        <f>IF(C49="","",C49*$G$8)</f>
        <v/>
      </c>
      <c r="H49" s="13" t="str">
        <f>IF(C49="","",C49*$H$8)</f>
        <v/>
      </c>
      <c r="I49" s="16"/>
      <c r="K49" s="11" t="str">
        <f>$A$8</f>
        <v>Balconi e terrazzini</v>
      </c>
      <c r="M49" s="15"/>
      <c r="N49" s="2" t="str">
        <f t="shared" si="5"/>
        <v/>
      </c>
      <c r="O49" s="13" t="str">
        <f>IF(M49="","",M49*$E$8)</f>
        <v/>
      </c>
      <c r="P49" s="13" t="str">
        <f>IF(M49="","",M49*$F$8)</f>
        <v/>
      </c>
      <c r="Q49" s="13" t="str">
        <f>IF(M49="","",M49*$G$8)</f>
        <v/>
      </c>
      <c r="R49" s="13" t="str">
        <f>IF(M49="","",M49*$H$8)</f>
        <v/>
      </c>
      <c r="U49" s="11" t="str">
        <f>$A$8</f>
        <v>Balconi e terrazzini</v>
      </c>
      <c r="W49" s="15"/>
      <c r="X49" s="2" t="str">
        <f t="shared" si="6"/>
        <v/>
      </c>
      <c r="Y49" s="13" t="str">
        <f>IF(W49="","",W49*$E$8)</f>
        <v/>
      </c>
      <c r="Z49" s="13" t="str">
        <f>IF(W49="","",W49*$F$8)</f>
        <v/>
      </c>
      <c r="AA49" s="13" t="str">
        <f>IF(W49="","",W49*$G$8)</f>
        <v/>
      </c>
      <c r="AB49" s="13" t="str">
        <f>IF(W49="","",W49*$H$8)</f>
        <v/>
      </c>
    </row>
    <row r="50" spans="1:28">
      <c r="A50" s="11" t="str">
        <f>$A$9</f>
        <v>Cornicione</v>
      </c>
      <c r="C50" s="15"/>
      <c r="D50" s="2" t="str">
        <f t="shared" si="4"/>
        <v/>
      </c>
      <c r="E50" s="13" t="str">
        <f>IF(C50="","",C50*$E$9)</f>
        <v/>
      </c>
      <c r="F50" s="13" t="str">
        <f>IF(C50="","",C50*$F$9)</f>
        <v/>
      </c>
      <c r="G50" s="13" t="str">
        <f>IF(C50="","",C50*$G$9)</f>
        <v/>
      </c>
      <c r="H50" s="13" t="str">
        <f>IF(C50="","",C50*$H$9)</f>
        <v/>
      </c>
      <c r="I50" s="16"/>
      <c r="K50" s="11" t="str">
        <f>$A$9</f>
        <v>Cornicione</v>
      </c>
      <c r="M50" s="15"/>
      <c r="N50" s="2" t="str">
        <f t="shared" si="5"/>
        <v/>
      </c>
      <c r="O50" s="13" t="str">
        <f>IF(M50="","",M50*$E$9)</f>
        <v/>
      </c>
      <c r="P50" s="13" t="str">
        <f>IF(M50="","",M50*$F$9)</f>
        <v/>
      </c>
      <c r="Q50" s="13" t="str">
        <f>IF(M50="","",M50*$G$9)</f>
        <v/>
      </c>
      <c r="R50" s="13" t="str">
        <f>IF(M50="","",M50*$H$9)</f>
        <v/>
      </c>
      <c r="U50" s="11" t="str">
        <f>$A$9</f>
        <v>Cornicione</v>
      </c>
      <c r="W50" s="15"/>
      <c r="X50" s="2" t="str">
        <f t="shared" si="6"/>
        <v/>
      </c>
      <c r="Y50" s="13" t="str">
        <f>IF(W50="","",W50*$E$9)</f>
        <v/>
      </c>
      <c r="Z50" s="13" t="str">
        <f>IF(W50="","",W50*$F$9)</f>
        <v/>
      </c>
      <c r="AA50" s="13" t="str">
        <f>IF(W50="","",W50*$G$9)</f>
        <v/>
      </c>
      <c r="AB50" s="13" t="str">
        <f>IF(W50="","",W50*$H$9)</f>
        <v/>
      </c>
    </row>
    <row r="51" spans="1:28">
      <c r="A51" s="11" t="str">
        <f>$A$10</f>
        <v>Scala</v>
      </c>
      <c r="B51" s="11" t="s">
        <v>32</v>
      </c>
      <c r="C51" s="15">
        <f>1.5*1.1*4.3</f>
        <v>7.0950000000000006</v>
      </c>
      <c r="D51" s="2" t="str">
        <f t="shared" si="4"/>
        <v>m2</v>
      </c>
      <c r="E51" s="13">
        <f>IF(C51="","",C51*$E$10)</f>
        <v>35.475000000000001</v>
      </c>
      <c r="F51" s="13">
        <f>IF(C51="","",C51*$F$10)</f>
        <v>28.380000000000003</v>
      </c>
      <c r="G51" s="13">
        <f>IF(C51="","",C51*$G$10)</f>
        <v>88.687500000000014</v>
      </c>
      <c r="H51" s="13">
        <f>IF(C51="","",C51*$H$10)</f>
        <v>43.989000000000004</v>
      </c>
      <c r="I51" s="16"/>
      <c r="K51" s="11" t="str">
        <f>$A$10</f>
        <v>Scala</v>
      </c>
      <c r="L51" s="11" t="s">
        <v>32</v>
      </c>
      <c r="M51" s="15">
        <f>1.5*1.1*4.3</f>
        <v>7.0950000000000006</v>
      </c>
      <c r="N51" s="2" t="str">
        <f t="shared" si="5"/>
        <v>m2</v>
      </c>
      <c r="O51" s="13">
        <f>IF(M51="","",M51*$E$10)</f>
        <v>35.475000000000001</v>
      </c>
      <c r="P51" s="13">
        <f>IF(M51="","",M51*$F$10)</f>
        <v>28.380000000000003</v>
      </c>
      <c r="Q51" s="13">
        <f>IF(M51="","",M51*$G$10)</f>
        <v>88.687500000000014</v>
      </c>
      <c r="R51" s="13">
        <f>IF(M51="","",M51*$H$10)</f>
        <v>43.989000000000004</v>
      </c>
      <c r="U51" s="11" t="str">
        <f>$A$10</f>
        <v>Scala</v>
      </c>
      <c r="V51" s="11" t="s">
        <v>32</v>
      </c>
      <c r="W51" s="15"/>
      <c r="X51" s="2" t="str">
        <f t="shared" si="6"/>
        <v/>
      </c>
      <c r="Y51" s="13" t="str">
        <f>IF(W51="","",W51*$E$10)</f>
        <v/>
      </c>
      <c r="Z51" s="13" t="str">
        <f>IF(W51="","",W51*$F$10)</f>
        <v/>
      </c>
      <c r="AA51" s="13" t="str">
        <f>IF(W51="","",W51*$G$10)</f>
        <v/>
      </c>
      <c r="AB51" s="13" t="str">
        <f>IF(W51="","",W51*$H$10)</f>
        <v/>
      </c>
    </row>
    <row r="52" spans="1:28">
      <c r="A52" s="11" t="str">
        <f>$A$11</f>
        <v>Scala</v>
      </c>
      <c r="B52" t="str">
        <f>$B$11</f>
        <v>in acciaio</v>
      </c>
      <c r="C52" s="15"/>
      <c r="D52" s="2" t="str">
        <f t="shared" si="4"/>
        <v/>
      </c>
      <c r="E52" s="13" t="str">
        <f>IF(C52="","",C52*$E$11)</f>
        <v/>
      </c>
      <c r="F52" s="13" t="str">
        <f>IF(C52="","",C52*$F$11)</f>
        <v/>
      </c>
      <c r="G52" s="13" t="str">
        <f>IF(C52="","",C52*$G$11)</f>
        <v/>
      </c>
      <c r="H52" s="13" t="str">
        <f>IF(C52="","",C52*$H$11)</f>
        <v/>
      </c>
      <c r="I52" s="16"/>
      <c r="K52" s="11" t="str">
        <f>$A$11</f>
        <v>Scala</v>
      </c>
      <c r="L52" t="str">
        <f>$B$11</f>
        <v>in acciaio</v>
      </c>
      <c r="M52" s="15"/>
      <c r="N52" s="2" t="str">
        <f t="shared" si="5"/>
        <v/>
      </c>
      <c r="O52" s="13" t="str">
        <f>IF(M52="","",M52*$E$11)</f>
        <v/>
      </c>
      <c r="P52" s="13" t="str">
        <f>IF(M52="","",M52*$F$11)</f>
        <v/>
      </c>
      <c r="Q52" s="13" t="str">
        <f>IF(M52="","",M52*$G$11)</f>
        <v/>
      </c>
      <c r="R52" s="13" t="str">
        <f>IF(M52="","",M52*$H$11)</f>
        <v/>
      </c>
      <c r="U52" s="11" t="str">
        <f>$A$11</f>
        <v>Scala</v>
      </c>
      <c r="V52" t="str">
        <f>$B$11</f>
        <v>in acciaio</v>
      </c>
      <c r="W52" s="15"/>
      <c r="X52" s="2" t="str">
        <f t="shared" si="6"/>
        <v/>
      </c>
      <c r="Y52" s="13" t="str">
        <f>IF(W52="","",W52*$E$11)</f>
        <v/>
      </c>
      <c r="Z52" s="13" t="str">
        <f>IF(W52="","",W52*$F$11)</f>
        <v/>
      </c>
      <c r="AA52" s="13" t="str">
        <f>IF(W52="","",W52*$G$11)</f>
        <v/>
      </c>
      <c r="AB52" s="13" t="str">
        <f>IF(W52="","",W52*$H$11)</f>
        <v/>
      </c>
    </row>
    <row r="53" spans="1:28">
      <c r="A53" s="11" t="str">
        <f>$A$12</f>
        <v>Trave 1, 30x60</v>
      </c>
      <c r="C53" s="15">
        <f>1.1*4.3</f>
        <v>4.7300000000000004</v>
      </c>
      <c r="D53" s="2" t="str">
        <f>IF(C53="","","m")</f>
        <v>m</v>
      </c>
      <c r="E53" s="13">
        <f>IF(C53="","",C53*$E$12)</f>
        <v>19.866000000000003</v>
      </c>
      <c r="F53" s="13"/>
      <c r="G53" s="13">
        <f>IF(C53="","",C53*$G$12)</f>
        <v>25.825800000000008</v>
      </c>
      <c r="H53" s="13">
        <f>IF(C53="","",C53*$H$12)</f>
        <v>19.866000000000003</v>
      </c>
      <c r="K53" s="11" t="str">
        <f>$A$12</f>
        <v>Trave 1, 30x60</v>
      </c>
      <c r="M53" s="15"/>
      <c r="N53" s="2" t="str">
        <f>IF(M53="","","m")</f>
        <v/>
      </c>
      <c r="O53" s="13" t="str">
        <f>IF(M53="","",M53*$E$12)</f>
        <v/>
      </c>
      <c r="P53" s="13"/>
      <c r="Q53" s="13" t="str">
        <f>IF(M53="","",M53*$G$12)</f>
        <v/>
      </c>
      <c r="R53" s="13" t="str">
        <f>IF(M53="","",M53*$H$12)</f>
        <v/>
      </c>
      <c r="U53" s="11" t="str">
        <f>$A$12</f>
        <v>Trave 1, 30x60</v>
      </c>
      <c r="W53" s="15"/>
      <c r="X53" s="2" t="str">
        <f>IF(W53="","","m")</f>
        <v/>
      </c>
      <c r="Y53" s="13" t="str">
        <f>IF(W53="","",W53*$E$12)</f>
        <v/>
      </c>
      <c r="Z53" s="13"/>
      <c r="AA53" s="13" t="str">
        <f>IF(W53="","",W53*$G$12)</f>
        <v/>
      </c>
      <c r="AB53" s="13" t="str">
        <f>IF(W53="","",W53*$H$12)</f>
        <v/>
      </c>
    </row>
    <row r="54" spans="1:28">
      <c r="A54" s="11" t="str">
        <f>$A$13</f>
        <v>Trave 2, 30x50</v>
      </c>
      <c r="C54" s="15"/>
      <c r="D54" s="2" t="str">
        <f>IF(C54="","","m")</f>
        <v/>
      </c>
      <c r="E54" s="13" t="str">
        <f>IF(C54="","",C54*$E$13)</f>
        <v/>
      </c>
      <c r="F54" s="13"/>
      <c r="G54" s="13" t="str">
        <f>IF(C54="","",C54*$G$13)</f>
        <v/>
      </c>
      <c r="H54" s="13" t="str">
        <f>IF(C54="","",C54*$H$13)</f>
        <v/>
      </c>
      <c r="K54" s="11" t="str">
        <f>$A$13</f>
        <v>Trave 2, 30x50</v>
      </c>
      <c r="M54" s="15">
        <f>1.1*4.3</f>
        <v>4.7300000000000004</v>
      </c>
      <c r="N54" s="2" t="str">
        <f>IF(M54="","","m")</f>
        <v>m</v>
      </c>
      <c r="O54" s="13">
        <f>IF(M54="","",M54*$E$13)</f>
        <v>16.318500000000004</v>
      </c>
      <c r="P54" s="13"/>
      <c r="Q54" s="13">
        <f>IF(M54="","",M54*$G$13)</f>
        <v>21.214050000000004</v>
      </c>
      <c r="R54" s="13">
        <f>IF(M54="","",M54*$H$13)</f>
        <v>16.318500000000004</v>
      </c>
      <c r="U54" s="11" t="str">
        <f>$A$13</f>
        <v>Trave 2, 30x50</v>
      </c>
      <c r="W54" s="15">
        <f>1.1*4.3</f>
        <v>4.7300000000000004</v>
      </c>
      <c r="X54" s="2" t="str">
        <f>IF(W54="","","m")</f>
        <v>m</v>
      </c>
      <c r="Y54" s="13">
        <f>IF(W54="","",W54*$E$13)</f>
        <v>16.318500000000004</v>
      </c>
      <c r="Z54" s="13"/>
      <c r="AA54" s="13">
        <f>IF(W54="","",W54*$G$13)</f>
        <v>21.214050000000004</v>
      </c>
      <c r="AB54" s="13">
        <f>IF(W54="","",W54*$H$13)</f>
        <v>16.318500000000004</v>
      </c>
    </row>
    <row r="55" spans="1:28">
      <c r="A55" s="11" t="str">
        <f>$A$14</f>
        <v>Trave a spessore 60x22</v>
      </c>
      <c r="C55" s="15">
        <v>3.4</v>
      </c>
      <c r="D55" s="2" t="str">
        <f>IF(C55="","","m")</f>
        <v>m</v>
      </c>
      <c r="E55" s="13">
        <f>IF(C55="","",C55*$E$14)</f>
        <v>5.508</v>
      </c>
      <c r="F55" s="13"/>
      <c r="G55" s="13">
        <f>IF(C55="","",C55*$G$14)</f>
        <v>7.160400000000001</v>
      </c>
      <c r="H55" s="13">
        <f>IF(C55="","",C55*$H$14)</f>
        <v>5.508</v>
      </c>
      <c r="K55" s="11" t="str">
        <f>$A$14</f>
        <v>Trave a spessore 60x22</v>
      </c>
      <c r="M55" s="15">
        <v>3.4</v>
      </c>
      <c r="N55" s="2" t="str">
        <f>IF(M55="","","m")</f>
        <v>m</v>
      </c>
      <c r="O55" s="13">
        <f>IF(M55="","",M55*$E$14)</f>
        <v>5.508</v>
      </c>
      <c r="P55" s="13"/>
      <c r="Q55" s="13">
        <f>IF(M55="","",M55*$G$14)</f>
        <v>7.160400000000001</v>
      </c>
      <c r="R55" s="13">
        <f>IF(M55="","",M55*$H$14)</f>
        <v>5.508</v>
      </c>
      <c r="U55" s="11" t="str">
        <f>$A$14</f>
        <v>Trave a spessore 60x22</v>
      </c>
      <c r="W55" s="15">
        <v>1.5</v>
      </c>
      <c r="X55" s="2" t="str">
        <f>IF(W55="","","m")</f>
        <v>m</v>
      </c>
      <c r="Y55" s="13">
        <f>IF(W55="","",W55*$E$14)</f>
        <v>2.4300000000000002</v>
      </c>
      <c r="Z55" s="13"/>
      <c r="AA55" s="13">
        <f>IF(W55="","",W55*$G$14)</f>
        <v>3.1590000000000007</v>
      </c>
      <c r="AB55" s="13">
        <f>IF(W55="","",W55*$H$14)</f>
        <v>2.4300000000000002</v>
      </c>
    </row>
    <row r="56" spans="1:28">
      <c r="A56" s="11" t="str">
        <f>$A$15</f>
        <v>Pilastro 1, 30x70</v>
      </c>
      <c r="C56" s="15">
        <v>1</v>
      </c>
      <c r="D56" s="2" t="str">
        <f t="shared" ref="D56:D58" si="7">IF(C56="","","--")</f>
        <v>--</v>
      </c>
      <c r="E56" s="13">
        <f>IF(C56="","",C56*$E$15)</f>
        <v>13.65</v>
      </c>
      <c r="F56" s="13"/>
      <c r="G56" s="13">
        <f>IF(C56="","",C56*$G$15)</f>
        <v>17.745000000000001</v>
      </c>
      <c r="H56" s="13">
        <f>IF(C56="","",C56*$H$15)</f>
        <v>13.65</v>
      </c>
      <c r="K56" s="11" t="str">
        <f>$A$15</f>
        <v>Pilastro 1, 30x70</v>
      </c>
      <c r="M56" s="15">
        <v>1</v>
      </c>
      <c r="N56" s="2" t="str">
        <f t="shared" ref="N56:N58" si="8">IF(M56="","","--")</f>
        <v>--</v>
      </c>
      <c r="O56" s="13">
        <f>IF(M56="","",M56*$E$15)</f>
        <v>13.65</v>
      </c>
      <c r="P56" s="13"/>
      <c r="Q56" s="13">
        <f>IF(M56="","",M56*$G$15)</f>
        <v>17.745000000000001</v>
      </c>
      <c r="R56" s="13">
        <f>IF(M56="","",M56*$H$15)</f>
        <v>13.65</v>
      </c>
      <c r="U56" s="11" t="str">
        <f>$A$15</f>
        <v>Pilastro 1, 30x70</v>
      </c>
      <c r="W56" s="15"/>
      <c r="X56" s="2" t="str">
        <f t="shared" ref="X56:X58" si="9">IF(W56="","","--")</f>
        <v/>
      </c>
      <c r="Y56" s="13" t="str">
        <f>IF(W56="","",W56*$E$15)</f>
        <v/>
      </c>
      <c r="Z56" s="13"/>
      <c r="AA56" s="13" t="str">
        <f>IF(W56="","",W56*$G$15)</f>
        <v/>
      </c>
      <c r="AB56" s="13" t="str">
        <f>IF(W56="","",W56*$H$15)</f>
        <v/>
      </c>
    </row>
    <row r="57" spans="1:28">
      <c r="A57" s="11" t="str">
        <f>$A$16</f>
        <v>Pilastro 2, 30x70</v>
      </c>
      <c r="C57" s="15"/>
      <c r="D57" s="2" t="str">
        <f t="shared" si="7"/>
        <v/>
      </c>
      <c r="E57" s="13" t="str">
        <f>IF(C57="","",C57*$E$16)</f>
        <v/>
      </c>
      <c r="F57" s="13"/>
      <c r="G57" s="13" t="str">
        <f>IF(C57="","",C57*$G$16)</f>
        <v/>
      </c>
      <c r="H57" s="13" t="str">
        <f>IF(C57="","",C57*$H$16)</f>
        <v/>
      </c>
      <c r="K57" s="11" t="str">
        <f>$A$16</f>
        <v>Pilastro 2, 30x70</v>
      </c>
      <c r="M57" s="15"/>
      <c r="N57" s="2" t="str">
        <f t="shared" si="8"/>
        <v/>
      </c>
      <c r="O57" s="13" t="str">
        <f>IF(M57="","",M57*$E$16)</f>
        <v/>
      </c>
      <c r="P57" s="13"/>
      <c r="Q57" s="13" t="str">
        <f>IF(M57="","",M57*$G$16)</f>
        <v/>
      </c>
      <c r="R57" s="13" t="str">
        <f>IF(M57="","",M57*$H$16)</f>
        <v/>
      </c>
      <c r="U57" s="11" t="str">
        <f>$A$16</f>
        <v>Pilastro 2, 30x70</v>
      </c>
      <c r="W57" s="15"/>
      <c r="X57" s="2" t="str">
        <f t="shared" si="9"/>
        <v/>
      </c>
      <c r="Y57" s="13" t="str">
        <f>IF(W57="","",W57*$E$16)</f>
        <v/>
      </c>
      <c r="Z57" s="13"/>
      <c r="AA57" s="13" t="str">
        <f>IF(W57="","",W57*$G$16)</f>
        <v/>
      </c>
      <c r="AB57" s="13" t="str">
        <f>IF(W57="","",W57*$H$16)</f>
        <v/>
      </c>
    </row>
    <row r="58" spans="1:28">
      <c r="A58" s="11" t="str">
        <f>$A$17</f>
        <v>Pilastro 3, 30x50</v>
      </c>
      <c r="C58" s="15"/>
      <c r="D58" s="2" t="str">
        <f t="shared" si="7"/>
        <v/>
      </c>
      <c r="E58" s="13" t="str">
        <f>IF(C58="","",C58*$E$17)</f>
        <v/>
      </c>
      <c r="F58" s="13"/>
      <c r="G58" s="13" t="str">
        <f>IF(C58="","",C58*$G$17)</f>
        <v/>
      </c>
      <c r="H58" s="13" t="str">
        <f>IF(C58="","",C58*$H$17)</f>
        <v/>
      </c>
      <c r="K58" s="11" t="str">
        <f>$A$17</f>
        <v>Pilastro 3, 30x50</v>
      </c>
      <c r="M58" s="15"/>
      <c r="N58" s="2" t="str">
        <f t="shared" si="8"/>
        <v/>
      </c>
      <c r="O58" s="13" t="str">
        <f>IF(M58="","",M58*$E$17)</f>
        <v/>
      </c>
      <c r="P58" s="13"/>
      <c r="Q58" s="13" t="str">
        <f>IF(M58="","",M58*$G$17)</f>
        <v/>
      </c>
      <c r="R58" s="13" t="str">
        <f>IF(M58="","",M58*$H$17)</f>
        <v/>
      </c>
      <c r="U58" s="11" t="str">
        <f>$A$17</f>
        <v>Pilastro 3, 30x50</v>
      </c>
      <c r="W58" s="15">
        <v>1</v>
      </c>
      <c r="X58" s="2" t="str">
        <f t="shared" si="9"/>
        <v>--</v>
      </c>
      <c r="Y58" s="13">
        <f>IF(W58="","",W58*$E$17)</f>
        <v>10.130000000000001</v>
      </c>
      <c r="Z58" s="13"/>
      <c r="AA58" s="13">
        <f>IF(W58="","",W58*$G$17)</f>
        <v>13.169000000000002</v>
      </c>
      <c r="AB58" s="13">
        <f>IF(W58="","",W58*$H$17)</f>
        <v>10.130000000000001</v>
      </c>
    </row>
    <row r="59" spans="1:28">
      <c r="A59" s="11" t="str">
        <f>$A$19</f>
        <v>Tamponature</v>
      </c>
      <c r="C59" s="15">
        <f>1.1*4.3</f>
        <v>4.7300000000000004</v>
      </c>
      <c r="D59" s="2" t="str">
        <f>IF(C59="","","m")</f>
        <v>m</v>
      </c>
      <c r="E59" s="13">
        <f>IF(C59="","",C59*$E$19)</f>
        <v>28.380000000000003</v>
      </c>
      <c r="F59" s="13"/>
      <c r="G59" s="13">
        <f>IF(C59="","",C59*$G$19)</f>
        <v>36.894000000000005</v>
      </c>
      <c r="H59" s="13">
        <f>IF(C59="","",C59*$H$19)</f>
        <v>28.380000000000003</v>
      </c>
      <c r="K59" s="11" t="str">
        <f>$A$19</f>
        <v>Tamponature</v>
      </c>
      <c r="M59" s="15">
        <f>1.1*4.3</f>
        <v>4.7300000000000004</v>
      </c>
      <c r="N59" s="2" t="str">
        <f>IF(M59="","","m")</f>
        <v>m</v>
      </c>
      <c r="O59" s="13">
        <f>IF(M59="","",M59*$E$19)</f>
        <v>28.380000000000003</v>
      </c>
      <c r="P59" s="13"/>
      <c r="Q59" s="13">
        <f>IF(M59="","",M59*$G$19)</f>
        <v>36.894000000000005</v>
      </c>
      <c r="R59" s="13">
        <f>IF(M59="","",M59*$H$19)</f>
        <v>28.380000000000003</v>
      </c>
      <c r="U59" s="11" t="str">
        <f>$A$19</f>
        <v>Tamponature</v>
      </c>
      <c r="W59" s="15">
        <f>1.1*4.3</f>
        <v>4.7300000000000004</v>
      </c>
      <c r="X59" s="2" t="str">
        <f>IF(W59="","","m")</f>
        <v>m</v>
      </c>
      <c r="Y59" s="13">
        <f>IF(W59="","",W59*$E$19)</f>
        <v>28.380000000000003</v>
      </c>
      <c r="Z59" s="13"/>
      <c r="AA59" s="13">
        <f>IF(W59="","",W59*$G$19)</f>
        <v>36.894000000000005</v>
      </c>
      <c r="AB59" s="13">
        <f>IF(W59="","",W59*$H$19)</f>
        <v>28.380000000000003</v>
      </c>
    </row>
    <row r="60" spans="1:28">
      <c r="B60" t="s">
        <v>71</v>
      </c>
      <c r="E60" s="17">
        <f>SUM(E46:E59)</f>
        <v>138.827</v>
      </c>
      <c r="F60" s="17">
        <f>SUM(F46:F59)</f>
        <v>57.138399999999997</v>
      </c>
      <c r="G60" s="25">
        <f>SUM(G46:G59)</f>
        <v>266.18270000000007</v>
      </c>
      <c r="H60" s="25">
        <f>SUM(H46:H59)</f>
        <v>163.51759999999999</v>
      </c>
      <c r="L60" t="s">
        <v>71</v>
      </c>
      <c r="N60" s="12"/>
      <c r="O60" s="17">
        <f>SUM(O46:O59)</f>
        <v>137.07689999999999</v>
      </c>
      <c r="P60" s="17">
        <f>SUM(P46:P59)</f>
        <v>46.353999999999999</v>
      </c>
      <c r="Q60" s="25">
        <f>SUM(Q46:Q59)</f>
        <v>247.73097000000004</v>
      </c>
      <c r="R60" s="25">
        <f>SUM(R46:R59)</f>
        <v>150.98310000000001</v>
      </c>
      <c r="V60" t="s">
        <v>71</v>
      </c>
      <c r="X60" s="12"/>
      <c r="Y60" s="17">
        <f>SUM(Y46:Y59)</f>
        <v>79.188500000000005</v>
      </c>
      <c r="Z60" s="17">
        <f>SUM(Z46:Z59)</f>
        <v>3.2249999999999996</v>
      </c>
      <c r="AA60" s="25">
        <f>SUM(AA46:AA59)</f>
        <v>107.78255000000001</v>
      </c>
      <c r="AB60" s="25">
        <f>SUM(AB46:AB59)</f>
        <v>79.188500000000005</v>
      </c>
    </row>
    <row r="61" spans="1:28">
      <c r="G61" s="18"/>
      <c r="P61" s="18"/>
    </row>
    <row r="64" spans="1:28">
      <c r="A64" s="8" t="s">
        <v>37</v>
      </c>
      <c r="B64" s="30" t="s">
        <v>78</v>
      </c>
      <c r="C64" s="30"/>
      <c r="D64" s="30"/>
      <c r="E64" s="30"/>
      <c r="F64" s="30"/>
      <c r="G64" s="30"/>
      <c r="H64" s="30"/>
      <c r="K64" s="8" t="s">
        <v>37</v>
      </c>
      <c r="L64" s="30" t="s">
        <v>81</v>
      </c>
      <c r="M64" s="30"/>
      <c r="N64" s="30"/>
      <c r="O64" s="30"/>
      <c r="P64" s="30"/>
      <c r="Q64" s="30"/>
      <c r="R64" s="30"/>
      <c r="U64" s="8"/>
    </row>
    <row r="65" spans="1:18">
      <c r="N65" s="12"/>
    </row>
    <row r="66" spans="1:18">
      <c r="A66" s="8" t="s">
        <v>25</v>
      </c>
      <c r="C66" s="11" t="s">
        <v>26</v>
      </c>
      <c r="D66" s="2" t="s">
        <v>52</v>
      </c>
      <c r="E66" s="12" t="s">
        <v>10</v>
      </c>
      <c r="F66" s="12" t="s">
        <v>33</v>
      </c>
      <c r="G66" s="12" t="s">
        <v>24</v>
      </c>
      <c r="H66" s="2" t="s">
        <v>50</v>
      </c>
      <c r="I66" s="12"/>
      <c r="K66" s="8" t="s">
        <v>25</v>
      </c>
      <c r="M66" s="11" t="s">
        <v>26</v>
      </c>
      <c r="N66" s="2" t="s">
        <v>52</v>
      </c>
      <c r="O66" s="12" t="s">
        <v>10</v>
      </c>
      <c r="P66" s="12" t="s">
        <v>33</v>
      </c>
      <c r="Q66" s="12" t="s">
        <v>24</v>
      </c>
      <c r="R66" s="2" t="s">
        <v>50</v>
      </c>
    </row>
    <row r="67" spans="1:18">
      <c r="A67" s="11" t="str">
        <f>$A$4</f>
        <v>Solaio piano tipo</v>
      </c>
      <c r="C67" s="15">
        <f>3.9*2.35</f>
        <v>9.1650000000000009</v>
      </c>
      <c r="D67" s="2" t="str">
        <f>IF(C67="","","m2")</f>
        <v>m2</v>
      </c>
      <c r="E67" s="13">
        <f>IF(C67="","",C67*$E$4)</f>
        <v>36.660000000000004</v>
      </c>
      <c r="F67" s="13">
        <f>IF(C67="","",C67*$F$4)</f>
        <v>29.328000000000003</v>
      </c>
      <c r="G67" s="13">
        <f>IF(C67="","",C67*$G$4)</f>
        <v>91.65</v>
      </c>
      <c r="H67" s="13">
        <f>IF(C67="","",C67*$H$4)</f>
        <v>53.157000000000004</v>
      </c>
      <c r="K67" s="11" t="str">
        <f>$A$4</f>
        <v>Solaio piano tipo</v>
      </c>
      <c r="M67" s="15"/>
      <c r="N67" s="2" t="str">
        <f>IF(M67="","","m2")</f>
        <v/>
      </c>
      <c r="O67" s="13" t="str">
        <f>IF(M67="","",M67*$E$4)</f>
        <v/>
      </c>
      <c r="P67" s="13" t="str">
        <f>IF(M67="","",M67*$F$4)</f>
        <v/>
      </c>
      <c r="Q67" s="13" t="str">
        <f>IF(M67="","",M67*$G$4)</f>
        <v/>
      </c>
      <c r="R67" s="13" t="str">
        <f>IF(M67="","",M67*$H$4)</f>
        <v/>
      </c>
    </row>
    <row r="68" spans="1:18">
      <c r="A68" s="11" t="str">
        <f>$A$6</f>
        <v>Solaio terrazza</v>
      </c>
      <c r="C68" s="15"/>
      <c r="D68" s="2" t="str">
        <f t="shared" ref="D68:D73" si="10">IF(C68="","","m2")</f>
        <v/>
      </c>
      <c r="E68" s="13" t="str">
        <f>IF(C68="","",C68*$E$6)</f>
        <v/>
      </c>
      <c r="F68" s="13" t="str">
        <f>IF(C68="","",C68*$F$6)</f>
        <v/>
      </c>
      <c r="G68" s="13" t="str">
        <f>IF(C68="","",C68*$G$6)</f>
        <v/>
      </c>
      <c r="H68" s="13" t="str">
        <f>IF(C68="","",C68*$H$6)</f>
        <v/>
      </c>
      <c r="I68" s="16"/>
      <c r="K68" s="11" t="str">
        <f>$A$6</f>
        <v>Solaio terrazza</v>
      </c>
      <c r="M68" s="15">
        <f>3.9*2.35</f>
        <v>9.1650000000000009</v>
      </c>
      <c r="N68" s="2" t="str">
        <f t="shared" ref="N68:N73" si="11">IF(M68="","","m2")</f>
        <v>m2</v>
      </c>
      <c r="O68" s="13">
        <f>IF(M68="","",M68*$E$6)</f>
        <v>38.493000000000002</v>
      </c>
      <c r="P68" s="13">
        <f>IF(M68="","",M68*$F$6)</f>
        <v>18.330000000000002</v>
      </c>
      <c r="Q68" s="13">
        <f>IF(M68="","",M68*$G$6)</f>
        <v>77.535900000000012</v>
      </c>
      <c r="R68" s="13">
        <f>IF(M68="","",M68*$H$6)</f>
        <v>43.992000000000004</v>
      </c>
    </row>
    <row r="69" spans="1:18">
      <c r="A69" s="11" t="str">
        <f>$A$7</f>
        <v>Solaio  torrino</v>
      </c>
      <c r="C69" s="15"/>
      <c r="D69" s="2" t="str">
        <f t="shared" si="10"/>
        <v/>
      </c>
      <c r="E69" s="13" t="str">
        <f>IF(C69="","",C69*$E$7)</f>
        <v/>
      </c>
      <c r="F69" s="13" t="str">
        <f>IF(C69="","",C69*$F$7)</f>
        <v/>
      </c>
      <c r="G69" s="13" t="str">
        <f>IF(C69="","",C69*$G$7)</f>
        <v/>
      </c>
      <c r="H69" s="13" t="str">
        <f>IF(C69="","",C69*$H$7)</f>
        <v/>
      </c>
      <c r="I69" s="16"/>
      <c r="K69" s="11" t="str">
        <f>$A$7</f>
        <v>Solaio  torrino</v>
      </c>
      <c r="M69" s="15"/>
      <c r="N69" s="2" t="str">
        <f t="shared" si="11"/>
        <v/>
      </c>
      <c r="O69" s="13" t="str">
        <f>IF(M69="","",M69*$E$7)</f>
        <v/>
      </c>
      <c r="P69" s="13" t="str">
        <f>IF(M69="","",M69*$F$7)</f>
        <v/>
      </c>
      <c r="Q69" s="13" t="str">
        <f>IF(M69="","",M69*$G$7)</f>
        <v/>
      </c>
      <c r="R69" s="13" t="str">
        <f>IF(M69="","",M69*$H$7)</f>
        <v/>
      </c>
    </row>
    <row r="70" spans="1:18">
      <c r="A70" s="11" t="str">
        <f>$A$8</f>
        <v>Balconi e terrazzini</v>
      </c>
      <c r="C70" s="15"/>
      <c r="D70" s="2" t="str">
        <f t="shared" si="10"/>
        <v/>
      </c>
      <c r="E70" s="13" t="str">
        <f>IF(C70="","",C70*$E$8)</f>
        <v/>
      </c>
      <c r="F70" s="13" t="str">
        <f>IF(C70="","",C70*$F$8)</f>
        <v/>
      </c>
      <c r="G70" s="13" t="str">
        <f>IF(C70="","",C70*$G$8)</f>
        <v/>
      </c>
      <c r="H70" s="13" t="str">
        <f>IF(C70="","",C70*$H$8)</f>
        <v/>
      </c>
      <c r="I70" s="16"/>
      <c r="K70" s="11" t="str">
        <f>$A$8</f>
        <v>Balconi e terrazzini</v>
      </c>
      <c r="M70" s="15"/>
      <c r="N70" s="2" t="str">
        <f t="shared" si="11"/>
        <v/>
      </c>
      <c r="O70" s="13" t="str">
        <f>IF(M70="","",M70*$E$8)</f>
        <v/>
      </c>
      <c r="P70" s="13" t="str">
        <f>IF(M70="","",M70*$F$8)</f>
        <v/>
      </c>
      <c r="Q70" s="13" t="str">
        <f>IF(M70="","",M70*$G$8)</f>
        <v/>
      </c>
      <c r="R70" s="13" t="str">
        <f>IF(M70="","",M70*$H$8)</f>
        <v/>
      </c>
    </row>
    <row r="71" spans="1:18">
      <c r="A71" s="11" t="str">
        <f>$A$9</f>
        <v>Cornicione</v>
      </c>
      <c r="C71" s="15"/>
      <c r="D71" s="2" t="str">
        <f t="shared" si="10"/>
        <v/>
      </c>
      <c r="E71" s="13" t="str">
        <f>IF(C71="","",C71*$E$9)</f>
        <v/>
      </c>
      <c r="F71" s="13" t="str">
        <f>IF(C71="","",C71*$F$9)</f>
        <v/>
      </c>
      <c r="G71" s="13" t="str">
        <f>IF(C71="","",C71*$G$9)</f>
        <v/>
      </c>
      <c r="H71" s="13" t="str">
        <f>IF(C71="","",C71*$H$9)</f>
        <v/>
      </c>
      <c r="I71" s="16"/>
      <c r="K71" s="11" t="str">
        <f>$A$9</f>
        <v>Cornicione</v>
      </c>
      <c r="M71" s="15"/>
      <c r="N71" s="2" t="str">
        <f t="shared" si="11"/>
        <v/>
      </c>
      <c r="O71" s="13" t="str">
        <f>IF(M71="","",M71*$E$9)</f>
        <v/>
      </c>
      <c r="P71" s="13" t="str">
        <f>IF(M71="","",M71*$F$9)</f>
        <v/>
      </c>
      <c r="Q71" s="13" t="str">
        <f>IF(M71="","",M71*$G$9)</f>
        <v/>
      </c>
      <c r="R71" s="13" t="str">
        <f>IF(M71="","",M71*$H$9)</f>
        <v/>
      </c>
    </row>
    <row r="72" spans="1:18">
      <c r="A72" s="11" t="str">
        <f>$A$10</f>
        <v>Scala</v>
      </c>
      <c r="B72" s="11" t="s">
        <v>32</v>
      </c>
      <c r="C72" s="15"/>
      <c r="D72" s="2" t="str">
        <f t="shared" si="10"/>
        <v/>
      </c>
      <c r="E72" s="13" t="str">
        <f>IF(C72="","",C72*$E$10)</f>
        <v/>
      </c>
      <c r="F72" s="13" t="str">
        <f>IF(C72="","",C72*$F$10)</f>
        <v/>
      </c>
      <c r="G72" s="13" t="str">
        <f>IF(C72="","",C72*$G$10)</f>
        <v/>
      </c>
      <c r="H72" s="13" t="str">
        <f>IF(C72="","",C72*$H$10)</f>
        <v/>
      </c>
      <c r="I72" s="16"/>
      <c r="K72" s="11" t="str">
        <f>$A$10</f>
        <v>Scala</v>
      </c>
      <c r="L72" s="11" t="s">
        <v>32</v>
      </c>
      <c r="M72" s="15"/>
      <c r="N72" s="2" t="str">
        <f t="shared" si="11"/>
        <v/>
      </c>
      <c r="O72" s="13" t="str">
        <f>IF(M72="","",M72*$E$10)</f>
        <v/>
      </c>
      <c r="P72" s="13" t="str">
        <f>IF(M72="","",M72*$F$10)</f>
        <v/>
      </c>
      <c r="Q72" s="13" t="str">
        <f>IF(M72="","",M72*$G$10)</f>
        <v/>
      </c>
      <c r="R72" s="13" t="str">
        <f>IF(M72="","",M72*$H$10)</f>
        <v/>
      </c>
    </row>
    <row r="73" spans="1:18">
      <c r="A73" s="11" t="str">
        <f>$A$11</f>
        <v>Scala</v>
      </c>
      <c r="B73" t="str">
        <f>$B$11</f>
        <v>in acciaio</v>
      </c>
      <c r="C73" s="15"/>
      <c r="D73" s="2" t="str">
        <f t="shared" si="10"/>
        <v/>
      </c>
      <c r="E73" s="13" t="str">
        <f>IF(C73="","",C73*$E$11)</f>
        <v/>
      </c>
      <c r="F73" s="13" t="str">
        <f>IF(C73="","",C73*$F$11)</f>
        <v/>
      </c>
      <c r="G73" s="13" t="str">
        <f>IF(C73="","",C73*$G$11)</f>
        <v/>
      </c>
      <c r="H73" s="13" t="str">
        <f>IF(C73="","",C73*$H$11)</f>
        <v/>
      </c>
      <c r="I73" s="16"/>
      <c r="K73" s="11" t="str">
        <f>$A$11</f>
        <v>Scala</v>
      </c>
      <c r="L73" t="str">
        <f>$B$11</f>
        <v>in acciaio</v>
      </c>
      <c r="M73" s="15"/>
      <c r="N73" s="2" t="str">
        <f t="shared" si="11"/>
        <v/>
      </c>
      <c r="O73" s="13" t="str">
        <f>IF(M73="","",M73*$E$11)</f>
        <v/>
      </c>
      <c r="P73" s="13" t="str">
        <f>IF(M73="","",M73*$F$11)</f>
        <v/>
      </c>
      <c r="Q73" s="13" t="str">
        <f>IF(M73="","",M73*$G$11)</f>
        <v/>
      </c>
      <c r="R73" s="13" t="str">
        <f>IF(M73="","",M73*$H$11)</f>
        <v/>
      </c>
    </row>
    <row r="74" spans="1:18">
      <c r="A74" s="11" t="str">
        <f>$A$12</f>
        <v>Trave 1, 30x60</v>
      </c>
      <c r="C74" s="15">
        <v>3.9</v>
      </c>
      <c r="D74" s="2" t="str">
        <f>IF(C74="","","m")</f>
        <v>m</v>
      </c>
      <c r="E74" s="13">
        <f>IF(C74="","",C74*$E$12)</f>
        <v>16.38</v>
      </c>
      <c r="F74" s="13"/>
      <c r="G74" s="13">
        <f>IF(C74="","",C74*$G$12)</f>
        <v>21.294000000000004</v>
      </c>
      <c r="H74" s="13">
        <f>IF(C74="","",C74*$H$12)</f>
        <v>16.38</v>
      </c>
      <c r="K74" s="11" t="str">
        <f>$A$12</f>
        <v>Trave 1, 30x60</v>
      </c>
      <c r="M74" s="15"/>
      <c r="N74" s="2" t="str">
        <f>IF(M74="","","m")</f>
        <v/>
      </c>
      <c r="O74" s="13" t="str">
        <f>IF(M74="","",M74*$E$12)</f>
        <v/>
      </c>
      <c r="P74" s="13"/>
      <c r="Q74" s="13" t="str">
        <f>IF(M74="","",M74*$G$12)</f>
        <v/>
      </c>
      <c r="R74" s="13" t="str">
        <f>IF(M74="","",M74*$H$12)</f>
        <v/>
      </c>
    </row>
    <row r="75" spans="1:18">
      <c r="A75" s="11" t="str">
        <f>$A$13</f>
        <v>Trave 2, 30x50</v>
      </c>
      <c r="C75" s="15"/>
      <c r="D75" s="2" t="str">
        <f>IF(C75="","","m")</f>
        <v/>
      </c>
      <c r="E75" s="13" t="str">
        <f>IF(C75="","",C75*$E$13)</f>
        <v/>
      </c>
      <c r="F75" s="13"/>
      <c r="G75" s="13" t="str">
        <f>IF(C75="","",C75*$G$13)</f>
        <v/>
      </c>
      <c r="H75" s="13" t="str">
        <f>IF(C75="","",C75*$H$13)</f>
        <v/>
      </c>
      <c r="K75" s="11" t="str">
        <f>$A$13</f>
        <v>Trave 2, 30x50</v>
      </c>
      <c r="M75" s="15">
        <v>3.9</v>
      </c>
      <c r="N75" s="2" t="str">
        <f>IF(M75="","","m")</f>
        <v>m</v>
      </c>
      <c r="O75" s="13">
        <f>IF(M75="","",M75*$E$13)</f>
        <v>13.455</v>
      </c>
      <c r="P75" s="13"/>
      <c r="Q75" s="13">
        <f>IF(M75="","",M75*$G$13)</f>
        <v>17.491500000000002</v>
      </c>
      <c r="R75" s="13">
        <f>IF(M75="","",M75*$H$13)</f>
        <v>13.455</v>
      </c>
    </row>
    <row r="76" spans="1:18">
      <c r="A76" s="11" t="str">
        <f>$A$14</f>
        <v>Trave a spessore 60x22</v>
      </c>
      <c r="C76" s="15">
        <v>2.35</v>
      </c>
      <c r="D76" s="2" t="str">
        <f>IF(C76="","","m")</f>
        <v>m</v>
      </c>
      <c r="E76" s="13">
        <f>IF(C76="","",C76*$E$14)</f>
        <v>3.8070000000000004</v>
      </c>
      <c r="F76" s="13"/>
      <c r="G76" s="13">
        <f>IF(C76="","",C76*$G$14)</f>
        <v>4.9491000000000005</v>
      </c>
      <c r="H76" s="13">
        <f>IF(C76="","",C76*$H$14)</f>
        <v>3.8070000000000004</v>
      </c>
      <c r="K76" s="11" t="str">
        <f>$A$14</f>
        <v>Trave a spessore 60x22</v>
      </c>
      <c r="M76" s="15">
        <v>2.35</v>
      </c>
      <c r="N76" s="2" t="str">
        <f>IF(M76="","","m")</f>
        <v>m</v>
      </c>
      <c r="O76" s="13">
        <f>IF(M76="","",M76*$E$14)</f>
        <v>3.8070000000000004</v>
      </c>
      <c r="P76" s="13"/>
      <c r="Q76" s="13">
        <f>IF(M76="","",M76*$G$14)</f>
        <v>4.9491000000000005</v>
      </c>
      <c r="R76" s="13">
        <f>IF(M76="","",M76*$H$14)</f>
        <v>3.8070000000000004</v>
      </c>
    </row>
    <row r="77" spans="1:18">
      <c r="A77" s="11" t="str">
        <f>$A$15</f>
        <v>Pilastro 1, 30x70</v>
      </c>
      <c r="C77" s="15">
        <v>1</v>
      </c>
      <c r="D77" s="2" t="str">
        <f t="shared" ref="D77:D79" si="12">IF(C77="","","--")</f>
        <v>--</v>
      </c>
      <c r="E77" s="13">
        <f>IF(C77="","",C77*$E$15)</f>
        <v>13.65</v>
      </c>
      <c r="F77" s="13"/>
      <c r="G77" s="13">
        <f>IF(C77="","",C77*$G$15)</f>
        <v>17.745000000000001</v>
      </c>
      <c r="H77" s="13">
        <f>IF(C77="","",C77*$H$15)</f>
        <v>13.65</v>
      </c>
      <c r="K77" s="11" t="str">
        <f>$A$15</f>
        <v>Pilastro 1, 30x70</v>
      </c>
      <c r="M77" s="15">
        <v>1</v>
      </c>
      <c r="N77" s="2" t="str">
        <f t="shared" ref="N77:N79" si="13">IF(M77="","","--")</f>
        <v>--</v>
      </c>
      <c r="O77" s="13">
        <f>IF(M77="","",M77*$E$15)</f>
        <v>13.65</v>
      </c>
      <c r="P77" s="13"/>
      <c r="Q77" s="13">
        <f>IF(M77="","",M77*$G$15)</f>
        <v>17.745000000000001</v>
      </c>
      <c r="R77" s="13">
        <f>IF(M77="","",M77*$H$15)</f>
        <v>13.65</v>
      </c>
    </row>
    <row r="78" spans="1:18">
      <c r="A78" s="11" t="str">
        <f>$A$16</f>
        <v>Pilastro 2, 30x70</v>
      </c>
      <c r="C78" s="15"/>
      <c r="D78" s="2" t="str">
        <f t="shared" si="12"/>
        <v/>
      </c>
      <c r="E78" s="13" t="str">
        <f>IF(C78="","",C78*$E$16)</f>
        <v/>
      </c>
      <c r="F78" s="13"/>
      <c r="G78" s="13" t="str">
        <f>IF(C78="","",C78*$G$16)</f>
        <v/>
      </c>
      <c r="H78" s="13" t="str">
        <f>IF(C78="","",C78*$H$16)</f>
        <v/>
      </c>
      <c r="K78" s="11" t="str">
        <f>$A$16</f>
        <v>Pilastro 2, 30x70</v>
      </c>
      <c r="M78" s="15"/>
      <c r="N78" s="2" t="str">
        <f t="shared" si="13"/>
        <v/>
      </c>
      <c r="O78" s="13" t="str">
        <f>IF(M78="","",M78*$E$16)</f>
        <v/>
      </c>
      <c r="P78" s="13"/>
      <c r="Q78" s="13" t="str">
        <f>IF(M78="","",M78*$G$16)</f>
        <v/>
      </c>
      <c r="R78" s="13" t="str">
        <f>IF(M78="","",M78*$H$16)</f>
        <v/>
      </c>
    </row>
    <row r="79" spans="1:18">
      <c r="A79" s="11" t="str">
        <f>$A$17</f>
        <v>Pilastro 3, 30x50</v>
      </c>
      <c r="C79" s="15"/>
      <c r="D79" s="2" t="str">
        <f t="shared" si="12"/>
        <v/>
      </c>
      <c r="E79" s="13" t="str">
        <f>IF(C79="","",C79*$E$17)</f>
        <v/>
      </c>
      <c r="F79" s="13"/>
      <c r="G79" s="13" t="str">
        <f>IF(C79="","",C79*$G$17)</f>
        <v/>
      </c>
      <c r="H79" s="13" t="str">
        <f>IF(C79="","",C79*$H$17)</f>
        <v/>
      </c>
      <c r="K79" s="11" t="str">
        <f>$A$17</f>
        <v>Pilastro 3, 30x50</v>
      </c>
      <c r="M79" s="15"/>
      <c r="N79" s="2" t="str">
        <f t="shared" si="13"/>
        <v/>
      </c>
      <c r="O79" s="13" t="str">
        <f>IF(M79="","",M79*$E$17)</f>
        <v/>
      </c>
      <c r="P79" s="13"/>
      <c r="Q79" s="13" t="str">
        <f>IF(M79="","",M79*$G$17)</f>
        <v/>
      </c>
      <c r="R79" s="13" t="str">
        <f>IF(M79="","",M79*$H$17)</f>
        <v/>
      </c>
    </row>
    <row r="80" spans="1:18">
      <c r="A80" s="11" t="str">
        <f>$A$19</f>
        <v>Tamponature</v>
      </c>
      <c r="C80" s="15">
        <v>3.9</v>
      </c>
      <c r="D80" s="2" t="str">
        <f>IF(C80="","","m")</f>
        <v>m</v>
      </c>
      <c r="E80" s="13">
        <f>IF(C80="","",C80*$E$19)</f>
        <v>23.4</v>
      </c>
      <c r="F80" s="13"/>
      <c r="G80" s="13">
        <f>IF(C80="","",C80*$G$19)</f>
        <v>30.42</v>
      </c>
      <c r="H80" s="13">
        <f>IF(C80="","",C80*$H$19)</f>
        <v>23.4</v>
      </c>
      <c r="K80" s="11" t="str">
        <f>$A$19</f>
        <v>Tamponature</v>
      </c>
      <c r="M80" s="15"/>
      <c r="N80" s="2" t="str">
        <f>IF(M80="","","m")</f>
        <v/>
      </c>
      <c r="O80" s="13" t="str">
        <f>IF(M80="","",M80*$E$19)</f>
        <v/>
      </c>
      <c r="P80" s="13"/>
      <c r="Q80" s="13" t="str">
        <f>IF(M80="","",M80*$G$19)</f>
        <v/>
      </c>
      <c r="R80" s="13" t="str">
        <f>IF(M80="","",M80*$H$19)</f>
        <v/>
      </c>
    </row>
    <row r="81" spans="1:21">
      <c r="B81" t="s">
        <v>71</v>
      </c>
      <c r="E81" s="17">
        <f>SUM(E67:E80)</f>
        <v>93.89700000000002</v>
      </c>
      <c r="F81" s="17">
        <f>SUM(F67:F80)</f>
        <v>29.328000000000003</v>
      </c>
      <c r="G81" s="25">
        <f>SUM(G67:G80)</f>
        <v>166.05810000000002</v>
      </c>
      <c r="H81" s="25">
        <f>SUM(H67:H80)</f>
        <v>110.39400000000001</v>
      </c>
      <c r="L81" t="s">
        <v>71</v>
      </c>
      <c r="N81" s="12"/>
      <c r="O81" s="17">
        <f>SUM(O67:O80)</f>
        <v>69.405000000000001</v>
      </c>
      <c r="P81" s="17">
        <f>SUM(P67:P80)</f>
        <v>18.330000000000002</v>
      </c>
      <c r="Q81" s="25">
        <f>SUM(Q67:Q80)</f>
        <v>117.72150000000002</v>
      </c>
      <c r="R81" s="25">
        <f>SUM(R67:R80)</f>
        <v>74.904000000000011</v>
      </c>
    </row>
    <row r="82" spans="1:21">
      <c r="G82" s="18"/>
    </row>
    <row r="83" spans="1:21">
      <c r="G83" s="18"/>
      <c r="P83" s="18"/>
    </row>
    <row r="84" spans="1:21">
      <c r="D84" s="11"/>
      <c r="P84" s="18"/>
    </row>
    <row r="85" spans="1:21">
      <c r="A85" s="8" t="s">
        <v>37</v>
      </c>
      <c r="B85" s="30" t="s">
        <v>79</v>
      </c>
      <c r="C85" s="30"/>
      <c r="D85" s="30"/>
      <c r="E85" s="30"/>
      <c r="F85" s="30"/>
      <c r="G85" s="30"/>
      <c r="H85" s="30"/>
      <c r="K85" s="8" t="s">
        <v>37</v>
      </c>
      <c r="L85" s="30" t="s">
        <v>82</v>
      </c>
      <c r="M85" s="30"/>
      <c r="N85" s="30"/>
      <c r="O85" s="30"/>
      <c r="P85" s="30"/>
      <c r="Q85" s="30"/>
      <c r="R85" s="30"/>
      <c r="U85" s="8"/>
    </row>
    <row r="86" spans="1:21">
      <c r="A86" s="9"/>
      <c r="K86" s="9"/>
      <c r="N86" s="12"/>
    </row>
    <row r="87" spans="1:21">
      <c r="A87" s="8" t="s">
        <v>25</v>
      </c>
      <c r="C87" s="11" t="s">
        <v>26</v>
      </c>
      <c r="D87" s="2" t="s">
        <v>52</v>
      </c>
      <c r="E87" s="12" t="s">
        <v>10</v>
      </c>
      <c r="F87" s="12" t="s">
        <v>33</v>
      </c>
      <c r="G87" s="12" t="s">
        <v>24</v>
      </c>
      <c r="H87" s="2" t="s">
        <v>50</v>
      </c>
      <c r="I87" s="12"/>
      <c r="K87" s="8" t="s">
        <v>25</v>
      </c>
      <c r="M87" s="11" t="s">
        <v>26</v>
      </c>
      <c r="N87" s="2" t="s">
        <v>52</v>
      </c>
      <c r="O87" s="12" t="s">
        <v>10</v>
      </c>
      <c r="P87" s="12" t="s">
        <v>33</v>
      </c>
      <c r="Q87" s="12" t="s">
        <v>24</v>
      </c>
      <c r="R87" s="2" t="s">
        <v>50</v>
      </c>
    </row>
    <row r="88" spans="1:21">
      <c r="A88" s="11" t="str">
        <f>$A$4</f>
        <v>Solaio piano tipo</v>
      </c>
      <c r="C88" s="15">
        <f>1.8*2.35</f>
        <v>4.2300000000000004</v>
      </c>
      <c r="D88" s="2" t="str">
        <f>IF(C88="","","m2")</f>
        <v>m2</v>
      </c>
      <c r="E88" s="13">
        <f>IF(C88="","",C88*$E$4)</f>
        <v>16.920000000000002</v>
      </c>
      <c r="F88" s="13">
        <f>IF(C88="","",C88*$F$4)</f>
        <v>13.536000000000001</v>
      </c>
      <c r="G88" s="13">
        <f>IF(C88="","",C88*$G$4)</f>
        <v>42.300000000000004</v>
      </c>
      <c r="H88" s="13">
        <f>IF(C88="","",C88*$H$4)</f>
        <v>24.534000000000002</v>
      </c>
      <c r="K88" s="11" t="str">
        <f>$A$4</f>
        <v>Solaio piano tipo</v>
      </c>
      <c r="M88" s="15"/>
      <c r="N88" s="2" t="str">
        <f>IF(M88="","","m2")</f>
        <v/>
      </c>
      <c r="O88" s="13" t="str">
        <f>IF(M88="","",M88*$E$4)</f>
        <v/>
      </c>
      <c r="P88" s="13" t="str">
        <f>IF(M88="","",M88*$F$4)</f>
        <v/>
      </c>
      <c r="Q88" s="13" t="str">
        <f>IF(M88="","",M88*$G$4)</f>
        <v/>
      </c>
      <c r="R88" s="13" t="str">
        <f>IF(M88="","",M88*$H$4)</f>
        <v/>
      </c>
    </row>
    <row r="89" spans="1:21">
      <c r="A89" s="11" t="str">
        <f>$A$6</f>
        <v>Solaio terrazza</v>
      </c>
      <c r="C89" s="15"/>
      <c r="D89" s="2" t="str">
        <f t="shared" ref="D89:D94" si="14">IF(C89="","","m2")</f>
        <v/>
      </c>
      <c r="E89" s="13" t="str">
        <f>IF(C89="","",C89*$E$6)</f>
        <v/>
      </c>
      <c r="F89" s="13" t="str">
        <f>IF(C89="","",C89*$F$6)</f>
        <v/>
      </c>
      <c r="G89" s="13" t="str">
        <f>IF(C89="","",C89*$G$6)</f>
        <v/>
      </c>
      <c r="H89" s="13" t="str">
        <f>IF(C89="","",C89*$H$6)</f>
        <v/>
      </c>
      <c r="I89" s="16"/>
      <c r="K89" s="11" t="str">
        <f>$A$6</f>
        <v>Solaio terrazza</v>
      </c>
      <c r="M89" s="15">
        <f>1.8*2.35</f>
        <v>4.2300000000000004</v>
      </c>
      <c r="N89" s="2" t="str">
        <f t="shared" ref="N89:N94" si="15">IF(M89="","","m2")</f>
        <v>m2</v>
      </c>
      <c r="O89" s="13">
        <f>IF(M89="","",M89*$E$6)</f>
        <v>17.766000000000002</v>
      </c>
      <c r="P89" s="13">
        <f>IF(M89="","",M89*$F$6)</f>
        <v>8.4600000000000009</v>
      </c>
      <c r="Q89" s="13">
        <f>IF(M89="","",M89*$G$6)</f>
        <v>35.785800000000009</v>
      </c>
      <c r="R89" s="13">
        <f>IF(M89="","",M89*$H$6)</f>
        <v>20.304000000000002</v>
      </c>
    </row>
    <row r="90" spans="1:21">
      <c r="A90" s="11" t="str">
        <f>$A$7</f>
        <v>Solaio  torrino</v>
      </c>
      <c r="C90" s="15"/>
      <c r="D90" s="2" t="str">
        <f t="shared" si="14"/>
        <v/>
      </c>
      <c r="E90" s="13" t="str">
        <f>IF(C90="","",C90*$E$7)</f>
        <v/>
      </c>
      <c r="F90" s="13" t="str">
        <f>IF(C90="","",C90*$F$7)</f>
        <v/>
      </c>
      <c r="G90" s="13" t="str">
        <f>IF(C90="","",C90*$G$7)</f>
        <v/>
      </c>
      <c r="H90" s="13" t="str">
        <f>IF(C90="","",C90*$H$7)</f>
        <v/>
      </c>
      <c r="I90" s="16"/>
      <c r="K90" s="11" t="str">
        <f>$A$7</f>
        <v>Solaio  torrino</v>
      </c>
      <c r="M90" s="15"/>
      <c r="N90" s="2" t="str">
        <f t="shared" si="15"/>
        <v/>
      </c>
      <c r="O90" s="13" t="str">
        <f>IF(M90="","",M90*$E$7)</f>
        <v/>
      </c>
      <c r="P90" s="13" t="str">
        <f>IF(M90="","",M90*$F$7)</f>
        <v/>
      </c>
      <c r="Q90" s="13" t="str">
        <f>IF(M90="","",M90*$G$7)</f>
        <v/>
      </c>
      <c r="R90" s="13" t="str">
        <f>IF(M90="","",M90*$H$7)</f>
        <v/>
      </c>
    </row>
    <row r="91" spans="1:21">
      <c r="A91" s="11" t="str">
        <f>$A$8</f>
        <v>Balconi e terrazzini</v>
      </c>
      <c r="C91" s="15"/>
      <c r="D91" s="2" t="str">
        <f t="shared" si="14"/>
        <v/>
      </c>
      <c r="E91" s="13" t="str">
        <f>IF(C91="","",C91*$E$8)</f>
        <v/>
      </c>
      <c r="F91" s="13" t="str">
        <f>IF(C91="","",C91*$F$8)</f>
        <v/>
      </c>
      <c r="G91" s="13" t="str">
        <f>IF(C91="","",C91*$G$8)</f>
        <v/>
      </c>
      <c r="H91" s="13" t="str">
        <f>IF(C91="","",C91*$H$8)</f>
        <v/>
      </c>
      <c r="I91" s="16"/>
      <c r="K91" s="11" t="str">
        <f>$A$8</f>
        <v>Balconi e terrazzini</v>
      </c>
      <c r="M91" s="15"/>
      <c r="N91" s="2" t="str">
        <f t="shared" si="15"/>
        <v/>
      </c>
      <c r="O91" s="13" t="str">
        <f>IF(M91="","",M91*$E$8)</f>
        <v/>
      </c>
      <c r="P91" s="13" t="str">
        <f>IF(M91="","",M91*$F$8)</f>
        <v/>
      </c>
      <c r="Q91" s="13" t="str">
        <f>IF(M91="","",M91*$G$8)</f>
        <v/>
      </c>
      <c r="R91" s="13" t="str">
        <f>IF(M91="","",M91*$H$8)</f>
        <v/>
      </c>
    </row>
    <row r="92" spans="1:21">
      <c r="A92" s="11" t="str">
        <f>$A$9</f>
        <v>Cornicione</v>
      </c>
      <c r="C92" s="15"/>
      <c r="D92" s="2" t="str">
        <f t="shared" si="14"/>
        <v/>
      </c>
      <c r="E92" s="13" t="str">
        <f>IF(C92="","",C92*$E$9)</f>
        <v/>
      </c>
      <c r="F92" s="13" t="str">
        <f>IF(C92="","",C92*$F$9)</f>
        <v/>
      </c>
      <c r="G92" s="13" t="str">
        <f>IF(C92="","",C92*$G$9)</f>
        <v/>
      </c>
      <c r="H92" s="13" t="str">
        <f>IF(C92="","",C92*$H$9)</f>
        <v/>
      </c>
      <c r="I92" s="16"/>
      <c r="K92" s="11" t="str">
        <f>$A$9</f>
        <v>Cornicione</v>
      </c>
      <c r="M92" s="15"/>
      <c r="N92" s="2" t="str">
        <f t="shared" si="15"/>
        <v/>
      </c>
      <c r="O92" s="13" t="str">
        <f>IF(M92="","",M92*$E$9)</f>
        <v/>
      </c>
      <c r="P92" s="13" t="str">
        <f>IF(M92="","",M92*$F$9)</f>
        <v/>
      </c>
      <c r="Q92" s="13" t="str">
        <f>IF(M92="","",M92*$G$9)</f>
        <v/>
      </c>
      <c r="R92" s="13" t="str">
        <f>IF(M92="","",M92*$H$9)</f>
        <v/>
      </c>
    </row>
    <row r="93" spans="1:21">
      <c r="A93" s="11" t="str">
        <f>$A$10</f>
        <v>Scala</v>
      </c>
      <c r="B93" s="11" t="s">
        <v>32</v>
      </c>
      <c r="C93" s="15"/>
      <c r="D93" s="2" t="str">
        <f t="shared" si="14"/>
        <v/>
      </c>
      <c r="E93" s="13" t="str">
        <f>IF(C93="","",C93*$E$10)</f>
        <v/>
      </c>
      <c r="F93" s="13" t="str">
        <f>IF(C93="","",C93*$F$10)</f>
        <v/>
      </c>
      <c r="G93" s="13" t="str">
        <f>IF(C93="","",C93*$G$10)</f>
        <v/>
      </c>
      <c r="H93" s="13" t="str">
        <f>IF(C93="","",C93*$H$10)</f>
        <v/>
      </c>
      <c r="I93" s="16"/>
      <c r="K93" s="11" t="str">
        <f>$A$10</f>
        <v>Scala</v>
      </c>
      <c r="L93" s="11" t="s">
        <v>32</v>
      </c>
      <c r="M93" s="15"/>
      <c r="N93" s="2" t="str">
        <f t="shared" si="15"/>
        <v/>
      </c>
      <c r="O93" s="13" t="str">
        <f>IF(M93="","",M93*$E$10)</f>
        <v/>
      </c>
      <c r="P93" s="13" t="str">
        <f>IF(M93="","",M93*$F$10)</f>
        <v/>
      </c>
      <c r="Q93" s="13" t="str">
        <f>IF(M93="","",M93*$G$10)</f>
        <v/>
      </c>
      <c r="R93" s="13" t="str">
        <f>IF(M93="","",M93*$H$10)</f>
        <v/>
      </c>
    </row>
    <row r="94" spans="1:21">
      <c r="A94" s="11" t="str">
        <f>$A$11</f>
        <v>Scala</v>
      </c>
      <c r="B94" t="str">
        <f>$B$11</f>
        <v>in acciaio</v>
      </c>
      <c r="C94" s="15"/>
      <c r="D94" s="2" t="str">
        <f t="shared" si="14"/>
        <v/>
      </c>
      <c r="E94" s="13" t="str">
        <f>IF(C94="","",C94*$E$11)</f>
        <v/>
      </c>
      <c r="F94" s="13" t="str">
        <f>IF(C94="","",C94*$F$11)</f>
        <v/>
      </c>
      <c r="G94" s="13" t="str">
        <f>IF(C94="","",C94*$G$11)</f>
        <v/>
      </c>
      <c r="H94" s="13" t="str">
        <f>IF(C94="","",C94*$H$11)</f>
        <v/>
      </c>
      <c r="I94" s="16"/>
      <c r="K94" s="11" t="str">
        <f>$A$11</f>
        <v>Scala</v>
      </c>
      <c r="L94" t="str">
        <f>$B$11</f>
        <v>in acciaio</v>
      </c>
      <c r="M94" s="15"/>
      <c r="N94" s="2" t="str">
        <f t="shared" si="15"/>
        <v/>
      </c>
      <c r="O94" s="13" t="str">
        <f>IF(M94="","",M94*$E$11)</f>
        <v/>
      </c>
      <c r="P94" s="13" t="str">
        <f>IF(M94="","",M94*$F$11)</f>
        <v/>
      </c>
      <c r="Q94" s="13" t="str">
        <f>IF(M94="","",M94*$G$11)</f>
        <v/>
      </c>
      <c r="R94" s="13" t="str">
        <f>IF(M94="","",M94*$H$11)</f>
        <v/>
      </c>
    </row>
    <row r="95" spans="1:21">
      <c r="A95" s="11" t="str">
        <f>$A$12</f>
        <v>Trave 1, 30x60</v>
      </c>
      <c r="C95" s="15">
        <v>4.1500000000000004</v>
      </c>
      <c r="D95" s="2" t="str">
        <f>IF(C95="","","m")</f>
        <v>m</v>
      </c>
      <c r="E95" s="13">
        <f>IF(C95="","",C95*$E$12)</f>
        <v>17.430000000000003</v>
      </c>
      <c r="F95" s="13"/>
      <c r="G95" s="13">
        <f>IF(C95="","",C95*$G$12)</f>
        <v>22.659000000000006</v>
      </c>
      <c r="H95" s="13">
        <f>IF(C95="","",C95*$H$12)</f>
        <v>17.430000000000003</v>
      </c>
      <c r="K95" s="11" t="str">
        <f>$A$12</f>
        <v>Trave 1, 30x60</v>
      </c>
      <c r="M95" s="15"/>
      <c r="N95" s="2" t="str">
        <f>IF(M95="","","m")</f>
        <v/>
      </c>
      <c r="O95" s="13" t="str">
        <f>IF(M95="","",M95*$E$12)</f>
        <v/>
      </c>
      <c r="P95" s="13"/>
      <c r="Q95" s="13" t="str">
        <f>IF(M95="","",M95*$G$12)</f>
        <v/>
      </c>
      <c r="R95" s="13" t="str">
        <f>IF(M95="","",M95*$H$12)</f>
        <v/>
      </c>
    </row>
    <row r="96" spans="1:21">
      <c r="A96" s="11" t="str">
        <f>$A$13</f>
        <v>Trave 2, 30x50</v>
      </c>
      <c r="C96" s="15"/>
      <c r="D96" s="2" t="str">
        <f>IF(C96="","","m")</f>
        <v/>
      </c>
      <c r="E96" s="13" t="str">
        <f>IF(C96="","",C96*$E$13)</f>
        <v/>
      </c>
      <c r="F96" s="13"/>
      <c r="G96" s="13" t="str">
        <f>IF(C96="","",C96*$G$13)</f>
        <v/>
      </c>
      <c r="H96" s="13" t="str">
        <f>IF(C96="","",C96*$H$13)</f>
        <v/>
      </c>
      <c r="K96" s="11" t="str">
        <f>$A$13</f>
        <v>Trave 2, 30x50</v>
      </c>
      <c r="M96" s="15">
        <v>4.1500000000000004</v>
      </c>
      <c r="N96" s="2" t="str">
        <f>IF(M96="","","m")</f>
        <v>m</v>
      </c>
      <c r="O96" s="13">
        <f>IF(M96="","",M96*$E$13)</f>
        <v>14.317500000000003</v>
      </c>
      <c r="P96" s="13"/>
      <c r="Q96" s="13">
        <f>IF(M96="","",M96*$G$13)</f>
        <v>18.612750000000002</v>
      </c>
      <c r="R96" s="13">
        <f>IF(M96="","",M96*$H$13)</f>
        <v>14.317500000000003</v>
      </c>
    </row>
    <row r="97" spans="1:18">
      <c r="A97" s="11" t="str">
        <f>$A$14</f>
        <v>Trave a spessore 60x22</v>
      </c>
      <c r="C97" s="15"/>
      <c r="D97" s="2" t="str">
        <f>IF(C97="","","m")</f>
        <v/>
      </c>
      <c r="E97" s="13" t="str">
        <f>IF(C97="","",C97*$E$14)</f>
        <v/>
      </c>
      <c r="F97" s="13"/>
      <c r="G97" s="13" t="str">
        <f>IF(C97="","",C97*$G$14)</f>
        <v/>
      </c>
      <c r="H97" s="13" t="str">
        <f>IF(C97="","",C97*$H$14)</f>
        <v/>
      </c>
      <c r="K97" s="11" t="str">
        <f>$A$14</f>
        <v>Trave a spessore 60x22</v>
      </c>
      <c r="M97" s="15"/>
      <c r="N97" s="2" t="str">
        <f>IF(M97="","","m")</f>
        <v/>
      </c>
      <c r="O97" s="13" t="str">
        <f>IF(M97="","",M97*$E$14)</f>
        <v/>
      </c>
      <c r="P97" s="13"/>
      <c r="Q97" s="13" t="str">
        <f>IF(M97="","",M97*$G$14)</f>
        <v/>
      </c>
      <c r="R97" s="13" t="str">
        <f>IF(M97="","",M97*$H$14)</f>
        <v/>
      </c>
    </row>
    <row r="98" spans="1:18">
      <c r="A98" s="11" t="str">
        <f>$A$15</f>
        <v>Pilastro 1, 30x70</v>
      </c>
      <c r="C98" s="15">
        <v>1</v>
      </c>
      <c r="D98" s="2" t="str">
        <f t="shared" ref="D98:D100" si="16">IF(C98="","","--")</f>
        <v>--</v>
      </c>
      <c r="E98" s="13">
        <f>IF(C98="","",C98*$E$15)</f>
        <v>13.65</v>
      </c>
      <c r="F98" s="13"/>
      <c r="G98" s="13">
        <f>IF(C98="","",C98*$G$15)</f>
        <v>17.745000000000001</v>
      </c>
      <c r="H98" s="13">
        <f>IF(C98="","",C98*$H$15)</f>
        <v>13.65</v>
      </c>
      <c r="K98" s="11" t="str">
        <f>$A$15</f>
        <v>Pilastro 1, 30x70</v>
      </c>
      <c r="M98" s="15">
        <v>1</v>
      </c>
      <c r="N98" s="2" t="str">
        <f t="shared" ref="N98:N100" si="17">IF(M98="","","--")</f>
        <v>--</v>
      </c>
      <c r="O98" s="13">
        <f>IF(M98="","",M98*$E$15)</f>
        <v>13.65</v>
      </c>
      <c r="P98" s="13"/>
      <c r="Q98" s="13">
        <f>IF(M98="","",M98*$G$15)</f>
        <v>17.745000000000001</v>
      </c>
      <c r="R98" s="13">
        <f>IF(M98="","",M98*$H$15)</f>
        <v>13.65</v>
      </c>
    </row>
    <row r="99" spans="1:18">
      <c r="A99" s="11" t="str">
        <f>$A$16</f>
        <v>Pilastro 2, 30x70</v>
      </c>
      <c r="C99" s="15"/>
      <c r="D99" s="2" t="str">
        <f t="shared" si="16"/>
        <v/>
      </c>
      <c r="E99" s="13" t="str">
        <f>IF(C99="","",C99*$E$16)</f>
        <v/>
      </c>
      <c r="F99" s="13"/>
      <c r="G99" s="13" t="str">
        <f>IF(C99="","",C99*$G$16)</f>
        <v/>
      </c>
      <c r="H99" s="13" t="str">
        <f>IF(C99="","",C99*$H$16)</f>
        <v/>
      </c>
      <c r="K99" s="11" t="str">
        <f>$A$16</f>
        <v>Pilastro 2, 30x70</v>
      </c>
      <c r="M99" s="15"/>
      <c r="N99" s="2" t="str">
        <f t="shared" si="17"/>
        <v/>
      </c>
      <c r="O99" s="13" t="str">
        <f>IF(M99="","",M99*$E$16)</f>
        <v/>
      </c>
      <c r="P99" s="13"/>
      <c r="Q99" s="13" t="str">
        <f>IF(M99="","",M99*$G$16)</f>
        <v/>
      </c>
      <c r="R99" s="13" t="str">
        <f>IF(M99="","",M99*$H$16)</f>
        <v/>
      </c>
    </row>
    <row r="100" spans="1:18">
      <c r="A100" s="11" t="str">
        <f>$A$17</f>
        <v>Pilastro 3, 30x50</v>
      </c>
      <c r="C100" s="15"/>
      <c r="D100" s="2" t="str">
        <f t="shared" si="16"/>
        <v/>
      </c>
      <c r="E100" s="13" t="str">
        <f>IF(C100="","",C100*$E$17)</f>
        <v/>
      </c>
      <c r="F100" s="13"/>
      <c r="G100" s="13" t="str">
        <f>IF(C100="","",C100*$G$17)</f>
        <v/>
      </c>
      <c r="H100" s="13" t="str">
        <f>IF(C100="","",C100*$H$17)</f>
        <v/>
      </c>
      <c r="K100" s="11" t="str">
        <f>$A$17</f>
        <v>Pilastro 3, 30x50</v>
      </c>
      <c r="M100" s="15"/>
      <c r="N100" s="2" t="str">
        <f t="shared" si="17"/>
        <v/>
      </c>
      <c r="O100" s="13" t="str">
        <f>IF(M100="","",M100*$E$17)</f>
        <v/>
      </c>
      <c r="P100" s="13"/>
      <c r="Q100" s="13" t="str">
        <f>IF(M100="","",M100*$G$17)</f>
        <v/>
      </c>
      <c r="R100" s="13" t="str">
        <f>IF(M100="","",M100*$H$17)</f>
        <v/>
      </c>
    </row>
    <row r="101" spans="1:18">
      <c r="A101" s="11" t="str">
        <f>$A$19</f>
        <v>Tamponature</v>
      </c>
      <c r="C101" s="15">
        <v>4.1500000000000004</v>
      </c>
      <c r="D101" s="2" t="str">
        <f>IF(C101="","","m")</f>
        <v>m</v>
      </c>
      <c r="E101" s="13">
        <f>IF(C101="","",C101*$E$19)</f>
        <v>24.900000000000002</v>
      </c>
      <c r="F101" s="13"/>
      <c r="G101" s="13">
        <f>IF(C101="","",C101*$G$19)</f>
        <v>32.370000000000005</v>
      </c>
      <c r="H101" s="13">
        <f>IF(C101="","",C101*$H$19)</f>
        <v>24.900000000000002</v>
      </c>
      <c r="K101" s="11" t="str">
        <f>$A$19</f>
        <v>Tamponature</v>
      </c>
      <c r="M101" s="15"/>
      <c r="N101" s="2" t="str">
        <f>IF(M101="","","m")</f>
        <v/>
      </c>
      <c r="O101" s="13" t="str">
        <f>IF(M101="","",M101*$E$19)</f>
        <v/>
      </c>
      <c r="P101" s="13"/>
      <c r="Q101" s="13" t="str">
        <f>IF(M101="","",M101*$G$19)</f>
        <v/>
      </c>
      <c r="R101" s="13" t="str">
        <f>IF(M101="","",M101*$H$19)</f>
        <v/>
      </c>
    </row>
    <row r="102" spans="1:18">
      <c r="B102" t="s">
        <v>71</v>
      </c>
      <c r="E102" s="17">
        <f>SUM(E88:E101)</f>
        <v>72.900000000000006</v>
      </c>
      <c r="F102" s="17">
        <f>SUM(F88:F101)</f>
        <v>13.536000000000001</v>
      </c>
      <c r="G102" s="25">
        <f>SUM(G88:G101)</f>
        <v>115.07400000000001</v>
      </c>
      <c r="H102" s="25">
        <f>SUM(H88:H101)</f>
        <v>80.51400000000001</v>
      </c>
      <c r="L102" t="s">
        <v>71</v>
      </c>
      <c r="N102" s="12"/>
      <c r="O102" s="17">
        <f>SUM(O88:O101)</f>
        <v>45.733499999999999</v>
      </c>
      <c r="P102" s="17">
        <f>SUM(P88:P101)</f>
        <v>8.4600000000000009</v>
      </c>
      <c r="Q102" s="25">
        <f>SUM(Q88:Q101)</f>
        <v>72.143550000000019</v>
      </c>
      <c r="R102" s="25">
        <f>SUM(R88:R101)</f>
        <v>48.271500000000003</v>
      </c>
    </row>
    <row r="103" spans="1:18">
      <c r="G103" s="18"/>
      <c r="P103" s="18"/>
    </row>
  </sheetData>
  <sheetProtection sheet="1" objects="1" scenarios="1" selectLockedCells="1"/>
  <mergeCells count="9">
    <mergeCell ref="B85:H85"/>
    <mergeCell ref="L85:R85"/>
    <mergeCell ref="V43:AB43"/>
    <mergeCell ref="B22:H22"/>
    <mergeCell ref="L22:R22"/>
    <mergeCell ref="B43:H43"/>
    <mergeCell ref="L43:R43"/>
    <mergeCell ref="B64:H64"/>
    <mergeCell ref="L64:R64"/>
  </mergeCells>
  <pageMargins left="0.7" right="0.7" top="0.75" bottom="0.75" header="0.3" footer="0.3"/>
  <pageSetup paperSize="9" orientation="portrait" r:id="rId1"/>
  <ignoredErrors>
    <ignoredError sqref="D3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O65"/>
  <sheetViews>
    <sheetView zoomScaleNormal="100" workbookViewId="0">
      <selection activeCell="B22" sqref="B22:E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7" width="9" style="11"/>
    <col min="8" max="9" width="9" style="11" customWidth="1"/>
    <col min="10" max="10" width="9" style="11"/>
    <col min="11" max="12" width="15.7109375" style="11" customWidth="1"/>
    <col min="13" max="13" width="9" style="11"/>
    <col min="14" max="14" width="6.7109375" style="11" customWidth="1"/>
    <col min="15" max="16384" width="9" style="11"/>
  </cols>
  <sheetData>
    <row r="1" spans="1:13">
      <c r="A1" s="8" t="s">
        <v>19</v>
      </c>
      <c r="K1" s="8"/>
    </row>
    <row r="3" spans="1:13">
      <c r="E3" s="12" t="s">
        <v>10</v>
      </c>
      <c r="F3" s="12" t="s">
        <v>33</v>
      </c>
      <c r="G3" s="12" t="s">
        <v>24</v>
      </c>
      <c r="H3" s="2" t="s">
        <v>50</v>
      </c>
    </row>
    <row r="4" spans="1:13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K4" s="8"/>
    </row>
    <row r="5" spans="1:13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K5" s="8"/>
    </row>
    <row r="6" spans="1:13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K6" s="8"/>
    </row>
    <row r="7" spans="1:13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K7" s="8"/>
    </row>
    <row r="8" spans="1:13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K8" s="8"/>
    </row>
    <row r="9" spans="1:13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K9" s="8"/>
    </row>
    <row r="10" spans="1:13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  <c r="K10" s="8"/>
    </row>
    <row r="11" spans="1:13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K11" s="8"/>
      <c r="M11" s="12"/>
    </row>
    <row r="12" spans="1:13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  <c r="K12" s="8"/>
    </row>
    <row r="13" spans="1:13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  <c r="K13" s="8"/>
    </row>
    <row r="14" spans="1:13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  <c r="K14" s="8"/>
    </row>
    <row r="15" spans="1:13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  <c r="K15" s="8"/>
    </row>
    <row r="16" spans="1:13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  <c r="K16" s="8"/>
    </row>
    <row r="17" spans="1:15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  <c r="K17" s="8"/>
    </row>
    <row r="18" spans="1:15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  <c r="K18" s="8"/>
    </row>
    <row r="19" spans="1:15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  <c r="K19" s="8"/>
    </row>
    <row r="22" spans="1:15">
      <c r="A22" s="8" t="s">
        <v>62</v>
      </c>
      <c r="B22" s="30" t="s">
        <v>63</v>
      </c>
      <c r="C22" s="30"/>
      <c r="D22" s="30"/>
      <c r="E22" s="30"/>
      <c r="K22" s="8" t="s">
        <v>62</v>
      </c>
      <c r="L22" s="30" t="s">
        <v>64</v>
      </c>
      <c r="M22" s="30"/>
      <c r="N22" s="30"/>
      <c r="O22" s="30"/>
    </row>
    <row r="23" spans="1:15">
      <c r="N23" s="12"/>
    </row>
    <row r="24" spans="1:15">
      <c r="A24" s="11" t="s">
        <v>25</v>
      </c>
      <c r="C24" s="11" t="s">
        <v>26</v>
      </c>
      <c r="D24" s="2" t="s">
        <v>52</v>
      </c>
      <c r="E24" s="2" t="s">
        <v>50</v>
      </c>
      <c r="I24" s="12"/>
      <c r="K24" s="11" t="s">
        <v>25</v>
      </c>
      <c r="M24" s="11" t="s">
        <v>26</v>
      </c>
      <c r="N24" s="2" t="s">
        <v>52</v>
      </c>
      <c r="O24" s="2" t="s">
        <v>50</v>
      </c>
    </row>
    <row r="25" spans="1:15">
      <c r="A25" s="11" t="str">
        <f>$A$4</f>
        <v>Solaio piano tipo</v>
      </c>
      <c r="B25" s="11" t="str">
        <f>$B$5</f>
        <v>senza tramezzi</v>
      </c>
      <c r="C25" s="26">
        <v>239.2</v>
      </c>
      <c r="D25" s="2" t="str">
        <f>IF(C25="","","m2")</f>
        <v>m2</v>
      </c>
      <c r="E25" s="27">
        <f>IF(C25="","",C25*$H$5)</f>
        <v>1100.32</v>
      </c>
      <c r="K25" s="11" t="str">
        <f>$A$4</f>
        <v>Solaio piano tipo</v>
      </c>
      <c r="L25" s="11" t="str">
        <f>$B$5</f>
        <v>senza tramezzi</v>
      </c>
      <c r="M25" s="26"/>
      <c r="N25" s="2" t="str">
        <f>IF(M25="","","m2")</f>
        <v/>
      </c>
      <c r="O25" s="27" t="str">
        <f>IF(M25="","",M25*$H$5)</f>
        <v/>
      </c>
    </row>
    <row r="26" spans="1:15">
      <c r="A26" s="11" t="str">
        <f>$A$6</f>
        <v>Solaio terrazza</v>
      </c>
      <c r="C26" s="26"/>
      <c r="D26" s="2" t="str">
        <f t="shared" ref="D26:D31" si="0">IF(C26="","","m2")</f>
        <v/>
      </c>
      <c r="E26" s="27" t="str">
        <f>IF(C26="","",C26*$H$6)</f>
        <v/>
      </c>
      <c r="I26" s="16"/>
      <c r="K26" s="11" t="str">
        <f>$A$6</f>
        <v>Solaio terrazza</v>
      </c>
      <c r="M26" s="26">
        <v>239.2</v>
      </c>
      <c r="N26" s="2" t="str">
        <f t="shared" ref="N26:N31" si="1">IF(M26="","","m2")</f>
        <v>m2</v>
      </c>
      <c r="O26" s="27">
        <f>IF(M26="","",M26*$H$6)</f>
        <v>1148.1599999999999</v>
      </c>
    </row>
    <row r="27" spans="1:15">
      <c r="A27" s="11" t="str">
        <f>$A$7</f>
        <v>Solaio  torrino</v>
      </c>
      <c r="C27" s="26"/>
      <c r="D27" s="2" t="str">
        <f t="shared" si="0"/>
        <v/>
      </c>
      <c r="E27" s="27" t="str">
        <f>IF(C27="","",C27*$H$7)</f>
        <v/>
      </c>
      <c r="I27" s="16"/>
      <c r="K27" s="11" t="str">
        <f>$A$7</f>
        <v>Solaio  torrino</v>
      </c>
      <c r="M27" s="26"/>
      <c r="N27" s="2" t="str">
        <f t="shared" si="1"/>
        <v/>
      </c>
      <c r="O27" s="27" t="str">
        <f>IF(M27="","",M27*$H$7)</f>
        <v/>
      </c>
    </row>
    <row r="28" spans="1:15">
      <c r="A28" s="11" t="str">
        <f>$A$8</f>
        <v>Balconi e terrazzini</v>
      </c>
      <c r="C28" s="26">
        <v>60.3</v>
      </c>
      <c r="D28" s="2" t="str">
        <f t="shared" si="0"/>
        <v>m2</v>
      </c>
      <c r="E28" s="27">
        <f>IF(C28="","",C28*$H$8)</f>
        <v>325.62</v>
      </c>
      <c r="I28" s="16"/>
      <c r="K28" s="11" t="str">
        <f>$A$8</f>
        <v>Balconi e terrazzini</v>
      </c>
      <c r="M28" s="26"/>
      <c r="N28" s="2" t="str">
        <f t="shared" si="1"/>
        <v/>
      </c>
      <c r="O28" s="27" t="str">
        <f>IF(M28="","",M28*$H$8)</f>
        <v/>
      </c>
    </row>
    <row r="29" spans="1:15">
      <c r="A29" s="11" t="str">
        <f>$A$9</f>
        <v>Cornicione</v>
      </c>
      <c r="C29" s="26"/>
      <c r="D29" s="2" t="str">
        <f t="shared" si="0"/>
        <v/>
      </c>
      <c r="E29" s="27" t="str">
        <f>IF(C29="","",C29*$H$9)</f>
        <v/>
      </c>
      <c r="I29" s="16"/>
      <c r="K29" s="11" t="str">
        <f>$A$9</f>
        <v>Cornicione</v>
      </c>
      <c r="M29" s="26">
        <f>13.3+60.3</f>
        <v>73.599999999999994</v>
      </c>
      <c r="N29" s="2" t="str">
        <f t="shared" si="1"/>
        <v>m2</v>
      </c>
      <c r="O29" s="27">
        <f>IF(M29="","",M29*$H$9)</f>
        <v>287.03999999999996</v>
      </c>
    </row>
    <row r="30" spans="1:15">
      <c r="A30" s="11" t="str">
        <f>$A$10</f>
        <v>Scala</v>
      </c>
      <c r="B30" s="11" t="s">
        <v>32</v>
      </c>
      <c r="C30" s="26">
        <v>24</v>
      </c>
      <c r="D30" s="2" t="str">
        <f t="shared" si="0"/>
        <v>m2</v>
      </c>
      <c r="E30" s="27">
        <f>IF(C30="","",C30*$H$10)</f>
        <v>148.80000000000001</v>
      </c>
      <c r="I30" s="16"/>
      <c r="K30" s="11" t="str">
        <f>$A$10</f>
        <v>Scala</v>
      </c>
      <c r="L30" s="11" t="s">
        <v>32</v>
      </c>
      <c r="M30" s="26">
        <v>19.100000000000001</v>
      </c>
      <c r="N30" s="2" t="str">
        <f t="shared" si="1"/>
        <v>m2</v>
      </c>
      <c r="O30" s="27">
        <f>IF(M30="","",M30*$H$10)</f>
        <v>118.42000000000002</v>
      </c>
    </row>
    <row r="31" spans="1:15">
      <c r="A31" s="11" t="str">
        <f>$A$11</f>
        <v>Scala</v>
      </c>
      <c r="B31" t="str">
        <f>$B$11</f>
        <v>in acciaio</v>
      </c>
      <c r="C31" s="26"/>
      <c r="D31" s="2" t="str">
        <f t="shared" si="0"/>
        <v/>
      </c>
      <c r="E31" s="27" t="str">
        <f>IF(C31="","",C31*$H$11)</f>
        <v/>
      </c>
      <c r="I31" s="16"/>
      <c r="K31" s="11" t="str">
        <f>$A$11</f>
        <v>Scala</v>
      </c>
      <c r="L31" t="str">
        <f>$B$11</f>
        <v>in acciaio</v>
      </c>
      <c r="M31" s="26"/>
      <c r="N31" s="2" t="str">
        <f t="shared" si="1"/>
        <v/>
      </c>
      <c r="O31" s="27" t="str">
        <f>IF(M31="","",M31*$H$11)</f>
        <v/>
      </c>
    </row>
    <row r="32" spans="1:15">
      <c r="A32" s="11" t="str">
        <f>$A$12</f>
        <v>Trave 1, 30x60</v>
      </c>
      <c r="C32" s="26">
        <v>121</v>
      </c>
      <c r="D32" s="2" t="str">
        <f>IF(C32="","","m")</f>
        <v>m</v>
      </c>
      <c r="E32" s="27">
        <f>IF(C32="","",C32*$H$12)</f>
        <v>508.20000000000005</v>
      </c>
      <c r="K32" s="11" t="str">
        <f>$A$12</f>
        <v>Trave 1, 30x60</v>
      </c>
      <c r="M32" s="26"/>
      <c r="N32" s="2" t="str">
        <f>IF(M32="","","m")</f>
        <v/>
      </c>
      <c r="O32" s="27" t="str">
        <f>IF(M32="","",M32*$H$12)</f>
        <v/>
      </c>
    </row>
    <row r="33" spans="1:15">
      <c r="A33" s="11" t="str">
        <f>$A$13</f>
        <v>Trave 2, 30x50</v>
      </c>
      <c r="C33" s="26"/>
      <c r="D33" s="2" t="str">
        <f>IF(C33="","","m")</f>
        <v/>
      </c>
      <c r="E33" s="27" t="str">
        <f>IF(C33="","",C33*$H$13)</f>
        <v/>
      </c>
      <c r="K33" s="11" t="str">
        <f>$A$13</f>
        <v>Trave 2, 30x50</v>
      </c>
      <c r="M33" s="26">
        <v>121</v>
      </c>
      <c r="N33" s="2" t="str">
        <f>IF(M33="","","m")</f>
        <v>m</v>
      </c>
      <c r="O33" s="27">
        <f>IF(M33="","",M33*$H$13)</f>
        <v>417.45000000000005</v>
      </c>
    </row>
    <row r="34" spans="1:15">
      <c r="A34" s="11" t="str">
        <f>$A$14</f>
        <v>Trave a spessore 60x22</v>
      </c>
      <c r="C34" s="26">
        <v>50</v>
      </c>
      <c r="D34" s="2" t="str">
        <f>IF(C34="","","m")</f>
        <v>m</v>
      </c>
      <c r="E34" s="27">
        <f>IF(C34="","",C34*$H$14)</f>
        <v>81</v>
      </c>
      <c r="K34" s="11" t="str">
        <f>$A$14</f>
        <v>Trave a spessore 60x22</v>
      </c>
      <c r="M34" s="26">
        <v>50</v>
      </c>
      <c r="N34" s="2" t="str">
        <f>IF(M34="","","m")</f>
        <v>m</v>
      </c>
      <c r="O34" s="27">
        <f>IF(M34="","",M34*$H$14)</f>
        <v>81</v>
      </c>
    </row>
    <row r="35" spans="1:15">
      <c r="A35" s="11" t="str">
        <f>$A$15</f>
        <v>Pilastro 1, 30x70</v>
      </c>
      <c r="C35" s="26">
        <v>27</v>
      </c>
      <c r="D35" s="2" t="str">
        <f t="shared" ref="D35:D37" si="2">IF(C35="","","--")</f>
        <v>--</v>
      </c>
      <c r="E35" s="27">
        <f>IF(C35="","",C35*$H$15)</f>
        <v>368.55</v>
      </c>
      <c r="K35" s="11" t="str">
        <f>$A$15</f>
        <v>Pilastro 1, 30x70</v>
      </c>
      <c r="M35" s="26">
        <f>27*0.5</f>
        <v>13.5</v>
      </c>
      <c r="N35" s="2" t="str">
        <f t="shared" ref="N35:N37" si="3">IF(M35="","","--")</f>
        <v>--</v>
      </c>
      <c r="O35" s="27">
        <f>IF(M35="","",M35*$H$15)</f>
        <v>184.27500000000001</v>
      </c>
    </row>
    <row r="36" spans="1:15">
      <c r="A36" s="11" t="str">
        <f>$A$16</f>
        <v>Pilastro 2, 30x70</v>
      </c>
      <c r="C36" s="26"/>
      <c r="D36" s="2" t="str">
        <f t="shared" si="2"/>
        <v/>
      </c>
      <c r="E36" s="27" t="str">
        <f>IF(C36="","",C36*$H$16)</f>
        <v/>
      </c>
      <c r="K36" s="11" t="str">
        <f>$A$16</f>
        <v>Pilastro 2, 30x70</v>
      </c>
      <c r="M36" s="26"/>
      <c r="N36" s="2" t="str">
        <f t="shared" si="3"/>
        <v/>
      </c>
      <c r="O36" s="27" t="str">
        <f>IF(M36="","",M36*$H$16)</f>
        <v/>
      </c>
    </row>
    <row r="37" spans="1:15">
      <c r="A37" s="11" t="str">
        <f>$A$17</f>
        <v>Pilastro 3, 30x50</v>
      </c>
      <c r="C37" s="26"/>
      <c r="D37" s="2" t="str">
        <f t="shared" si="2"/>
        <v/>
      </c>
      <c r="E37" s="27" t="str">
        <f>IF(C37="","",C37*$H$17)</f>
        <v/>
      </c>
      <c r="K37" s="11" t="str">
        <f>$A$17</f>
        <v>Pilastro 3, 30x50</v>
      </c>
      <c r="M37" s="26">
        <f>6*0.5</f>
        <v>3</v>
      </c>
      <c r="N37" s="2" t="str">
        <f t="shared" si="3"/>
        <v>--</v>
      </c>
      <c r="O37" s="27">
        <f>IF(M37="","",M37*$H$17)</f>
        <v>30.39</v>
      </c>
    </row>
    <row r="38" spans="1:15">
      <c r="A38" s="11" t="str">
        <f>$A$18</f>
        <v>Tramezzi</v>
      </c>
      <c r="C38" s="26">
        <f>0.8*78</f>
        <v>62.400000000000006</v>
      </c>
      <c r="D38" s="2" t="str">
        <f>IF(C38="","","m")</f>
        <v>m</v>
      </c>
      <c r="E38" s="27">
        <f>IF(C38="","",C38*$H$18)</f>
        <v>187.20000000000002</v>
      </c>
      <c r="K38" s="11" t="str">
        <f>$A$18</f>
        <v>Tramezzi</v>
      </c>
      <c r="M38" s="26">
        <f>0.8*78*0.5</f>
        <v>31.200000000000003</v>
      </c>
      <c r="N38" s="2" t="str">
        <f>IF(M38="","","m")</f>
        <v>m</v>
      </c>
      <c r="O38" s="27">
        <f>IF(M38="","",M38*$H$18)</f>
        <v>93.600000000000009</v>
      </c>
    </row>
    <row r="39" spans="1:15">
      <c r="A39" s="11" t="str">
        <f>$A$19</f>
        <v>Tamponature</v>
      </c>
      <c r="C39" s="26">
        <f>0.9*86</f>
        <v>77.400000000000006</v>
      </c>
      <c r="D39" s="2" t="str">
        <f>IF(C39="","","m")</f>
        <v>m</v>
      </c>
      <c r="E39" s="27">
        <f>IF(C39="","",C39*$H$19)</f>
        <v>464.40000000000003</v>
      </c>
      <c r="K39" s="11" t="str">
        <f>$A$19</f>
        <v>Tamponature</v>
      </c>
      <c r="M39" s="26">
        <f>0.9*86*0.5+27*0.5</f>
        <v>52.2</v>
      </c>
      <c r="N39" s="2" t="str">
        <f>IF(M39="","","m")</f>
        <v>m</v>
      </c>
      <c r="O39" s="27">
        <f>IF(M39="","",M39*$H$19)</f>
        <v>313.20000000000005</v>
      </c>
    </row>
    <row r="40" spans="1:15">
      <c r="B40" t="s">
        <v>71</v>
      </c>
      <c r="E40" s="28">
        <f>SUM(E25:E39)</f>
        <v>3184.09</v>
      </c>
      <c r="L40" t="s">
        <v>71</v>
      </c>
      <c r="N40" s="12"/>
      <c r="O40" s="28">
        <f>SUM(O25:O39)</f>
        <v>2673.5349999999999</v>
      </c>
    </row>
    <row r="41" spans="1:15">
      <c r="B41" t="s">
        <v>86</v>
      </c>
      <c r="C41" s="27">
        <f>SUM(C25:C31)</f>
        <v>323.5</v>
      </c>
      <c r="L41" t="s">
        <v>86</v>
      </c>
      <c r="M41" s="27">
        <f>SUM(M25:M31)</f>
        <v>331.9</v>
      </c>
    </row>
    <row r="42" spans="1:15">
      <c r="B42" s="29" t="s">
        <v>87</v>
      </c>
      <c r="C42" s="13">
        <f>E40/C41</f>
        <v>9.8426275115919637</v>
      </c>
      <c r="L42" s="29" t="s">
        <v>87</v>
      </c>
      <c r="M42" s="13">
        <f>O40/M41</f>
        <v>8.0552425429346197</v>
      </c>
    </row>
    <row r="44" spans="1:15">
      <c r="G44" s="18"/>
    </row>
    <row r="45" spans="1:15">
      <c r="A45" s="8" t="s">
        <v>62</v>
      </c>
      <c r="B45" s="30" t="s">
        <v>72</v>
      </c>
      <c r="C45" s="30"/>
      <c r="D45" s="30"/>
      <c r="E45" s="30"/>
      <c r="K45" s="8" t="s">
        <v>62</v>
      </c>
      <c r="L45" s="30" t="s">
        <v>73</v>
      </c>
      <c r="M45" s="30"/>
      <c r="N45" s="30"/>
      <c r="O45" s="30"/>
    </row>
    <row r="46" spans="1:15">
      <c r="N46" s="12"/>
    </row>
    <row r="47" spans="1:15">
      <c r="A47" s="11" t="s">
        <v>25</v>
      </c>
      <c r="C47" s="11" t="s">
        <v>26</v>
      </c>
      <c r="D47" s="2" t="s">
        <v>52</v>
      </c>
      <c r="E47" s="2" t="s">
        <v>50</v>
      </c>
      <c r="I47" s="12"/>
      <c r="K47" s="11" t="s">
        <v>25</v>
      </c>
      <c r="M47" s="11" t="s">
        <v>26</v>
      </c>
      <c r="N47" s="2" t="s">
        <v>52</v>
      </c>
      <c r="O47" s="2" t="s">
        <v>50</v>
      </c>
    </row>
    <row r="48" spans="1:15">
      <c r="A48" s="11" t="str">
        <f>$A$4</f>
        <v>Solaio piano tipo</v>
      </c>
      <c r="B48" s="11" t="str">
        <f>$B$5</f>
        <v>senza tramezzi</v>
      </c>
      <c r="C48" s="26">
        <v>239.2</v>
      </c>
      <c r="D48" s="2" t="str">
        <f>IF(C48="","","m2")</f>
        <v>m2</v>
      </c>
      <c r="E48" s="27">
        <f>IF(C48="","",C48*$H$5)</f>
        <v>1100.32</v>
      </c>
      <c r="K48" s="11" t="str">
        <f>$A$4</f>
        <v>Solaio piano tipo</v>
      </c>
      <c r="L48" s="11" t="str">
        <f>$B$5</f>
        <v>senza tramezzi</v>
      </c>
      <c r="M48" s="26"/>
      <c r="N48" s="2" t="str">
        <f>IF(M48="","","m2")</f>
        <v/>
      </c>
      <c r="O48" s="27" t="str">
        <f>IF(M48="","",M48*$H$5)</f>
        <v/>
      </c>
    </row>
    <row r="49" spans="1:15">
      <c r="A49" s="11" t="str">
        <f>$A$6</f>
        <v>Solaio terrazza</v>
      </c>
      <c r="C49" s="26"/>
      <c r="D49" s="2" t="str">
        <f t="shared" ref="D49:D54" si="4">IF(C49="","","m2")</f>
        <v/>
      </c>
      <c r="E49" s="27" t="str">
        <f>IF(C49="","",C49*$H$6)</f>
        <v/>
      </c>
      <c r="I49" s="16"/>
      <c r="K49" s="11" t="str">
        <f>$A$6</f>
        <v>Solaio terrazza</v>
      </c>
      <c r="M49" s="26"/>
      <c r="N49" s="2" t="str">
        <f t="shared" ref="N49:N54" si="5">IF(M49="","","m2")</f>
        <v/>
      </c>
      <c r="O49" s="27" t="str">
        <f>IF(M49="","",M49*$H$6)</f>
        <v/>
      </c>
    </row>
    <row r="50" spans="1:15">
      <c r="A50" s="11" t="str">
        <f>$A$7</f>
        <v>Solaio  torrino</v>
      </c>
      <c r="C50" s="26"/>
      <c r="D50" s="2" t="str">
        <f t="shared" si="4"/>
        <v/>
      </c>
      <c r="E50" s="27" t="str">
        <f>IF(C50="","",C50*$H$7)</f>
        <v/>
      </c>
      <c r="I50" s="16"/>
      <c r="K50" s="11" t="str">
        <f>$A$7</f>
        <v>Solaio  torrino</v>
      </c>
      <c r="M50" s="26">
        <v>36</v>
      </c>
      <c r="N50" s="2" t="str">
        <f t="shared" si="5"/>
        <v>m2</v>
      </c>
      <c r="O50" s="27">
        <f>IF(M50="","",M50*$H$7)</f>
        <v>122.4</v>
      </c>
    </row>
    <row r="51" spans="1:15">
      <c r="A51" s="11" t="str">
        <f>$A$8</f>
        <v>Balconi e terrazzini</v>
      </c>
      <c r="C51" s="26"/>
      <c r="D51" s="2" t="str">
        <f t="shared" si="4"/>
        <v/>
      </c>
      <c r="E51" s="27" t="str">
        <f>IF(C51="","",C51*$H$8)</f>
        <v/>
      </c>
      <c r="I51" s="16"/>
      <c r="K51" s="11" t="str">
        <f>$A$8</f>
        <v>Balconi e terrazzini</v>
      </c>
      <c r="M51" s="26"/>
      <c r="N51" s="2" t="str">
        <f t="shared" si="5"/>
        <v/>
      </c>
      <c r="O51" s="27" t="str">
        <f>IF(M51="","",M51*$H$8)</f>
        <v/>
      </c>
    </row>
    <row r="52" spans="1:15">
      <c r="A52" s="11" t="str">
        <f>$A$9</f>
        <v>Cornicione</v>
      </c>
      <c r="C52" s="26"/>
      <c r="D52" s="2" t="str">
        <f t="shared" si="4"/>
        <v/>
      </c>
      <c r="E52" s="27" t="str">
        <f>IF(C52="","",C52*$H$9)</f>
        <v/>
      </c>
      <c r="I52" s="16"/>
      <c r="K52" s="11" t="str">
        <f>$A$9</f>
        <v>Cornicione</v>
      </c>
      <c r="M52" s="26">
        <v>12</v>
      </c>
      <c r="N52" s="2" t="str">
        <f t="shared" si="5"/>
        <v>m2</v>
      </c>
      <c r="O52" s="27">
        <f>IF(M52="","",M52*$H$9)</f>
        <v>46.8</v>
      </c>
    </row>
    <row r="53" spans="1:15">
      <c r="A53" s="11" t="str">
        <f>$A$10</f>
        <v>Scala</v>
      </c>
      <c r="B53" s="11" t="s">
        <v>32</v>
      </c>
      <c r="C53" s="26">
        <v>24</v>
      </c>
      <c r="D53" s="2" t="str">
        <f t="shared" si="4"/>
        <v>m2</v>
      </c>
      <c r="E53" s="27">
        <f>IF(C53="","",C53*$H$10)</f>
        <v>148.80000000000001</v>
      </c>
      <c r="I53" s="16"/>
      <c r="K53" s="11" t="str">
        <f>$A$10</f>
        <v>Scala</v>
      </c>
      <c r="L53" s="11" t="s">
        <v>32</v>
      </c>
      <c r="M53" s="26"/>
      <c r="N53" s="2" t="str">
        <f t="shared" si="5"/>
        <v/>
      </c>
      <c r="O53" s="27" t="str">
        <f>IF(M53="","",M53*$H$10)</f>
        <v/>
      </c>
    </row>
    <row r="54" spans="1:15">
      <c r="A54" s="11" t="str">
        <f>$A$11</f>
        <v>Scala</v>
      </c>
      <c r="B54" t="str">
        <f>$B$11</f>
        <v>in acciaio</v>
      </c>
      <c r="C54" s="26"/>
      <c r="D54" s="2" t="str">
        <f t="shared" si="4"/>
        <v/>
      </c>
      <c r="E54" s="27" t="str">
        <f>IF(C54="","",C54*$H$11)</f>
        <v/>
      </c>
      <c r="I54" s="16"/>
      <c r="K54" s="11" t="str">
        <f>$A$11</f>
        <v>Scala</v>
      </c>
      <c r="L54" t="str">
        <f>$B$11</f>
        <v>in acciaio</v>
      </c>
      <c r="M54" s="26"/>
      <c r="N54" s="2" t="str">
        <f t="shared" si="5"/>
        <v/>
      </c>
      <c r="O54" s="27" t="str">
        <f>IF(M54="","",M54*$H$11)</f>
        <v/>
      </c>
    </row>
    <row r="55" spans="1:15">
      <c r="A55" s="11" t="str">
        <f>$A$12</f>
        <v>Trave 1, 30x60</v>
      </c>
      <c r="C55" s="26">
        <v>121</v>
      </c>
      <c r="D55" s="2" t="str">
        <f>IF(C55="","","m")</f>
        <v>m</v>
      </c>
      <c r="E55" s="27">
        <f>IF(C55="","",C55*$H$12)</f>
        <v>508.20000000000005</v>
      </c>
      <c r="K55" s="11" t="str">
        <f>$A$12</f>
        <v>Trave 1, 30x60</v>
      </c>
      <c r="M55" s="26"/>
      <c r="N55" s="2" t="str">
        <f>IF(M55="","","m")</f>
        <v/>
      </c>
      <c r="O55" s="27" t="str">
        <f>IF(M55="","",M55*$H$12)</f>
        <v/>
      </c>
    </row>
    <row r="56" spans="1:15">
      <c r="A56" s="11" t="str">
        <f>$A$13</f>
        <v>Trave 2, 30x50</v>
      </c>
      <c r="C56" s="26"/>
      <c r="D56" s="2" t="str">
        <f>IF(C56="","","m")</f>
        <v/>
      </c>
      <c r="E56" s="27" t="str">
        <f>IF(C56="","",C56*$H$13)</f>
        <v/>
      </c>
      <c r="K56" s="11" t="str">
        <f>$A$13</f>
        <v>Trave 2, 30x50</v>
      </c>
      <c r="M56" s="26">
        <v>24</v>
      </c>
      <c r="N56" s="2" t="str">
        <f>IF(M56="","","m")</f>
        <v>m</v>
      </c>
      <c r="O56" s="27">
        <f>IF(M56="","",M56*$H$13)</f>
        <v>82.800000000000011</v>
      </c>
    </row>
    <row r="57" spans="1:15">
      <c r="A57" s="11" t="str">
        <f>$A$14</f>
        <v>Trave a spessore 60x22</v>
      </c>
      <c r="C57" s="26">
        <v>50</v>
      </c>
      <c r="D57" s="2" t="str">
        <f>IF(C57="","","m")</f>
        <v>m</v>
      </c>
      <c r="E57" s="27">
        <f>IF(C57="","",C57*$H$14)</f>
        <v>81</v>
      </c>
      <c r="K57" s="11" t="str">
        <f>$A$14</f>
        <v>Trave a spessore 60x22</v>
      </c>
      <c r="M57" s="26">
        <v>3</v>
      </c>
      <c r="N57" s="2" t="str">
        <f>IF(M57="","","m")</f>
        <v>m</v>
      </c>
      <c r="O57" s="27">
        <f>IF(M57="","",M57*$H$14)</f>
        <v>4.8600000000000003</v>
      </c>
    </row>
    <row r="58" spans="1:15">
      <c r="A58" s="11" t="str">
        <f>$A$15</f>
        <v>Pilastro 1, 30x70</v>
      </c>
      <c r="C58" s="26">
        <f>27*0.5</f>
        <v>13.5</v>
      </c>
      <c r="D58" s="2" t="str">
        <f t="shared" ref="D58:D60" si="6">IF(C58="","","--")</f>
        <v>--</v>
      </c>
      <c r="E58" s="27">
        <f>IF(C58="","",C58*$H$15)</f>
        <v>184.27500000000001</v>
      </c>
      <c r="K58" s="11" t="str">
        <f>$A$15</f>
        <v>Pilastro 1, 30x70</v>
      </c>
      <c r="M58" s="26"/>
      <c r="N58" s="2" t="str">
        <f t="shared" ref="N58:N60" si="7">IF(M58="","","--")</f>
        <v/>
      </c>
      <c r="O58" s="27" t="str">
        <f>IF(M58="","",M58*$H$15)</f>
        <v/>
      </c>
    </row>
    <row r="59" spans="1:15">
      <c r="A59" s="11" t="str">
        <f>$A$16</f>
        <v>Pilastro 2, 30x70</v>
      </c>
      <c r="C59" s="26">
        <f>27*0.5</f>
        <v>13.5</v>
      </c>
      <c r="D59" s="2" t="str">
        <f t="shared" si="6"/>
        <v>--</v>
      </c>
      <c r="E59" s="27">
        <f>IF(C59="","",C59*$H$16)</f>
        <v>212.625</v>
      </c>
      <c r="K59" s="11" t="str">
        <f>$A$16</f>
        <v>Pilastro 2, 30x70</v>
      </c>
      <c r="M59" s="26"/>
      <c r="N59" s="2" t="str">
        <f t="shared" si="7"/>
        <v/>
      </c>
      <c r="O59" s="27" t="str">
        <f>IF(M59="","",M59*$H$16)</f>
        <v/>
      </c>
    </row>
    <row r="60" spans="1:15">
      <c r="A60" s="11" t="str">
        <f>$A$17</f>
        <v>Pilastro 3, 30x50</v>
      </c>
      <c r="C60" s="26"/>
      <c r="D60" s="2" t="str">
        <f t="shared" si="6"/>
        <v/>
      </c>
      <c r="E60" s="27" t="str">
        <f>IF(C60="","",C60*$H$17)</f>
        <v/>
      </c>
      <c r="K60" s="11" t="str">
        <f>$A$17</f>
        <v>Pilastro 3, 30x50</v>
      </c>
      <c r="M60" s="26">
        <f>6*0.5</f>
        <v>3</v>
      </c>
      <c r="N60" s="2" t="str">
        <f t="shared" si="7"/>
        <v>--</v>
      </c>
      <c r="O60" s="27">
        <f>IF(M60="","",M60*$H$17)</f>
        <v>30.39</v>
      </c>
    </row>
    <row r="61" spans="1:15">
      <c r="A61" s="11" t="str">
        <f>$A$18</f>
        <v>Tramezzi</v>
      </c>
      <c r="C61" s="26">
        <f>0.8*78</f>
        <v>62.400000000000006</v>
      </c>
      <c r="D61" s="2" t="str">
        <f>IF(C61="","","m")</f>
        <v>m</v>
      </c>
      <c r="E61" s="27">
        <f>IF(C61="","",C61*$H$18)</f>
        <v>187.20000000000002</v>
      </c>
      <c r="K61" s="11" t="str">
        <f>$A$18</f>
        <v>Tramezzi</v>
      </c>
      <c r="M61" s="26"/>
      <c r="N61" s="2" t="str">
        <f>IF(M61="","","m")</f>
        <v/>
      </c>
      <c r="O61" s="27" t="str">
        <f>IF(M61="","",M61*$H$18)</f>
        <v/>
      </c>
    </row>
    <row r="62" spans="1:15">
      <c r="A62" s="11" t="str">
        <f>$A$19</f>
        <v>Tamponature</v>
      </c>
      <c r="C62" s="26">
        <f>0.9*86</f>
        <v>77.400000000000006</v>
      </c>
      <c r="D62" s="2" t="str">
        <f>IF(C62="","","m")</f>
        <v>m</v>
      </c>
      <c r="E62" s="27">
        <f>IF(C62="","",C62*$H$19)</f>
        <v>464.40000000000003</v>
      </c>
      <c r="K62" s="11" t="str">
        <f>$A$19</f>
        <v>Tamponature</v>
      </c>
      <c r="M62" s="26">
        <f>27*0.5</f>
        <v>13.5</v>
      </c>
      <c r="N62" s="2" t="str">
        <f>IF(M62="","","m")</f>
        <v>m</v>
      </c>
      <c r="O62" s="27">
        <f>IF(M62="","",M62*$H$19)</f>
        <v>81</v>
      </c>
    </row>
    <row r="63" spans="1:15">
      <c r="B63" t="s">
        <v>71</v>
      </c>
      <c r="E63" s="28">
        <f>SUM(E48:E62)</f>
        <v>2886.82</v>
      </c>
      <c r="L63" t="s">
        <v>71</v>
      </c>
      <c r="N63" s="12"/>
      <c r="O63" s="28">
        <f>SUM(O48:O62)</f>
        <v>368.25</v>
      </c>
    </row>
    <row r="64" spans="1:15">
      <c r="B64" t="s">
        <v>86</v>
      </c>
      <c r="C64" s="27">
        <f>SUM(C48:C54)</f>
        <v>263.2</v>
      </c>
      <c r="L64" t="s">
        <v>86</v>
      </c>
      <c r="M64" s="27">
        <f>SUM(M48:M54)</f>
        <v>48</v>
      </c>
    </row>
    <row r="65" spans="2:13">
      <c r="B65" s="29" t="s">
        <v>87</v>
      </c>
      <c r="C65" s="13">
        <f>E63/C64</f>
        <v>10.968161094224925</v>
      </c>
      <c r="L65" s="29" t="s">
        <v>87</v>
      </c>
      <c r="M65" s="13">
        <f>O63/M64</f>
        <v>7.671875</v>
      </c>
    </row>
  </sheetData>
  <sheetProtection sheet="1" objects="1" scenarios="1" selectLockedCells="1"/>
  <mergeCells count="4">
    <mergeCell ref="B22:E22"/>
    <mergeCell ref="L22:O22"/>
    <mergeCell ref="B45:E45"/>
    <mergeCell ref="L45:O45"/>
  </mergeCells>
  <pageMargins left="0.7" right="0.7" top="0.75" bottom="0.75" header="0.3" footer="0.3"/>
  <pageSetup paperSize="9" orientation="portrait" r:id="rId1"/>
  <ignoredErrors>
    <ignoredError sqref="C41 C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Carichi unitari</vt:lpstr>
      <vt:lpstr>Carichi trave</vt:lpstr>
      <vt:lpstr>Carichi pilastri</vt:lpstr>
      <vt:lpstr>Masse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2017-04-19T13:36:05Z</dcterms:created>
  <dcterms:modified xsi:type="dcterms:W3CDTF">2018-02-25T23:34:39Z</dcterms:modified>
</cp:coreProperties>
</file>