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3560" windowHeight="8760" activeTab="4"/>
  </bookViews>
  <sheets>
    <sheet name="Spiegazioni" sheetId="4" r:id="rId1"/>
    <sheet name="Pilastri" sheetId="1" r:id="rId2"/>
    <sheet name="Pil-2" sheetId="5" r:id="rId3"/>
    <sheet name="Pil-3" sheetId="6" r:id="rId4"/>
    <sheet name="Pil-20" sheetId="3" r:id="rId5"/>
  </sheets>
  <calcPr calcId="125725"/>
</workbook>
</file>

<file path=xl/calcChain.xml><?xml version="1.0" encoding="utf-8"?>
<calcChain xmlns="http://schemas.openxmlformats.org/spreadsheetml/2006/main">
  <c r="O390" i="6"/>
  <c r="R363"/>
  <c r="R362"/>
  <c r="O383" s="1"/>
  <c r="O391" s="1"/>
  <c r="F352"/>
  <c r="O341"/>
  <c r="O335"/>
  <c r="O343" s="1"/>
  <c r="R317"/>
  <c r="R314"/>
  <c r="R313"/>
  <c r="R316" s="1"/>
  <c r="F303"/>
  <c r="O293"/>
  <c r="O292"/>
  <c r="R265"/>
  <c r="R264"/>
  <c r="O285" s="1"/>
  <c r="F254"/>
  <c r="O243"/>
  <c r="R219"/>
  <c r="R216"/>
  <c r="O237" s="1"/>
  <c r="O245" s="1"/>
  <c r="R215"/>
  <c r="O236" s="1"/>
  <c r="O244" s="1"/>
  <c r="F205"/>
  <c r="O194"/>
  <c r="O187"/>
  <c r="O195" s="1"/>
  <c r="R170"/>
  <c r="R167"/>
  <c r="O188" s="1"/>
  <c r="O196" s="1"/>
  <c r="R166"/>
  <c r="R169" s="1"/>
  <c r="F156"/>
  <c r="O145"/>
  <c r="R118"/>
  <c r="R117"/>
  <c r="O138" s="1"/>
  <c r="O146" s="1"/>
  <c r="F107"/>
  <c r="O96"/>
  <c r="O90"/>
  <c r="O98" s="1"/>
  <c r="R72"/>
  <c r="L72"/>
  <c r="K72" s="1"/>
  <c r="R69"/>
  <c r="R68"/>
  <c r="O89" s="1"/>
  <c r="O97" s="1"/>
  <c r="K65"/>
  <c r="F58"/>
  <c r="I52"/>
  <c r="I50"/>
  <c r="I48"/>
  <c r="I46"/>
  <c r="I44"/>
  <c r="I42"/>
  <c r="O40"/>
  <c r="N40"/>
  <c r="H3"/>
  <c r="I3" s="1"/>
  <c r="S2"/>
  <c r="O2"/>
  <c r="S1"/>
  <c r="O1"/>
  <c r="O390" i="5"/>
  <c r="R363"/>
  <c r="O384" s="1"/>
  <c r="O392" s="1"/>
  <c r="R362"/>
  <c r="O383" s="1"/>
  <c r="O391" s="1"/>
  <c r="F352"/>
  <c r="O341"/>
  <c r="R314"/>
  <c r="O335" s="1"/>
  <c r="O343" s="1"/>
  <c r="R313"/>
  <c r="R316" s="1"/>
  <c r="F303"/>
  <c r="O292"/>
  <c r="R265"/>
  <c r="R268" s="1"/>
  <c r="R264"/>
  <c r="O285" s="1"/>
  <c r="O293" s="1"/>
  <c r="F254"/>
  <c r="O243"/>
  <c r="R216"/>
  <c r="R215"/>
  <c r="F205"/>
  <c r="O194"/>
  <c r="R167"/>
  <c r="R166"/>
  <c r="O187" s="1"/>
  <c r="O195" s="1"/>
  <c r="F156"/>
  <c r="O145"/>
  <c r="R118"/>
  <c r="O139" s="1"/>
  <c r="O147" s="1"/>
  <c r="R117"/>
  <c r="O138" s="1"/>
  <c r="O146" s="1"/>
  <c r="F107"/>
  <c r="O96"/>
  <c r="L72"/>
  <c r="K72" s="1"/>
  <c r="R69"/>
  <c r="R68"/>
  <c r="O89" s="1"/>
  <c r="O97" s="1"/>
  <c r="K65"/>
  <c r="F58"/>
  <c r="Z56"/>
  <c r="Z57" s="1"/>
  <c r="I52"/>
  <c r="I50"/>
  <c r="I48"/>
  <c r="I46"/>
  <c r="I44"/>
  <c r="I42"/>
  <c r="O40"/>
  <c r="N40"/>
  <c r="H3"/>
  <c r="L40" s="1"/>
  <c r="S2"/>
  <c r="O2"/>
  <c r="O1"/>
  <c r="B6" i="6"/>
  <c r="B7" l="1"/>
  <c r="J6"/>
  <c r="F6"/>
  <c r="I6"/>
  <c r="E6"/>
  <c r="A6"/>
  <c r="D6"/>
  <c r="C6"/>
  <c r="H6"/>
  <c r="G6"/>
  <c r="Z301"/>
  <c r="Z252"/>
  <c r="Z350"/>
  <c r="Z203"/>
  <c r="Z154"/>
  <c r="Z105"/>
  <c r="Z56"/>
  <c r="L40"/>
  <c r="B57"/>
  <c r="R121"/>
  <c r="O139"/>
  <c r="O147" s="1"/>
  <c r="Y391"/>
  <c r="Z391" s="1"/>
  <c r="Y392"/>
  <c r="Z392" s="1"/>
  <c r="Y383"/>
  <c r="Z383" s="1"/>
  <c r="Y335"/>
  <c r="Z335" s="1"/>
  <c r="Y334"/>
  <c r="Z334" s="1"/>
  <c r="Y293"/>
  <c r="Z293" s="1"/>
  <c r="Y343"/>
  <c r="Z343" s="1"/>
  <c r="Y294"/>
  <c r="Z294" s="1"/>
  <c r="Y285"/>
  <c r="Z285" s="1"/>
  <c r="Y384"/>
  <c r="Z384" s="1"/>
  <c r="Y244"/>
  <c r="Z244" s="1"/>
  <c r="Y342"/>
  <c r="Z342" s="1"/>
  <c r="Y286"/>
  <c r="Z286" s="1"/>
  <c r="Y245"/>
  <c r="Z245" s="1"/>
  <c r="Y237"/>
  <c r="Z237" s="1"/>
  <c r="Y196"/>
  <c r="Z196" s="1"/>
  <c r="Y187"/>
  <c r="Z187" s="1"/>
  <c r="Y188"/>
  <c r="Z188" s="1"/>
  <c r="Y236"/>
  <c r="Z236" s="1"/>
  <c r="Y195"/>
  <c r="Z195" s="1"/>
  <c r="Y146"/>
  <c r="Z146" s="1"/>
  <c r="Y147"/>
  <c r="Z147" s="1"/>
  <c r="Y138"/>
  <c r="Z138" s="1"/>
  <c r="Y97"/>
  <c r="Z97" s="1"/>
  <c r="Y89"/>
  <c r="Z89" s="1"/>
  <c r="Y98"/>
  <c r="Z98" s="1"/>
  <c r="Y139"/>
  <c r="Z139" s="1"/>
  <c r="R71"/>
  <c r="Y90"/>
  <c r="Z90" s="1"/>
  <c r="R120"/>
  <c r="R218"/>
  <c r="R268"/>
  <c r="O286"/>
  <c r="O294" s="1"/>
  <c r="R267"/>
  <c r="O334"/>
  <c r="O342" s="1"/>
  <c r="R366"/>
  <c r="O384"/>
  <c r="O392" s="1"/>
  <c r="R365"/>
  <c r="R366" i="5"/>
  <c r="O334"/>
  <c r="O342" s="1"/>
  <c r="R121"/>
  <c r="L42"/>
  <c r="Y391"/>
  <c r="Z391" s="1"/>
  <c r="Y392"/>
  <c r="Z392" s="1"/>
  <c r="Y383"/>
  <c r="Z383" s="1"/>
  <c r="Y343"/>
  <c r="Z343" s="1"/>
  <c r="Y334"/>
  <c r="Z334" s="1"/>
  <c r="Y335"/>
  <c r="Z335" s="1"/>
  <c r="Y384"/>
  <c r="Z384" s="1"/>
  <c r="Y294"/>
  <c r="Z294" s="1"/>
  <c r="Y342"/>
  <c r="Z342" s="1"/>
  <c r="Y293"/>
  <c r="Z293" s="1"/>
  <c r="Y285"/>
  <c r="Z285" s="1"/>
  <c r="Y244"/>
  <c r="Z244" s="1"/>
  <c r="Y286"/>
  <c r="Z286" s="1"/>
  <c r="Y245"/>
  <c r="Z245" s="1"/>
  <c r="Y236"/>
  <c r="Z236" s="1"/>
  <c r="Y237"/>
  <c r="Z237" s="1"/>
  <c r="Y195"/>
  <c r="Z195" s="1"/>
  <c r="Y196"/>
  <c r="Z196" s="1"/>
  <c r="Y187"/>
  <c r="Z187" s="1"/>
  <c r="Y146"/>
  <c r="Z146" s="1"/>
  <c r="Y138"/>
  <c r="Z138" s="1"/>
  <c r="Y97"/>
  <c r="Z97" s="1"/>
  <c r="Y98"/>
  <c r="Z98" s="1"/>
  <c r="Y89"/>
  <c r="Z89" s="1"/>
  <c r="B57"/>
  <c r="Y139"/>
  <c r="Z139" s="1"/>
  <c r="Y90"/>
  <c r="Z90" s="1"/>
  <c r="Y147"/>
  <c r="Z147" s="1"/>
  <c r="Y188"/>
  <c r="Z188" s="1"/>
  <c r="R72"/>
  <c r="O90"/>
  <c r="O98" s="1"/>
  <c r="Z350"/>
  <c r="Z301"/>
  <c r="Z252"/>
  <c r="Z203"/>
  <c r="Z154"/>
  <c r="Z105"/>
  <c r="S1"/>
  <c r="I3"/>
  <c r="Z58"/>
  <c r="R71"/>
  <c r="R120"/>
  <c r="R170"/>
  <c r="O188"/>
  <c r="O196" s="1"/>
  <c r="R219"/>
  <c r="O237"/>
  <c r="O245" s="1"/>
  <c r="R169"/>
  <c r="O236"/>
  <c r="O244" s="1"/>
  <c r="R218"/>
  <c r="R267"/>
  <c r="O286"/>
  <c r="O294" s="1"/>
  <c r="R317"/>
  <c r="R365"/>
  <c r="O390" i="3"/>
  <c r="R363"/>
  <c r="R362"/>
  <c r="O383" s="1"/>
  <c r="O391" s="1"/>
  <c r="F352"/>
  <c r="O341"/>
  <c r="O334"/>
  <c r="O342" s="1"/>
  <c r="R314"/>
  <c r="O335" s="1"/>
  <c r="O343" s="1"/>
  <c r="R313"/>
  <c r="R316" s="1"/>
  <c r="F303"/>
  <c r="O292"/>
  <c r="R265"/>
  <c r="R264"/>
  <c r="O285" s="1"/>
  <c r="O293" s="1"/>
  <c r="F254"/>
  <c r="O243"/>
  <c r="R216"/>
  <c r="R215"/>
  <c r="O236" s="1"/>
  <c r="O244" s="1"/>
  <c r="F205"/>
  <c r="B6" i="5"/>
  <c r="L6" i="6"/>
  <c r="R6" l="1"/>
  <c r="N6"/>
  <c r="Q6"/>
  <c r="M6"/>
  <c r="T6"/>
  <c r="S6"/>
  <c r="L7"/>
  <c r="O6"/>
  <c r="K6"/>
  <c r="V6" s="1"/>
  <c r="P6"/>
  <c r="B106"/>
  <c r="A91"/>
  <c r="W56"/>
  <c r="Z106"/>
  <c r="Z107"/>
  <c r="Z254"/>
  <c r="Z253"/>
  <c r="B33"/>
  <c r="B31"/>
  <c r="B29"/>
  <c r="B27"/>
  <c r="B28"/>
  <c r="B26"/>
  <c r="L32"/>
  <c r="L30"/>
  <c r="L28"/>
  <c r="L26"/>
  <c r="B32"/>
  <c r="B30"/>
  <c r="L33"/>
  <c r="L29"/>
  <c r="L31"/>
  <c r="L27"/>
  <c r="L42"/>
  <c r="Z156"/>
  <c r="Z155"/>
  <c r="Z303"/>
  <c r="Z302"/>
  <c r="Z204"/>
  <c r="Z205"/>
  <c r="B350"/>
  <c r="A383" s="1"/>
  <c r="B301"/>
  <c r="A334" s="1"/>
  <c r="B252"/>
  <c r="A285" s="1"/>
  <c r="B203"/>
  <c r="A236" s="1"/>
  <c r="B105"/>
  <c r="A138" s="1"/>
  <c r="B56"/>
  <c r="A89" s="1"/>
  <c r="B154"/>
  <c r="A187" s="1"/>
  <c r="Z57"/>
  <c r="Z58"/>
  <c r="Z351"/>
  <c r="Z352"/>
  <c r="J7"/>
  <c r="F7"/>
  <c r="I7"/>
  <c r="E7"/>
  <c r="H7"/>
  <c r="B8"/>
  <c r="D7"/>
  <c r="G7"/>
  <c r="C7"/>
  <c r="H6" i="5"/>
  <c r="D6"/>
  <c r="A6"/>
  <c r="G6"/>
  <c r="C6"/>
  <c r="W56" s="1"/>
  <c r="B7"/>
  <c r="J6"/>
  <c r="F6"/>
  <c r="I6"/>
  <c r="E6"/>
  <c r="Z254"/>
  <c r="Z253"/>
  <c r="Z107"/>
  <c r="Z106"/>
  <c r="Z302"/>
  <c r="Z303"/>
  <c r="B106"/>
  <c r="A91"/>
  <c r="Z155"/>
  <c r="Z156"/>
  <c r="Z351"/>
  <c r="Z352"/>
  <c r="L44"/>
  <c r="M42"/>
  <c r="B41"/>
  <c r="M43"/>
  <c r="K42"/>
  <c r="Z205"/>
  <c r="Z204"/>
  <c r="R366" i="3"/>
  <c r="O384"/>
  <c r="O392" s="1"/>
  <c r="R365"/>
  <c r="R317"/>
  <c r="R268"/>
  <c r="O286"/>
  <c r="O294" s="1"/>
  <c r="R267"/>
  <c r="R219"/>
  <c r="O237"/>
  <c r="O245" s="1"/>
  <c r="R218"/>
  <c r="O194"/>
  <c r="R167"/>
  <c r="R166"/>
  <c r="O187" s="1"/>
  <c r="O195" s="1"/>
  <c r="F156"/>
  <c r="O145"/>
  <c r="R118"/>
  <c r="O139" s="1"/>
  <c r="O147" s="1"/>
  <c r="R117"/>
  <c r="O138" s="1"/>
  <c r="O146" s="1"/>
  <c r="O96"/>
  <c r="O89"/>
  <c r="O97" s="1"/>
  <c r="R69"/>
  <c r="R72" s="1"/>
  <c r="R68"/>
  <c r="R71" s="1"/>
  <c r="L6" i="5"/>
  <c r="M43" i="6" l="1"/>
  <c r="K42"/>
  <c r="L44"/>
  <c r="B41"/>
  <c r="M42"/>
  <c r="D30"/>
  <c r="F30" s="1"/>
  <c r="H30" s="1"/>
  <c r="J30" s="1"/>
  <c r="C30"/>
  <c r="E30" s="1"/>
  <c r="G30" s="1"/>
  <c r="I30" s="1"/>
  <c r="M31"/>
  <c r="O31" s="1"/>
  <c r="Q31" s="1"/>
  <c r="S31" s="1"/>
  <c r="N31"/>
  <c r="P31" s="1"/>
  <c r="R31" s="1"/>
  <c r="T31" s="1"/>
  <c r="D29"/>
  <c r="F29" s="1"/>
  <c r="H29" s="1"/>
  <c r="J29" s="1"/>
  <c r="C29"/>
  <c r="E29" s="1"/>
  <c r="G29" s="1"/>
  <c r="I29" s="1"/>
  <c r="J90"/>
  <c r="J89"/>
  <c r="D32"/>
  <c r="F32" s="1"/>
  <c r="H32" s="1"/>
  <c r="J32" s="1"/>
  <c r="C32"/>
  <c r="E32" s="1"/>
  <c r="G32" s="1"/>
  <c r="I32" s="1"/>
  <c r="M30"/>
  <c r="O30" s="1"/>
  <c r="Q30" s="1"/>
  <c r="S30" s="1"/>
  <c r="N30"/>
  <c r="P30" s="1"/>
  <c r="R30" s="1"/>
  <c r="T30" s="1"/>
  <c r="D31"/>
  <c r="F31" s="1"/>
  <c r="H31" s="1"/>
  <c r="J31" s="1"/>
  <c r="C31"/>
  <c r="E31" s="1"/>
  <c r="G31" s="1"/>
  <c r="I31" s="1"/>
  <c r="B155"/>
  <c r="A140"/>
  <c r="B107"/>
  <c r="L114" s="1"/>
  <c r="S7"/>
  <c r="I68" s="1"/>
  <c r="O7"/>
  <c r="E68" s="1"/>
  <c r="L8"/>
  <c r="R7"/>
  <c r="H68" s="1"/>
  <c r="N7"/>
  <c r="Q7"/>
  <c r="G68" s="1"/>
  <c r="P7"/>
  <c r="F68" s="1"/>
  <c r="M7"/>
  <c r="T7"/>
  <c r="J68" s="1"/>
  <c r="B9"/>
  <c r="H8"/>
  <c r="H64" s="1"/>
  <c r="D8"/>
  <c r="G8"/>
  <c r="G64" s="1"/>
  <c r="C8"/>
  <c r="F8"/>
  <c r="F64" s="1"/>
  <c r="I8"/>
  <c r="I64" s="1"/>
  <c r="E8"/>
  <c r="E64" s="1"/>
  <c r="J8"/>
  <c r="J64" s="1"/>
  <c r="N29"/>
  <c r="M29"/>
  <c r="M32"/>
  <c r="O32" s="1"/>
  <c r="Q32" s="1"/>
  <c r="S32" s="1"/>
  <c r="N32"/>
  <c r="P32" s="1"/>
  <c r="R32" s="1"/>
  <c r="T32" s="1"/>
  <c r="D28"/>
  <c r="F28" s="1"/>
  <c r="H28" s="1"/>
  <c r="J28" s="1"/>
  <c r="C28"/>
  <c r="E28" s="1"/>
  <c r="G28" s="1"/>
  <c r="I28" s="1"/>
  <c r="D33"/>
  <c r="F33" s="1"/>
  <c r="H33" s="1"/>
  <c r="J33" s="1"/>
  <c r="C33"/>
  <c r="E33" s="1"/>
  <c r="G33" s="1"/>
  <c r="I33" s="1"/>
  <c r="M28"/>
  <c r="O28" s="1"/>
  <c r="Q28" s="1"/>
  <c r="S28" s="1"/>
  <c r="N28"/>
  <c r="P28" s="1"/>
  <c r="R28" s="1"/>
  <c r="T28" s="1"/>
  <c r="D26"/>
  <c r="F26" s="1"/>
  <c r="H26" s="1"/>
  <c r="J26" s="1"/>
  <c r="C26"/>
  <c r="E26" s="1"/>
  <c r="G26" s="1"/>
  <c r="I26" s="1"/>
  <c r="N27"/>
  <c r="P27" s="1"/>
  <c r="R27" s="1"/>
  <c r="T27" s="1"/>
  <c r="M27"/>
  <c r="O27" s="1"/>
  <c r="Q27" s="1"/>
  <c r="S27" s="1"/>
  <c r="N33"/>
  <c r="M33"/>
  <c r="M26"/>
  <c r="O26" s="1"/>
  <c r="Q26" s="1"/>
  <c r="S26" s="1"/>
  <c r="N26"/>
  <c r="P26" s="1"/>
  <c r="R26" s="1"/>
  <c r="T26" s="1"/>
  <c r="D27"/>
  <c r="F27" s="1"/>
  <c r="H27" s="1"/>
  <c r="J27" s="1"/>
  <c r="C27"/>
  <c r="E27" s="1"/>
  <c r="G27" s="1"/>
  <c r="I27" s="1"/>
  <c r="H69"/>
  <c r="H62"/>
  <c r="J61"/>
  <c r="F61"/>
  <c r="F69"/>
  <c r="F62"/>
  <c r="G69"/>
  <c r="G62"/>
  <c r="I61"/>
  <c r="E61"/>
  <c r="J69"/>
  <c r="J62"/>
  <c r="H61"/>
  <c r="E69"/>
  <c r="I62"/>
  <c r="I69"/>
  <c r="E62"/>
  <c r="G61"/>
  <c r="T6" i="5"/>
  <c r="J61" s="1"/>
  <c r="P6"/>
  <c r="F61" s="1"/>
  <c r="M6"/>
  <c r="L7"/>
  <c r="S6"/>
  <c r="I61" s="1"/>
  <c r="O6"/>
  <c r="E61" s="1"/>
  <c r="K6"/>
  <c r="V6" s="1"/>
  <c r="R6"/>
  <c r="H61" s="1"/>
  <c r="N6"/>
  <c r="Q6"/>
  <c r="G61" s="1"/>
  <c r="L46"/>
  <c r="M45"/>
  <c r="M44"/>
  <c r="B43"/>
  <c r="K44"/>
  <c r="I62"/>
  <c r="E62"/>
  <c r="H62"/>
  <c r="F62"/>
  <c r="G62"/>
  <c r="J62"/>
  <c r="N42"/>
  <c r="H41"/>
  <c r="H42"/>
  <c r="O42"/>
  <c r="O41"/>
  <c r="N41"/>
  <c r="J97" s="1"/>
  <c r="J89"/>
  <c r="J90"/>
  <c r="B350"/>
  <c r="A383" s="1"/>
  <c r="B301"/>
  <c r="A334" s="1"/>
  <c r="B154"/>
  <c r="A187" s="1"/>
  <c r="B252"/>
  <c r="A285" s="1"/>
  <c r="B203"/>
  <c r="A236" s="1"/>
  <c r="B56"/>
  <c r="A89" s="1"/>
  <c r="B105"/>
  <c r="A138" s="1"/>
  <c r="B155"/>
  <c r="A140"/>
  <c r="B107"/>
  <c r="L114" s="1"/>
  <c r="B8"/>
  <c r="H7"/>
  <c r="H69" s="1"/>
  <c r="D7"/>
  <c r="E7"/>
  <c r="E69" s="1"/>
  <c r="G7"/>
  <c r="G69" s="1"/>
  <c r="C7"/>
  <c r="J7"/>
  <c r="J69" s="1"/>
  <c r="F7"/>
  <c r="F69" s="1"/>
  <c r="I7"/>
  <c r="I69" s="1"/>
  <c r="J98"/>
  <c r="B32"/>
  <c r="B30"/>
  <c r="B28"/>
  <c r="B26"/>
  <c r="L30"/>
  <c r="L28"/>
  <c r="L33"/>
  <c r="L31"/>
  <c r="L29"/>
  <c r="L27"/>
  <c r="B33"/>
  <c r="B31"/>
  <c r="B29"/>
  <c r="B27"/>
  <c r="L32"/>
  <c r="L26"/>
  <c r="O90" i="3"/>
  <c r="O98" s="1"/>
  <c r="R120"/>
  <c r="R121"/>
  <c r="R170"/>
  <c r="O188"/>
  <c r="O196" s="1"/>
  <c r="R169"/>
  <c r="E76" i="6" l="1"/>
  <c r="E90" s="1"/>
  <c r="I82"/>
  <c r="I76"/>
  <c r="E82"/>
  <c r="E97" s="1"/>
  <c r="F83"/>
  <c r="G82"/>
  <c r="J83"/>
  <c r="H76"/>
  <c r="J82"/>
  <c r="H75"/>
  <c r="G76"/>
  <c r="F75"/>
  <c r="J71"/>
  <c r="J78"/>
  <c r="J85" s="1"/>
  <c r="E78"/>
  <c r="E85" s="1"/>
  <c r="E71"/>
  <c r="G71"/>
  <c r="G78"/>
  <c r="X29"/>
  <c r="P29"/>
  <c r="R29" s="1"/>
  <c r="T29" s="1"/>
  <c r="J9"/>
  <c r="F9"/>
  <c r="I9"/>
  <c r="E9"/>
  <c r="D9"/>
  <c r="C9"/>
  <c r="G9"/>
  <c r="H9"/>
  <c r="B10"/>
  <c r="G75"/>
  <c r="F76"/>
  <c r="O33"/>
  <c r="Q33" s="1"/>
  <c r="S33" s="1"/>
  <c r="W33"/>
  <c r="B204"/>
  <c r="A189"/>
  <c r="B156"/>
  <c r="L163" s="1"/>
  <c r="H82"/>
  <c r="I83"/>
  <c r="E83"/>
  <c r="E98" s="1"/>
  <c r="J76"/>
  <c r="L76" s="1"/>
  <c r="E75"/>
  <c r="E89" s="1"/>
  <c r="F82"/>
  <c r="J75"/>
  <c r="H78"/>
  <c r="H71"/>
  <c r="H83"/>
  <c r="X33"/>
  <c r="P33"/>
  <c r="R33" s="1"/>
  <c r="T33" s="1"/>
  <c r="N42"/>
  <c r="O42"/>
  <c r="J139" s="1"/>
  <c r="H41"/>
  <c r="H42"/>
  <c r="O41"/>
  <c r="J98" s="1"/>
  <c r="N41"/>
  <c r="J97" s="1"/>
  <c r="I78"/>
  <c r="I85" s="1"/>
  <c r="I71"/>
  <c r="F71"/>
  <c r="F78"/>
  <c r="K76"/>
  <c r="G83"/>
  <c r="J138"/>
  <c r="I75"/>
  <c r="O29"/>
  <c r="Q29" s="1"/>
  <c r="S29" s="1"/>
  <c r="W29"/>
  <c r="Q8"/>
  <c r="G63" s="1"/>
  <c r="M8"/>
  <c r="T8"/>
  <c r="J63" s="1"/>
  <c r="P8"/>
  <c r="F63" s="1"/>
  <c r="O8"/>
  <c r="E63" s="1"/>
  <c r="S8"/>
  <c r="I63" s="1"/>
  <c r="L9"/>
  <c r="N8"/>
  <c r="R8"/>
  <c r="H63" s="1"/>
  <c r="L121"/>
  <c r="K121" s="1"/>
  <c r="K114"/>
  <c r="M45"/>
  <c r="K44"/>
  <c r="M44"/>
  <c r="L46"/>
  <c r="B43"/>
  <c r="E83" i="5"/>
  <c r="E98" s="1"/>
  <c r="H83"/>
  <c r="J76"/>
  <c r="G83"/>
  <c r="I83"/>
  <c r="F83"/>
  <c r="D33"/>
  <c r="F33" s="1"/>
  <c r="H33" s="1"/>
  <c r="J33" s="1"/>
  <c r="C33"/>
  <c r="E33" s="1"/>
  <c r="G33" s="1"/>
  <c r="I33" s="1"/>
  <c r="D26"/>
  <c r="F26" s="1"/>
  <c r="H26" s="1"/>
  <c r="J26" s="1"/>
  <c r="C26"/>
  <c r="E26" s="1"/>
  <c r="G26" s="1"/>
  <c r="I26" s="1"/>
  <c r="G76"/>
  <c r="E76"/>
  <c r="E90" s="1"/>
  <c r="N44"/>
  <c r="H44"/>
  <c r="H43"/>
  <c r="A43"/>
  <c r="O44"/>
  <c r="O43"/>
  <c r="N43"/>
  <c r="M47"/>
  <c r="K46"/>
  <c r="L48"/>
  <c r="B45"/>
  <c r="M46"/>
  <c r="Q7"/>
  <c r="G68" s="1"/>
  <c r="G82" s="1"/>
  <c r="M7"/>
  <c r="R7"/>
  <c r="H68" s="1"/>
  <c r="H82" s="1"/>
  <c r="T7"/>
  <c r="J68" s="1"/>
  <c r="J82" s="1"/>
  <c r="P7"/>
  <c r="F68" s="1"/>
  <c r="F82" s="1"/>
  <c r="S7"/>
  <c r="I68" s="1"/>
  <c r="I82" s="1"/>
  <c r="O7"/>
  <c r="E68" s="1"/>
  <c r="E82" s="1"/>
  <c r="E97" s="1"/>
  <c r="L8"/>
  <c r="N7"/>
  <c r="D28"/>
  <c r="F28" s="1"/>
  <c r="H28" s="1"/>
  <c r="J28" s="1"/>
  <c r="C28"/>
  <c r="E28" s="1"/>
  <c r="G28" s="1"/>
  <c r="I28" s="1"/>
  <c r="B204"/>
  <c r="A189"/>
  <c r="B156"/>
  <c r="I76"/>
  <c r="J83"/>
  <c r="D27"/>
  <c r="F27" s="1"/>
  <c r="H27" s="1"/>
  <c r="J27" s="1"/>
  <c r="C27"/>
  <c r="E27" s="1"/>
  <c r="G27" s="1"/>
  <c r="I27" s="1"/>
  <c r="D29"/>
  <c r="F29" s="1"/>
  <c r="H29" s="1"/>
  <c r="J29" s="1"/>
  <c r="C29"/>
  <c r="E29" s="1"/>
  <c r="G29" s="1"/>
  <c r="I29" s="1"/>
  <c r="M29"/>
  <c r="N29"/>
  <c r="N28"/>
  <c r="P28" s="1"/>
  <c r="R28" s="1"/>
  <c r="T28" s="1"/>
  <c r="M28"/>
  <c r="O28" s="1"/>
  <c r="Q28" s="1"/>
  <c r="S28" s="1"/>
  <c r="D30"/>
  <c r="F30" s="1"/>
  <c r="H30" s="1"/>
  <c r="J30" s="1"/>
  <c r="C30"/>
  <c r="E30" s="1"/>
  <c r="G30" s="1"/>
  <c r="I30" s="1"/>
  <c r="N32"/>
  <c r="P32" s="1"/>
  <c r="R32" s="1"/>
  <c r="T32" s="1"/>
  <c r="M32"/>
  <c r="O32" s="1"/>
  <c r="Q32" s="1"/>
  <c r="S32" s="1"/>
  <c r="M33"/>
  <c r="N33"/>
  <c r="J147"/>
  <c r="J139"/>
  <c r="J146"/>
  <c r="J138"/>
  <c r="F76"/>
  <c r="M27"/>
  <c r="O27" s="1"/>
  <c r="Q27" s="1"/>
  <c r="S27" s="1"/>
  <c r="N27"/>
  <c r="P27" s="1"/>
  <c r="R27" s="1"/>
  <c r="T27" s="1"/>
  <c r="N26"/>
  <c r="P26" s="1"/>
  <c r="R26" s="1"/>
  <c r="T26" s="1"/>
  <c r="M26"/>
  <c r="O26" s="1"/>
  <c r="Q26" s="1"/>
  <c r="S26" s="1"/>
  <c r="D31"/>
  <c r="F31" s="1"/>
  <c r="H31" s="1"/>
  <c r="J31" s="1"/>
  <c r="C31"/>
  <c r="E31" s="1"/>
  <c r="G31" s="1"/>
  <c r="I31" s="1"/>
  <c r="M31"/>
  <c r="O31" s="1"/>
  <c r="Q31" s="1"/>
  <c r="S31" s="1"/>
  <c r="N31"/>
  <c r="P31" s="1"/>
  <c r="R31" s="1"/>
  <c r="T31" s="1"/>
  <c r="N30"/>
  <c r="P30" s="1"/>
  <c r="R30" s="1"/>
  <c r="T30" s="1"/>
  <c r="M30"/>
  <c r="O30" s="1"/>
  <c r="Q30" s="1"/>
  <c r="S30" s="1"/>
  <c r="D32"/>
  <c r="F32" s="1"/>
  <c r="H32" s="1"/>
  <c r="J32" s="1"/>
  <c r="C32"/>
  <c r="E32" s="1"/>
  <c r="G32" s="1"/>
  <c r="I32" s="1"/>
  <c r="J8"/>
  <c r="J64" s="1"/>
  <c r="F8"/>
  <c r="F64" s="1"/>
  <c r="G8"/>
  <c r="G64" s="1"/>
  <c r="I8"/>
  <c r="I64" s="1"/>
  <c r="E8"/>
  <c r="E64" s="1"/>
  <c r="B9"/>
  <c r="H8"/>
  <c r="H64" s="1"/>
  <c r="D8"/>
  <c r="C8"/>
  <c r="L121"/>
  <c r="K121" s="1"/>
  <c r="K114"/>
  <c r="H76"/>
  <c r="I44" i="3"/>
  <c r="F107"/>
  <c r="F58"/>
  <c r="L82" i="6" l="1"/>
  <c r="K82"/>
  <c r="L83"/>
  <c r="M76"/>
  <c r="P76" s="1"/>
  <c r="G90" s="1"/>
  <c r="L90" s="1"/>
  <c r="L75"/>
  <c r="H70"/>
  <c r="H77"/>
  <c r="E70"/>
  <c r="E77"/>
  <c r="E84" s="1"/>
  <c r="AC29"/>
  <c r="Y29"/>
  <c r="AA29"/>
  <c r="AB29"/>
  <c r="AD29"/>
  <c r="Z29"/>
  <c r="G85"/>
  <c r="K85" s="1"/>
  <c r="K78"/>
  <c r="S9"/>
  <c r="O9"/>
  <c r="R9"/>
  <c r="N9"/>
  <c r="X9" s="1"/>
  <c r="M9"/>
  <c r="W9" s="1"/>
  <c r="Q9"/>
  <c r="T9"/>
  <c r="P9"/>
  <c r="L10"/>
  <c r="J77"/>
  <c r="J84" s="1"/>
  <c r="J70"/>
  <c r="B253"/>
  <c r="A238"/>
  <c r="B205"/>
  <c r="K75"/>
  <c r="G77"/>
  <c r="G70"/>
  <c r="L170"/>
  <c r="K170" s="1"/>
  <c r="K163"/>
  <c r="B45"/>
  <c r="L48"/>
  <c r="M46"/>
  <c r="M47"/>
  <c r="K46"/>
  <c r="F77"/>
  <c r="F70"/>
  <c r="F85"/>
  <c r="L83" i="5"/>
  <c r="O44" i="6"/>
  <c r="J188" s="1"/>
  <c r="A43"/>
  <c r="N44"/>
  <c r="J187" s="1"/>
  <c r="H44"/>
  <c r="H43"/>
  <c r="N43"/>
  <c r="J146" s="1"/>
  <c r="O43"/>
  <c r="J147" s="1"/>
  <c r="I70"/>
  <c r="I77"/>
  <c r="I84" s="1"/>
  <c r="N76"/>
  <c r="R76" s="1"/>
  <c r="I90" s="1"/>
  <c r="N90" s="1"/>
  <c r="K83"/>
  <c r="L78"/>
  <c r="N78" s="1"/>
  <c r="Q78" s="1"/>
  <c r="H85"/>
  <c r="L85" s="1"/>
  <c r="AC33"/>
  <c r="Y33"/>
  <c r="AB33"/>
  <c r="AA33"/>
  <c r="AD33"/>
  <c r="Z33"/>
  <c r="D10"/>
  <c r="F10" s="1"/>
  <c r="H10" s="1"/>
  <c r="J10" s="1"/>
  <c r="C10"/>
  <c r="B11"/>
  <c r="L76" i="5"/>
  <c r="G75"/>
  <c r="K83"/>
  <c r="L163"/>
  <c r="L170" s="1"/>
  <c r="K170" s="1"/>
  <c r="J75"/>
  <c r="F75"/>
  <c r="L82"/>
  <c r="E75"/>
  <c r="E89" s="1"/>
  <c r="I78"/>
  <c r="I85" s="1"/>
  <c r="I71"/>
  <c r="H75"/>
  <c r="H71"/>
  <c r="H78"/>
  <c r="G78"/>
  <c r="G71"/>
  <c r="P33"/>
  <c r="R33" s="1"/>
  <c r="T33" s="1"/>
  <c r="X33"/>
  <c r="O46"/>
  <c r="A45"/>
  <c r="N46"/>
  <c r="H45"/>
  <c r="H46"/>
  <c r="O45"/>
  <c r="N45"/>
  <c r="H9"/>
  <c r="D9"/>
  <c r="G9"/>
  <c r="C9"/>
  <c r="J9"/>
  <c r="F9"/>
  <c r="I9"/>
  <c r="E9"/>
  <c r="B10"/>
  <c r="F78"/>
  <c r="F71"/>
  <c r="W33"/>
  <c r="O33"/>
  <c r="Q33" s="1"/>
  <c r="S33" s="1"/>
  <c r="P29"/>
  <c r="R29" s="1"/>
  <c r="T29" s="1"/>
  <c r="X29"/>
  <c r="J195"/>
  <c r="J187"/>
  <c r="J196"/>
  <c r="J188"/>
  <c r="K82"/>
  <c r="K76"/>
  <c r="E78"/>
  <c r="E85" s="1"/>
  <c r="E71"/>
  <c r="J78"/>
  <c r="J85" s="1"/>
  <c r="J71"/>
  <c r="W29"/>
  <c r="O29"/>
  <c r="Q29" s="1"/>
  <c r="S29" s="1"/>
  <c r="I75"/>
  <c r="B253"/>
  <c r="A238"/>
  <c r="B205"/>
  <c r="S8"/>
  <c r="I63" s="1"/>
  <c r="O8"/>
  <c r="E63" s="1"/>
  <c r="T8"/>
  <c r="J63" s="1"/>
  <c r="L9"/>
  <c r="R8"/>
  <c r="H63" s="1"/>
  <c r="N8"/>
  <c r="Q8"/>
  <c r="G63" s="1"/>
  <c r="M8"/>
  <c r="P8"/>
  <c r="F63" s="1"/>
  <c r="L50"/>
  <c r="O49"/>
  <c r="M48"/>
  <c r="N49"/>
  <c r="M49"/>
  <c r="K48"/>
  <c r="B47"/>
  <c r="L72" i="3"/>
  <c r="H3"/>
  <c r="L40" s="1"/>
  <c r="N82" i="6" l="1"/>
  <c r="Q82" s="1"/>
  <c r="H97" s="1"/>
  <c r="M97" s="1"/>
  <c r="M76" i="5"/>
  <c r="O76" s="1"/>
  <c r="F90" s="1"/>
  <c r="K90" s="1"/>
  <c r="M82" i="6"/>
  <c r="O82" s="1"/>
  <c r="F97" s="1"/>
  <c r="K97" s="1"/>
  <c r="M83"/>
  <c r="O83" s="1"/>
  <c r="F98" s="1"/>
  <c r="K98" s="1"/>
  <c r="O76"/>
  <c r="F90" s="1"/>
  <c r="K90" s="1"/>
  <c r="M75"/>
  <c r="P75" s="1"/>
  <c r="G89" s="1"/>
  <c r="L89" s="1"/>
  <c r="M85"/>
  <c r="P85" s="1"/>
  <c r="R78"/>
  <c r="L50"/>
  <c r="O49"/>
  <c r="M48"/>
  <c r="N49"/>
  <c r="B47"/>
  <c r="M49"/>
  <c r="K48"/>
  <c r="M78"/>
  <c r="H84"/>
  <c r="L84" s="1"/>
  <c r="L77"/>
  <c r="N46"/>
  <c r="J236" s="1"/>
  <c r="H46"/>
  <c r="H45"/>
  <c r="O46"/>
  <c r="J237" s="1"/>
  <c r="A45"/>
  <c r="O45"/>
  <c r="J196" s="1"/>
  <c r="N45"/>
  <c r="J195" s="1"/>
  <c r="K77"/>
  <c r="M77" s="1"/>
  <c r="O77" s="1"/>
  <c r="G84"/>
  <c r="K84" s="1"/>
  <c r="Q76"/>
  <c r="H90" s="1"/>
  <c r="M90" s="1"/>
  <c r="M10"/>
  <c r="O10" s="1"/>
  <c r="Q10" s="1"/>
  <c r="S10" s="1"/>
  <c r="N10"/>
  <c r="P10" s="1"/>
  <c r="R10" s="1"/>
  <c r="T10" s="1"/>
  <c r="L11"/>
  <c r="AC9"/>
  <c r="I65" s="1"/>
  <c r="Y9"/>
  <c r="E65" s="1"/>
  <c r="AB9"/>
  <c r="H65" s="1"/>
  <c r="Z9"/>
  <c r="F65" s="1"/>
  <c r="AD9"/>
  <c r="J65" s="1"/>
  <c r="AA9"/>
  <c r="G65" s="1"/>
  <c r="L212"/>
  <c r="K75" i="5"/>
  <c r="D11" i="6"/>
  <c r="F11" s="1"/>
  <c r="H11" s="1"/>
  <c r="J11" s="1"/>
  <c r="C11"/>
  <c r="B12"/>
  <c r="M83" i="5"/>
  <c r="O83" s="1"/>
  <c r="F98" s="1"/>
  <c r="K98" s="1"/>
  <c r="E10" i="6"/>
  <c r="G10" s="1"/>
  <c r="I10" s="1"/>
  <c r="W105"/>
  <c r="N85"/>
  <c r="R85" s="1"/>
  <c r="F84"/>
  <c r="A287"/>
  <c r="B254"/>
  <c r="B302"/>
  <c r="N83"/>
  <c r="N75"/>
  <c r="K163" i="5"/>
  <c r="M82"/>
  <c r="O82" s="1"/>
  <c r="F97" s="1"/>
  <c r="K97" s="1"/>
  <c r="N83"/>
  <c r="Q83" s="1"/>
  <c r="H98" s="1"/>
  <c r="M98" s="1"/>
  <c r="L212"/>
  <c r="K212" s="1"/>
  <c r="L75"/>
  <c r="N76"/>
  <c r="R76" s="1"/>
  <c r="I90" s="1"/>
  <c r="N90" s="1"/>
  <c r="G77"/>
  <c r="G70"/>
  <c r="L52"/>
  <c r="M50"/>
  <c r="B49"/>
  <c r="M51"/>
  <c r="K50"/>
  <c r="E77"/>
  <c r="E84" s="1"/>
  <c r="E70"/>
  <c r="J237"/>
  <c r="J236"/>
  <c r="AA29"/>
  <c r="AB29"/>
  <c r="AD29"/>
  <c r="Z29"/>
  <c r="AC29"/>
  <c r="Y29"/>
  <c r="F70"/>
  <c r="F77"/>
  <c r="H77"/>
  <c r="H70"/>
  <c r="I77"/>
  <c r="I84" s="1"/>
  <c r="I70"/>
  <c r="B302"/>
  <c r="A287"/>
  <c r="B254"/>
  <c r="F85"/>
  <c r="K78"/>
  <c r="G85"/>
  <c r="K85" s="1"/>
  <c r="N48"/>
  <c r="H48"/>
  <c r="H47"/>
  <c r="O48"/>
  <c r="A47"/>
  <c r="N47"/>
  <c r="J244" s="1"/>
  <c r="O47"/>
  <c r="J245" s="1"/>
  <c r="Q9"/>
  <c r="M9"/>
  <c r="W9" s="1"/>
  <c r="N9"/>
  <c r="X9" s="1"/>
  <c r="T9"/>
  <c r="P9"/>
  <c r="S9"/>
  <c r="O9"/>
  <c r="R9"/>
  <c r="L10"/>
  <c r="D10"/>
  <c r="F10" s="1"/>
  <c r="H10" s="1"/>
  <c r="J10" s="1"/>
  <c r="C10"/>
  <c r="B11"/>
  <c r="H85"/>
  <c r="L85" s="1"/>
  <c r="L78"/>
  <c r="J70"/>
  <c r="J77"/>
  <c r="J84" s="1"/>
  <c r="AA33"/>
  <c r="AD33"/>
  <c r="Z33"/>
  <c r="AC33"/>
  <c r="Y33"/>
  <c r="AB33"/>
  <c r="N82"/>
  <c r="L42" i="3"/>
  <c r="B57"/>
  <c r="A91" s="1"/>
  <c r="I3"/>
  <c r="S2"/>
  <c r="S1" s="1"/>
  <c r="I52"/>
  <c r="I50"/>
  <c r="I48"/>
  <c r="I46"/>
  <c r="I42"/>
  <c r="O40"/>
  <c r="N40"/>
  <c r="O2"/>
  <c r="O1"/>
  <c r="B6"/>
  <c r="R82" i="6" l="1"/>
  <c r="I97" s="1"/>
  <c r="N97" s="1"/>
  <c r="P76" i="5"/>
  <c r="G90" s="1"/>
  <c r="L90" s="1"/>
  <c r="P82" i="6"/>
  <c r="G97" s="1"/>
  <c r="L97" s="1"/>
  <c r="P83"/>
  <c r="G98" s="1"/>
  <c r="L98" s="1"/>
  <c r="P77"/>
  <c r="O85"/>
  <c r="O75"/>
  <c r="F89" s="1"/>
  <c r="K89" s="1"/>
  <c r="M75" i="5"/>
  <c r="O75" s="1"/>
  <c r="F89" s="1"/>
  <c r="K89" s="1"/>
  <c r="M84" i="6"/>
  <c r="O84" s="1"/>
  <c r="N78" i="5"/>
  <c r="R78" s="1"/>
  <c r="G79" i="6"/>
  <c r="G72"/>
  <c r="G86" s="1"/>
  <c r="E79"/>
  <c r="E91" s="1"/>
  <c r="E72"/>
  <c r="E86" s="1"/>
  <c r="E99" s="1"/>
  <c r="J294"/>
  <c r="J293"/>
  <c r="I79"/>
  <c r="I72"/>
  <c r="I86" s="1"/>
  <c r="N77"/>
  <c r="P83" i="5"/>
  <c r="G98" s="1"/>
  <c r="L98" s="1"/>
  <c r="N11" i="6"/>
  <c r="P11" s="1"/>
  <c r="R11" s="1"/>
  <c r="T11" s="1"/>
  <c r="J117" s="1"/>
  <c r="M11"/>
  <c r="O11" s="1"/>
  <c r="Q11" s="1"/>
  <c r="S11" s="1"/>
  <c r="I117" s="1"/>
  <c r="L12"/>
  <c r="Q85"/>
  <c r="N84"/>
  <c r="Q84" s="1"/>
  <c r="H48"/>
  <c r="H47"/>
  <c r="A47"/>
  <c r="O48"/>
  <c r="J286" s="1"/>
  <c r="N48"/>
  <c r="J285" s="1"/>
  <c r="N47"/>
  <c r="J244" s="1"/>
  <c r="O47"/>
  <c r="J245" s="1"/>
  <c r="K212"/>
  <c r="L219"/>
  <c r="K219" s="1"/>
  <c r="J79"/>
  <c r="J72"/>
  <c r="J86" s="1"/>
  <c r="P82" i="5"/>
  <c r="G97" s="1"/>
  <c r="L97" s="1"/>
  <c r="Q75" i="6"/>
  <c r="H89" s="1"/>
  <c r="M89" s="1"/>
  <c r="R75"/>
  <c r="I89" s="1"/>
  <c r="N89" s="1"/>
  <c r="B351"/>
  <c r="A336"/>
  <c r="B303"/>
  <c r="J118"/>
  <c r="F118"/>
  <c r="G111"/>
  <c r="I110"/>
  <c r="E110"/>
  <c r="J111"/>
  <c r="F111"/>
  <c r="H110"/>
  <c r="H118"/>
  <c r="I111"/>
  <c r="E111"/>
  <c r="G110"/>
  <c r="H111"/>
  <c r="J110"/>
  <c r="F110"/>
  <c r="D12"/>
  <c r="F12" s="1"/>
  <c r="H12" s="1"/>
  <c r="J12" s="1"/>
  <c r="J113" s="1"/>
  <c r="C12"/>
  <c r="B13"/>
  <c r="F72"/>
  <c r="F86" s="1"/>
  <c r="F79"/>
  <c r="B49"/>
  <c r="M51"/>
  <c r="K50"/>
  <c r="L52"/>
  <c r="M50"/>
  <c r="Q83"/>
  <c r="H98" s="1"/>
  <c r="M98" s="1"/>
  <c r="R83"/>
  <c r="I98" s="1"/>
  <c r="N98" s="1"/>
  <c r="E11"/>
  <c r="G11" s="1"/>
  <c r="I11" s="1"/>
  <c r="I118" s="1"/>
  <c r="H72"/>
  <c r="H86" s="1"/>
  <c r="H79"/>
  <c r="P78"/>
  <c r="O78"/>
  <c r="N75" i="5"/>
  <c r="R75" s="1"/>
  <c r="I89" s="1"/>
  <c r="N89" s="1"/>
  <c r="R83"/>
  <c r="I98" s="1"/>
  <c r="N98" s="1"/>
  <c r="L219"/>
  <c r="K219" s="1"/>
  <c r="Q76"/>
  <c r="H90" s="1"/>
  <c r="M90" s="1"/>
  <c r="N85"/>
  <c r="Q85" s="1"/>
  <c r="M78"/>
  <c r="G84"/>
  <c r="K84" s="1"/>
  <c r="K77"/>
  <c r="N10"/>
  <c r="P10" s="1"/>
  <c r="R10" s="1"/>
  <c r="T10" s="1"/>
  <c r="M10"/>
  <c r="O10" s="1"/>
  <c r="Q10" s="1"/>
  <c r="S10" s="1"/>
  <c r="L11"/>
  <c r="J286"/>
  <c r="J294"/>
  <c r="J285"/>
  <c r="J293"/>
  <c r="AA9"/>
  <c r="G65" s="1"/>
  <c r="AB9"/>
  <c r="H65" s="1"/>
  <c r="AD9"/>
  <c r="J65" s="1"/>
  <c r="Z9"/>
  <c r="F65" s="1"/>
  <c r="AC9"/>
  <c r="I65" s="1"/>
  <c r="Y9"/>
  <c r="E65" s="1"/>
  <c r="D11"/>
  <c r="F11" s="1"/>
  <c r="H11" s="1"/>
  <c r="J11" s="1"/>
  <c r="C11"/>
  <c r="E11" s="1"/>
  <c r="G11" s="1"/>
  <c r="I11" s="1"/>
  <c r="B12"/>
  <c r="B351"/>
  <c r="A336"/>
  <c r="B303"/>
  <c r="L77"/>
  <c r="H84"/>
  <c r="L84" s="1"/>
  <c r="H50"/>
  <c r="H49"/>
  <c r="O50"/>
  <c r="N50"/>
  <c r="A49"/>
  <c r="M53"/>
  <c r="B51"/>
  <c r="K52"/>
  <c r="O53"/>
  <c r="M52"/>
  <c r="N53"/>
  <c r="R82"/>
  <c r="I97" s="1"/>
  <c r="N97" s="1"/>
  <c r="Q82"/>
  <c r="H97" s="1"/>
  <c r="M97" s="1"/>
  <c r="E10"/>
  <c r="G10" s="1"/>
  <c r="I10" s="1"/>
  <c r="M85"/>
  <c r="P85" s="1"/>
  <c r="F84"/>
  <c r="Z350" i="3"/>
  <c r="Z301"/>
  <c r="Z203"/>
  <c r="Z252"/>
  <c r="Y392"/>
  <c r="Z392" s="1"/>
  <c r="Y383"/>
  <c r="Z383" s="1"/>
  <c r="Y335"/>
  <c r="Z335" s="1"/>
  <c r="Y245"/>
  <c r="Z245" s="1"/>
  <c r="Y236"/>
  <c r="Z236" s="1"/>
  <c r="Y384"/>
  <c r="Z384" s="1"/>
  <c r="Y237"/>
  <c r="Z237" s="1"/>
  <c r="Y391"/>
  <c r="Z391" s="1"/>
  <c r="Y343"/>
  <c r="Z343" s="1"/>
  <c r="Y286"/>
  <c r="Z286" s="1"/>
  <c r="Y244"/>
  <c r="Z244" s="1"/>
  <c r="Y293"/>
  <c r="Z293" s="1"/>
  <c r="Y342"/>
  <c r="Z342" s="1"/>
  <c r="Y334"/>
  <c r="Z334" s="1"/>
  <c r="Y294"/>
  <c r="Z294" s="1"/>
  <c r="Y285"/>
  <c r="Z285" s="1"/>
  <c r="Z154"/>
  <c r="Y188"/>
  <c r="Z188" s="1"/>
  <c r="Y196"/>
  <c r="Z196" s="1"/>
  <c r="Y187"/>
  <c r="Z187" s="1"/>
  <c r="Y195"/>
  <c r="Z195" s="1"/>
  <c r="K42"/>
  <c r="M42"/>
  <c r="L44"/>
  <c r="M43"/>
  <c r="B41"/>
  <c r="B106"/>
  <c r="J90"/>
  <c r="J89"/>
  <c r="Y89"/>
  <c r="Z89" s="1"/>
  <c r="Y139"/>
  <c r="Z139" s="1"/>
  <c r="Y147"/>
  <c r="Z147" s="1"/>
  <c r="Y138"/>
  <c r="Z138" s="1"/>
  <c r="Y146"/>
  <c r="Z146" s="1"/>
  <c r="Y90"/>
  <c r="Z90" s="1"/>
  <c r="Y97"/>
  <c r="Z97" s="1"/>
  <c r="Y98"/>
  <c r="Z98" s="1"/>
  <c r="Z56"/>
  <c r="Z105"/>
  <c r="L6"/>
  <c r="P75" i="5" l="1"/>
  <c r="G89" s="1"/>
  <c r="L89" s="1"/>
  <c r="Q78"/>
  <c r="G117" i="6"/>
  <c r="G131" s="1"/>
  <c r="E117"/>
  <c r="E131" s="1"/>
  <c r="E146" s="1"/>
  <c r="F117"/>
  <c r="F131" s="1"/>
  <c r="I132"/>
  <c r="J125"/>
  <c r="L79"/>
  <c r="P84"/>
  <c r="I124"/>
  <c r="G118"/>
  <c r="G132" s="1"/>
  <c r="H125"/>
  <c r="F125"/>
  <c r="J131"/>
  <c r="J127"/>
  <c r="J134" s="1"/>
  <c r="J120"/>
  <c r="H117"/>
  <c r="H131" s="1"/>
  <c r="A385"/>
  <c r="B352"/>
  <c r="F113"/>
  <c r="E118"/>
  <c r="E132" s="1"/>
  <c r="E147" s="1"/>
  <c r="F132"/>
  <c r="M12"/>
  <c r="O12" s="1"/>
  <c r="N12"/>
  <c r="P12" s="1"/>
  <c r="L13"/>
  <c r="R84"/>
  <c r="K79"/>
  <c r="E12"/>
  <c r="J335"/>
  <c r="J342"/>
  <c r="J334"/>
  <c r="J343"/>
  <c r="E92"/>
  <c r="E93"/>
  <c r="P90"/>
  <c r="P89"/>
  <c r="J124"/>
  <c r="H132"/>
  <c r="I131"/>
  <c r="K86"/>
  <c r="L86"/>
  <c r="K52"/>
  <c r="O53"/>
  <c r="N53"/>
  <c r="M52"/>
  <c r="M53"/>
  <c r="B51"/>
  <c r="O50"/>
  <c r="A49"/>
  <c r="N50"/>
  <c r="H50"/>
  <c r="H49"/>
  <c r="D13"/>
  <c r="F13" s="1"/>
  <c r="H13" s="1"/>
  <c r="J13" s="1"/>
  <c r="C13"/>
  <c r="B14"/>
  <c r="H113"/>
  <c r="I125"/>
  <c r="J132"/>
  <c r="R77"/>
  <c r="Q77"/>
  <c r="E101"/>
  <c r="E100"/>
  <c r="P97"/>
  <c r="P98"/>
  <c r="L261"/>
  <c r="Q75" i="5"/>
  <c r="H89" s="1"/>
  <c r="M89" s="1"/>
  <c r="N77"/>
  <c r="Q77" s="1"/>
  <c r="R85"/>
  <c r="L261"/>
  <c r="L310" s="1"/>
  <c r="N84"/>
  <c r="Q84" s="1"/>
  <c r="I79"/>
  <c r="I72"/>
  <c r="I86" s="1"/>
  <c r="G79"/>
  <c r="G72"/>
  <c r="G86" s="1"/>
  <c r="M77"/>
  <c r="O85"/>
  <c r="D12"/>
  <c r="F12" s="1"/>
  <c r="H12" s="1"/>
  <c r="J12" s="1"/>
  <c r="C12"/>
  <c r="B13"/>
  <c r="F72"/>
  <c r="F86" s="1"/>
  <c r="F79"/>
  <c r="M11"/>
  <c r="O11" s="1"/>
  <c r="Q11" s="1"/>
  <c r="S11" s="1"/>
  <c r="N11"/>
  <c r="P11" s="1"/>
  <c r="R11" s="1"/>
  <c r="T11" s="1"/>
  <c r="L12"/>
  <c r="M84"/>
  <c r="P84" s="1"/>
  <c r="O52"/>
  <c r="A51"/>
  <c r="H51"/>
  <c r="H52"/>
  <c r="N52"/>
  <c r="N51"/>
  <c r="O51"/>
  <c r="J334"/>
  <c r="J342"/>
  <c r="J335"/>
  <c r="J343"/>
  <c r="J79"/>
  <c r="J72"/>
  <c r="J86" s="1"/>
  <c r="A385"/>
  <c r="B352"/>
  <c r="E79"/>
  <c r="E91" s="1"/>
  <c r="E72"/>
  <c r="E86" s="1"/>
  <c r="E99" s="1"/>
  <c r="H79"/>
  <c r="H72"/>
  <c r="H86" s="1"/>
  <c r="P78"/>
  <c r="O78"/>
  <c r="Z254" i="3"/>
  <c r="Z253"/>
  <c r="Z302"/>
  <c r="Z303"/>
  <c r="Z204"/>
  <c r="Z205"/>
  <c r="Z351"/>
  <c r="Z352"/>
  <c r="Z155"/>
  <c r="Z156"/>
  <c r="B107"/>
  <c r="L114" s="1"/>
  <c r="L121" s="1"/>
  <c r="B155"/>
  <c r="A140"/>
  <c r="H42"/>
  <c r="N42"/>
  <c r="H41"/>
  <c r="O42"/>
  <c r="O41"/>
  <c r="J98" s="1"/>
  <c r="N41"/>
  <c r="J97" s="1"/>
  <c r="M45"/>
  <c r="L46"/>
  <c r="M44"/>
  <c r="K44"/>
  <c r="B43"/>
  <c r="Z107"/>
  <c r="Z106"/>
  <c r="Z58"/>
  <c r="Z57"/>
  <c r="G124" i="6" l="1"/>
  <c r="K124" s="1"/>
  <c r="E124"/>
  <c r="E138" s="1"/>
  <c r="M79"/>
  <c r="O79" s="1"/>
  <c r="F91" s="1"/>
  <c r="K91" s="1"/>
  <c r="Q90" s="1"/>
  <c r="F124"/>
  <c r="L125"/>
  <c r="K132"/>
  <c r="G125"/>
  <c r="K125" s="1"/>
  <c r="N86"/>
  <c r="Q86" s="1"/>
  <c r="H99" s="1"/>
  <c r="M99" s="1"/>
  <c r="S97" s="1"/>
  <c r="K131"/>
  <c r="N79"/>
  <c r="E125"/>
  <c r="E139" s="1"/>
  <c r="E102"/>
  <c r="L131"/>
  <c r="F127"/>
  <c r="F120"/>
  <c r="R12"/>
  <c r="F112"/>
  <c r="H124"/>
  <c r="L124" s="1"/>
  <c r="H120"/>
  <c r="H127"/>
  <c r="M86"/>
  <c r="E94"/>
  <c r="Q12"/>
  <c r="E112"/>
  <c r="L359"/>
  <c r="E13"/>
  <c r="G13" s="1"/>
  <c r="I13" s="1"/>
  <c r="L132"/>
  <c r="N13"/>
  <c r="M13"/>
  <c r="L14"/>
  <c r="G12"/>
  <c r="E113"/>
  <c r="L268"/>
  <c r="K268" s="1"/>
  <c r="K261"/>
  <c r="L310"/>
  <c r="D14"/>
  <c r="F14" s="1"/>
  <c r="H14" s="1"/>
  <c r="J14" s="1"/>
  <c r="C14"/>
  <c r="E14" s="1"/>
  <c r="G14" s="1"/>
  <c r="I14" s="1"/>
  <c r="B15"/>
  <c r="O52"/>
  <c r="A51"/>
  <c r="H52"/>
  <c r="N52"/>
  <c r="H51"/>
  <c r="O51"/>
  <c r="N51"/>
  <c r="J391"/>
  <c r="J392"/>
  <c r="J383"/>
  <c r="J384"/>
  <c r="K310" i="5"/>
  <c r="L317"/>
  <c r="K317" s="1"/>
  <c r="R77"/>
  <c r="L268"/>
  <c r="K268" s="1"/>
  <c r="K261"/>
  <c r="R84"/>
  <c r="L359"/>
  <c r="L366" s="1"/>
  <c r="K366" s="1"/>
  <c r="L79"/>
  <c r="O84"/>
  <c r="K79"/>
  <c r="L86"/>
  <c r="K86"/>
  <c r="D13"/>
  <c r="F13" s="1"/>
  <c r="H13" s="1"/>
  <c r="J13" s="1"/>
  <c r="C13"/>
  <c r="B14"/>
  <c r="N12"/>
  <c r="P12" s="1"/>
  <c r="R12" s="1"/>
  <c r="T12" s="1"/>
  <c r="M12"/>
  <c r="O12" s="1"/>
  <c r="Q12" s="1"/>
  <c r="S12" s="1"/>
  <c r="L13"/>
  <c r="E12"/>
  <c r="G12" s="1"/>
  <c r="I12" s="1"/>
  <c r="E92"/>
  <c r="E93"/>
  <c r="P89"/>
  <c r="P90"/>
  <c r="E100"/>
  <c r="E101"/>
  <c r="P98"/>
  <c r="P97"/>
  <c r="J392"/>
  <c r="J384"/>
  <c r="J391"/>
  <c r="J383"/>
  <c r="P77"/>
  <c r="O77"/>
  <c r="B204" i="3"/>
  <c r="B253" s="1"/>
  <c r="B302" s="1"/>
  <c r="B351" s="1"/>
  <c r="A189"/>
  <c r="B156"/>
  <c r="L163" s="1"/>
  <c r="J138"/>
  <c r="J139"/>
  <c r="H43"/>
  <c r="O44"/>
  <c r="A43"/>
  <c r="N44"/>
  <c r="H44"/>
  <c r="O43"/>
  <c r="J147" s="1"/>
  <c r="N43"/>
  <c r="J146" s="1"/>
  <c r="M46"/>
  <c r="L48"/>
  <c r="M47"/>
  <c r="K46"/>
  <c r="B45"/>
  <c r="E6"/>
  <c r="F6"/>
  <c r="H6"/>
  <c r="G6"/>
  <c r="I6"/>
  <c r="D6"/>
  <c r="J6"/>
  <c r="B7"/>
  <c r="B8" s="1"/>
  <c r="B9" s="1"/>
  <c r="A6"/>
  <c r="B350" s="1"/>
  <c r="A383" s="1"/>
  <c r="C6"/>
  <c r="W56" s="1"/>
  <c r="K93" i="6" l="1"/>
  <c r="K92"/>
  <c r="P79"/>
  <c r="G91" s="1"/>
  <c r="L91" s="1"/>
  <c r="L92" s="1"/>
  <c r="Q89"/>
  <c r="M131"/>
  <c r="P131" s="1"/>
  <c r="G146" s="1"/>
  <c r="L146" s="1"/>
  <c r="N132"/>
  <c r="Q132" s="1"/>
  <c r="H147" s="1"/>
  <c r="M147" s="1"/>
  <c r="M101"/>
  <c r="M100"/>
  <c r="M124"/>
  <c r="P124" s="1"/>
  <c r="G138" s="1"/>
  <c r="L138" s="1"/>
  <c r="N124"/>
  <c r="S98"/>
  <c r="N131"/>
  <c r="R131" s="1"/>
  <c r="I146" s="1"/>
  <c r="N146" s="1"/>
  <c r="R86"/>
  <c r="I99" s="1"/>
  <c r="N99" s="1"/>
  <c r="W154"/>
  <c r="F160" s="1"/>
  <c r="M132"/>
  <c r="O132" s="1"/>
  <c r="F147" s="1"/>
  <c r="K147" s="1"/>
  <c r="R79"/>
  <c r="I91" s="1"/>
  <c r="N91" s="1"/>
  <c r="Q79"/>
  <c r="H91" s="1"/>
  <c r="M91" s="1"/>
  <c r="L366"/>
  <c r="K366" s="1"/>
  <c r="K359"/>
  <c r="O13"/>
  <c r="Q13" s="1"/>
  <c r="S13" s="1"/>
  <c r="W13"/>
  <c r="T12"/>
  <c r="J112" s="1"/>
  <c r="H112"/>
  <c r="D15"/>
  <c r="F15" s="1"/>
  <c r="H15" s="1"/>
  <c r="J15" s="1"/>
  <c r="C15"/>
  <c r="B16"/>
  <c r="E120"/>
  <c r="E127"/>
  <c r="E134" s="1"/>
  <c r="X13"/>
  <c r="P13"/>
  <c r="R13" s="1"/>
  <c r="T13" s="1"/>
  <c r="M125"/>
  <c r="N125"/>
  <c r="M14"/>
  <c r="O14" s="1"/>
  <c r="Q14" s="1"/>
  <c r="S14" s="1"/>
  <c r="N14"/>
  <c r="P14" s="1"/>
  <c r="R14" s="1"/>
  <c r="T14" s="1"/>
  <c r="L15"/>
  <c r="S12"/>
  <c r="I112" s="1"/>
  <c r="G112"/>
  <c r="H134"/>
  <c r="L134" s="1"/>
  <c r="L127"/>
  <c r="F119"/>
  <c r="F126"/>
  <c r="F134"/>
  <c r="L317"/>
  <c r="K317" s="1"/>
  <c r="K310"/>
  <c r="I12"/>
  <c r="I113" s="1"/>
  <c r="G113"/>
  <c r="E126"/>
  <c r="E133" s="1"/>
  <c r="E119"/>
  <c r="P86"/>
  <c r="G99" s="1"/>
  <c r="L99" s="1"/>
  <c r="O86"/>
  <c r="F99" s="1"/>
  <c r="K99" s="1"/>
  <c r="N79" i="5"/>
  <c r="R79" s="1"/>
  <c r="I91" s="1"/>
  <c r="N91" s="1"/>
  <c r="T89" s="1"/>
  <c r="K359"/>
  <c r="M79"/>
  <c r="M86"/>
  <c r="N86"/>
  <c r="E94"/>
  <c r="E102"/>
  <c r="D14"/>
  <c r="F14" s="1"/>
  <c r="H14" s="1"/>
  <c r="J14" s="1"/>
  <c r="C14"/>
  <c r="B15"/>
  <c r="E13"/>
  <c r="G13" s="1"/>
  <c r="I13" s="1"/>
  <c r="M13"/>
  <c r="N13"/>
  <c r="L14"/>
  <c r="A385" i="3"/>
  <c r="B352"/>
  <c r="B252"/>
  <c r="A285" s="1"/>
  <c r="B301"/>
  <c r="A334" s="1"/>
  <c r="A336"/>
  <c r="B303"/>
  <c r="A287"/>
  <c r="B254"/>
  <c r="B154"/>
  <c r="A187" s="1"/>
  <c r="B203"/>
  <c r="A236" s="1"/>
  <c r="A238"/>
  <c r="B205"/>
  <c r="L170"/>
  <c r="K170" s="1"/>
  <c r="K163"/>
  <c r="J188"/>
  <c r="J187"/>
  <c r="H46"/>
  <c r="N46"/>
  <c r="H45"/>
  <c r="A45"/>
  <c r="O46"/>
  <c r="O45"/>
  <c r="N45"/>
  <c r="M49"/>
  <c r="M48"/>
  <c r="K48"/>
  <c r="L50"/>
  <c r="B47"/>
  <c r="B56"/>
  <c r="A89" s="1"/>
  <c r="B105"/>
  <c r="A138" s="1"/>
  <c r="B10"/>
  <c r="B11" s="1"/>
  <c r="M6"/>
  <c r="L7"/>
  <c r="P6"/>
  <c r="K6"/>
  <c r="V6" s="1"/>
  <c r="N6"/>
  <c r="Q6"/>
  <c r="O6"/>
  <c r="R6"/>
  <c r="T6"/>
  <c r="S6"/>
  <c r="D9"/>
  <c r="H9"/>
  <c r="C9"/>
  <c r="G9"/>
  <c r="E9"/>
  <c r="J9"/>
  <c r="I9"/>
  <c r="F9"/>
  <c r="C8"/>
  <c r="E8"/>
  <c r="D8"/>
  <c r="F8"/>
  <c r="G8"/>
  <c r="H8"/>
  <c r="J8"/>
  <c r="I8"/>
  <c r="H7"/>
  <c r="D7"/>
  <c r="E7"/>
  <c r="C7"/>
  <c r="F7"/>
  <c r="J7"/>
  <c r="G7"/>
  <c r="I7"/>
  <c r="K94" i="6" l="1"/>
  <c r="L93"/>
  <c r="L94" s="1"/>
  <c r="O131"/>
  <c r="F146" s="1"/>
  <c r="K146" s="1"/>
  <c r="R90"/>
  <c r="R89"/>
  <c r="R132"/>
  <c r="I147" s="1"/>
  <c r="N147" s="1"/>
  <c r="I160"/>
  <c r="O124"/>
  <c r="F138" s="1"/>
  <c r="K138" s="1"/>
  <c r="M102"/>
  <c r="P132"/>
  <c r="G147" s="1"/>
  <c r="L147" s="1"/>
  <c r="Q131"/>
  <c r="H146" s="1"/>
  <c r="M146" s="1"/>
  <c r="G159"/>
  <c r="Q124"/>
  <c r="H138" s="1"/>
  <c r="M138" s="1"/>
  <c r="R124"/>
  <c r="I138" s="1"/>
  <c r="N138" s="1"/>
  <c r="E160"/>
  <c r="G160"/>
  <c r="E159"/>
  <c r="J160"/>
  <c r="H160"/>
  <c r="J159"/>
  <c r="J167"/>
  <c r="T98"/>
  <c r="N100"/>
  <c r="T97"/>
  <c r="N101"/>
  <c r="I159"/>
  <c r="F159"/>
  <c r="H159"/>
  <c r="T90"/>
  <c r="T89"/>
  <c r="N92"/>
  <c r="N93"/>
  <c r="F167"/>
  <c r="F174" s="1"/>
  <c r="H167"/>
  <c r="S89"/>
  <c r="M93"/>
  <c r="M92"/>
  <c r="S90"/>
  <c r="G127"/>
  <c r="G120"/>
  <c r="I126"/>
  <c r="I133" s="1"/>
  <c r="I119"/>
  <c r="J119"/>
  <c r="J126"/>
  <c r="J133" s="1"/>
  <c r="K101"/>
  <c r="K100"/>
  <c r="Q97"/>
  <c r="Q98"/>
  <c r="I120"/>
  <c r="I127"/>
  <c r="I134" s="1"/>
  <c r="N15"/>
  <c r="P15" s="1"/>
  <c r="M15"/>
  <c r="O15" s="1"/>
  <c r="L16"/>
  <c r="E15"/>
  <c r="AC13"/>
  <c r="I114" s="1"/>
  <c r="Y13"/>
  <c r="E114" s="1"/>
  <c r="AB13"/>
  <c r="H114" s="1"/>
  <c r="Z13"/>
  <c r="F114" s="1"/>
  <c r="AD13"/>
  <c r="J114" s="1"/>
  <c r="AA13"/>
  <c r="G114" s="1"/>
  <c r="L100"/>
  <c r="L101"/>
  <c r="R97"/>
  <c r="R98"/>
  <c r="R125"/>
  <c r="I139" s="1"/>
  <c r="N139" s="1"/>
  <c r="Q125"/>
  <c r="H139" s="1"/>
  <c r="M139" s="1"/>
  <c r="D16"/>
  <c r="F16" s="1"/>
  <c r="C16"/>
  <c r="B17"/>
  <c r="F133"/>
  <c r="G119"/>
  <c r="G126"/>
  <c r="P125"/>
  <c r="G139" s="1"/>
  <c r="L139" s="1"/>
  <c r="O125"/>
  <c r="F139" s="1"/>
  <c r="K139" s="1"/>
  <c r="H126"/>
  <c r="H119"/>
  <c r="Q79" i="5"/>
  <c r="H91" s="1"/>
  <c r="M91" s="1"/>
  <c r="S89" s="1"/>
  <c r="T90"/>
  <c r="N92"/>
  <c r="N93"/>
  <c r="P86"/>
  <c r="G99" s="1"/>
  <c r="L99" s="1"/>
  <c r="O86"/>
  <c r="F99" s="1"/>
  <c r="K99" s="1"/>
  <c r="O79"/>
  <c r="F91" s="1"/>
  <c r="K91" s="1"/>
  <c r="P79"/>
  <c r="G91" s="1"/>
  <c r="L91" s="1"/>
  <c r="R86"/>
  <c r="I99" s="1"/>
  <c r="N99" s="1"/>
  <c r="Q86"/>
  <c r="H99" s="1"/>
  <c r="M99" s="1"/>
  <c r="W13"/>
  <c r="O13"/>
  <c r="Q13" s="1"/>
  <c r="S13" s="1"/>
  <c r="D15"/>
  <c r="F15" s="1"/>
  <c r="H15" s="1"/>
  <c r="J15" s="1"/>
  <c r="C15"/>
  <c r="B16"/>
  <c r="P13"/>
  <c r="R13" s="1"/>
  <c r="T13" s="1"/>
  <c r="X13"/>
  <c r="E14"/>
  <c r="G14" s="1"/>
  <c r="I14" s="1"/>
  <c r="N14"/>
  <c r="P14" s="1"/>
  <c r="R14" s="1"/>
  <c r="T14" s="1"/>
  <c r="M14"/>
  <c r="O14" s="1"/>
  <c r="Q14" s="1"/>
  <c r="S14" s="1"/>
  <c r="L15"/>
  <c r="L212" i="3"/>
  <c r="K212" s="1"/>
  <c r="J237"/>
  <c r="J236"/>
  <c r="G64"/>
  <c r="J64"/>
  <c r="H64"/>
  <c r="E64"/>
  <c r="I64"/>
  <c r="F64"/>
  <c r="J196"/>
  <c r="J195"/>
  <c r="A47"/>
  <c r="H47"/>
  <c r="O48"/>
  <c r="J286" s="1"/>
  <c r="H48"/>
  <c r="N48"/>
  <c r="J285" s="1"/>
  <c r="O47"/>
  <c r="N47"/>
  <c r="K50"/>
  <c r="L52"/>
  <c r="M51"/>
  <c r="M50"/>
  <c r="B49"/>
  <c r="F69"/>
  <c r="H69"/>
  <c r="G69"/>
  <c r="I69"/>
  <c r="E69"/>
  <c r="J69"/>
  <c r="I62"/>
  <c r="J62"/>
  <c r="G62"/>
  <c r="H62"/>
  <c r="E62"/>
  <c r="F62"/>
  <c r="J61"/>
  <c r="H61"/>
  <c r="I61"/>
  <c r="G61"/>
  <c r="E61"/>
  <c r="F61"/>
  <c r="D10"/>
  <c r="F10" s="1"/>
  <c r="H10" s="1"/>
  <c r="J10" s="1"/>
  <c r="C10"/>
  <c r="W105" s="1"/>
  <c r="C11"/>
  <c r="E11" s="1"/>
  <c r="G11" s="1"/>
  <c r="I11" s="1"/>
  <c r="D11"/>
  <c r="F11" s="1"/>
  <c r="H11" s="1"/>
  <c r="J11" s="1"/>
  <c r="B12"/>
  <c r="S7"/>
  <c r="I68" s="1"/>
  <c r="P7"/>
  <c r="F68" s="1"/>
  <c r="R7"/>
  <c r="H68" s="1"/>
  <c r="O7"/>
  <c r="E68" s="1"/>
  <c r="Q7"/>
  <c r="G68" s="1"/>
  <c r="T7"/>
  <c r="J68" s="1"/>
  <c r="M7"/>
  <c r="L8"/>
  <c r="N7"/>
  <c r="H174" i="6" l="1"/>
  <c r="H181"/>
  <c r="M94"/>
  <c r="J181"/>
  <c r="U89"/>
  <c r="J174"/>
  <c r="N102"/>
  <c r="N94"/>
  <c r="F181"/>
  <c r="K102"/>
  <c r="M93" i="5"/>
  <c r="U90" i="6"/>
  <c r="D17"/>
  <c r="F17" s="1"/>
  <c r="H17" s="1"/>
  <c r="J17" s="1"/>
  <c r="C17"/>
  <c r="E17" s="1"/>
  <c r="G17" s="1"/>
  <c r="I17" s="1"/>
  <c r="B18"/>
  <c r="G128"/>
  <c r="G121"/>
  <c r="G135" s="1"/>
  <c r="U98"/>
  <c r="E16"/>
  <c r="J121"/>
  <c r="J135" s="1"/>
  <c r="J128"/>
  <c r="I128"/>
  <c r="I121"/>
  <c r="I135" s="1"/>
  <c r="U97"/>
  <c r="H16"/>
  <c r="F162"/>
  <c r="F121"/>
  <c r="F135" s="1"/>
  <c r="F128"/>
  <c r="R15"/>
  <c r="F166"/>
  <c r="K127"/>
  <c r="G134"/>
  <c r="K134" s="1"/>
  <c r="E128"/>
  <c r="E140" s="1"/>
  <c r="E121"/>
  <c r="E135" s="1"/>
  <c r="E148" s="1"/>
  <c r="M16"/>
  <c r="O16" s="1"/>
  <c r="N16"/>
  <c r="P16" s="1"/>
  <c r="L17"/>
  <c r="Q15"/>
  <c r="E166"/>
  <c r="L126"/>
  <c r="H133"/>
  <c r="L133" s="1"/>
  <c r="G133"/>
  <c r="K133" s="1"/>
  <c r="K126"/>
  <c r="L102"/>
  <c r="H128"/>
  <c r="H121"/>
  <c r="H135" s="1"/>
  <c r="G15"/>
  <c r="E167"/>
  <c r="M92" i="5"/>
  <c r="S90"/>
  <c r="N94"/>
  <c r="Q90"/>
  <c r="Q89"/>
  <c r="K92"/>
  <c r="K93"/>
  <c r="R90"/>
  <c r="R89"/>
  <c r="L92"/>
  <c r="L93"/>
  <c r="K101"/>
  <c r="K100"/>
  <c r="Q97"/>
  <c r="Q98"/>
  <c r="R97"/>
  <c r="R98"/>
  <c r="L100"/>
  <c r="L101"/>
  <c r="T98"/>
  <c r="T97"/>
  <c r="N100"/>
  <c r="N101"/>
  <c r="M101"/>
  <c r="S98"/>
  <c r="S97"/>
  <c r="M100"/>
  <c r="M15"/>
  <c r="O15" s="1"/>
  <c r="Q15" s="1"/>
  <c r="S15" s="1"/>
  <c r="N15"/>
  <c r="P15" s="1"/>
  <c r="R15" s="1"/>
  <c r="T15" s="1"/>
  <c r="L16"/>
  <c r="D16"/>
  <c r="F16" s="1"/>
  <c r="H16" s="1"/>
  <c r="J16" s="1"/>
  <c r="C16"/>
  <c r="B17"/>
  <c r="AA13"/>
  <c r="AB13"/>
  <c r="AD13"/>
  <c r="Z13"/>
  <c r="AC13"/>
  <c r="Y13"/>
  <c r="E15"/>
  <c r="G15" s="1"/>
  <c r="I15" s="1"/>
  <c r="L219" i="3"/>
  <c r="J244"/>
  <c r="J245"/>
  <c r="M53"/>
  <c r="N53"/>
  <c r="M52"/>
  <c r="O53"/>
  <c r="K52"/>
  <c r="B51"/>
  <c r="H50"/>
  <c r="A49"/>
  <c r="H49"/>
  <c r="N50"/>
  <c r="O50"/>
  <c r="O49"/>
  <c r="N49"/>
  <c r="I82"/>
  <c r="G82"/>
  <c r="I83"/>
  <c r="E82"/>
  <c r="E97" s="1"/>
  <c r="E76"/>
  <c r="E90" s="1"/>
  <c r="F82"/>
  <c r="H82"/>
  <c r="F76"/>
  <c r="G83"/>
  <c r="J75"/>
  <c r="H76"/>
  <c r="J76"/>
  <c r="E78"/>
  <c r="E85" s="1"/>
  <c r="E71"/>
  <c r="E83"/>
  <c r="E98" s="1"/>
  <c r="F75"/>
  <c r="H75"/>
  <c r="I76"/>
  <c r="F78"/>
  <c r="F71"/>
  <c r="H78"/>
  <c r="H71"/>
  <c r="J83"/>
  <c r="G76"/>
  <c r="G71"/>
  <c r="G78"/>
  <c r="I78"/>
  <c r="I85" s="1"/>
  <c r="I71"/>
  <c r="J82"/>
  <c r="F83"/>
  <c r="G75"/>
  <c r="E75"/>
  <c r="E89" s="1"/>
  <c r="J78"/>
  <c r="J85" s="1"/>
  <c r="J71"/>
  <c r="I75"/>
  <c r="H83"/>
  <c r="E10"/>
  <c r="G10" s="1"/>
  <c r="I10" s="1"/>
  <c r="T8"/>
  <c r="J63" s="1"/>
  <c r="M8"/>
  <c r="S8"/>
  <c r="I63" s="1"/>
  <c r="O8"/>
  <c r="E63" s="1"/>
  <c r="R8"/>
  <c r="H63" s="1"/>
  <c r="N8"/>
  <c r="L9"/>
  <c r="P8"/>
  <c r="F63" s="1"/>
  <c r="Q8"/>
  <c r="G63" s="1"/>
  <c r="C12"/>
  <c r="B13"/>
  <c r="D12"/>
  <c r="F12" s="1"/>
  <c r="H12" s="1"/>
  <c r="J12" s="1"/>
  <c r="L174" i="6" l="1"/>
  <c r="L181"/>
  <c r="A102"/>
  <c r="A94"/>
  <c r="M94" i="5"/>
  <c r="N133" i="6"/>
  <c r="Q133" s="1"/>
  <c r="L135"/>
  <c r="N126"/>
  <c r="R126" s="1"/>
  <c r="I15"/>
  <c r="I167" s="1"/>
  <c r="G167"/>
  <c r="G16"/>
  <c r="E162"/>
  <c r="N17"/>
  <c r="M17"/>
  <c r="L18"/>
  <c r="L128"/>
  <c r="M133"/>
  <c r="S15"/>
  <c r="I166" s="1"/>
  <c r="G166"/>
  <c r="R16"/>
  <c r="F161"/>
  <c r="M134"/>
  <c r="N134"/>
  <c r="T15"/>
  <c r="J166" s="1"/>
  <c r="H166"/>
  <c r="K135"/>
  <c r="E150"/>
  <c r="E149"/>
  <c r="P146"/>
  <c r="P147"/>
  <c r="J16"/>
  <c r="J162" s="1"/>
  <c r="H162"/>
  <c r="D18"/>
  <c r="F18" s="1"/>
  <c r="H18" s="1"/>
  <c r="J18" s="1"/>
  <c r="C18"/>
  <c r="E18" s="1"/>
  <c r="G18" s="1"/>
  <c r="I18" s="1"/>
  <c r="B19"/>
  <c r="M126"/>
  <c r="E180"/>
  <c r="E195" s="1"/>
  <c r="E173"/>
  <c r="E187" s="1"/>
  <c r="E141"/>
  <c r="E142"/>
  <c r="P138"/>
  <c r="P139"/>
  <c r="F180"/>
  <c r="F173"/>
  <c r="E181"/>
  <c r="E196" s="1"/>
  <c r="E174"/>
  <c r="E188" s="1"/>
  <c r="Q16"/>
  <c r="E161"/>
  <c r="M127"/>
  <c r="N127"/>
  <c r="F169"/>
  <c r="F176"/>
  <c r="K128"/>
  <c r="U97" i="5"/>
  <c r="K102"/>
  <c r="N102"/>
  <c r="L102"/>
  <c r="U98"/>
  <c r="L94"/>
  <c r="K94"/>
  <c r="U89"/>
  <c r="M102"/>
  <c r="U90"/>
  <c r="D17"/>
  <c r="F17" s="1"/>
  <c r="H17" s="1"/>
  <c r="J17" s="1"/>
  <c r="C17"/>
  <c r="B18"/>
  <c r="N16"/>
  <c r="P16" s="1"/>
  <c r="R16" s="1"/>
  <c r="T16" s="1"/>
  <c r="M16"/>
  <c r="O16" s="1"/>
  <c r="Q16" s="1"/>
  <c r="S16" s="1"/>
  <c r="L17"/>
  <c r="E16"/>
  <c r="G16" s="1"/>
  <c r="I16" s="1"/>
  <c r="J391" i="3"/>
  <c r="J392"/>
  <c r="J335"/>
  <c r="K219"/>
  <c r="L261"/>
  <c r="J334"/>
  <c r="J293"/>
  <c r="J294"/>
  <c r="O52"/>
  <c r="H52"/>
  <c r="A51"/>
  <c r="N52"/>
  <c r="H51"/>
  <c r="N51"/>
  <c r="O51"/>
  <c r="K82"/>
  <c r="L76"/>
  <c r="K76"/>
  <c r="K83"/>
  <c r="L82"/>
  <c r="L75"/>
  <c r="K75"/>
  <c r="G77"/>
  <c r="G70"/>
  <c r="K78"/>
  <c r="G85"/>
  <c r="K85" s="1"/>
  <c r="J77"/>
  <c r="J84" s="1"/>
  <c r="J70"/>
  <c r="H77"/>
  <c r="H70"/>
  <c r="F85"/>
  <c r="F77"/>
  <c r="F70"/>
  <c r="H85"/>
  <c r="L85" s="1"/>
  <c r="L78"/>
  <c r="I77"/>
  <c r="I84" s="1"/>
  <c r="I70"/>
  <c r="E77"/>
  <c r="E84" s="1"/>
  <c r="E70"/>
  <c r="L83"/>
  <c r="D13"/>
  <c r="F13" s="1"/>
  <c r="B14"/>
  <c r="C13"/>
  <c r="T9"/>
  <c r="P9"/>
  <c r="M9"/>
  <c r="W9" s="1"/>
  <c r="S9"/>
  <c r="R9"/>
  <c r="Q9"/>
  <c r="O9"/>
  <c r="N9"/>
  <c r="X9" s="1"/>
  <c r="L10"/>
  <c r="E12"/>
  <c r="G12" s="1"/>
  <c r="I12" s="1"/>
  <c r="M135" i="6" l="1"/>
  <c r="O135" s="1"/>
  <c r="F148" s="1"/>
  <c r="K148" s="1"/>
  <c r="Q147" s="1"/>
  <c r="M128"/>
  <c r="O128" s="1"/>
  <c r="F140" s="1"/>
  <c r="K140" s="1"/>
  <c r="K141" s="1"/>
  <c r="Q126"/>
  <c r="R133"/>
  <c r="E151"/>
  <c r="E168"/>
  <c r="E175"/>
  <c r="E182" s="1"/>
  <c r="O134"/>
  <c r="P134"/>
  <c r="M18"/>
  <c r="O18" s="1"/>
  <c r="Q18" s="1"/>
  <c r="S18" s="1"/>
  <c r="N18"/>
  <c r="P18" s="1"/>
  <c r="R18" s="1"/>
  <c r="T18" s="1"/>
  <c r="L19"/>
  <c r="E176"/>
  <c r="E183" s="1"/>
  <c r="E169"/>
  <c r="E143"/>
  <c r="J169"/>
  <c r="J176"/>
  <c r="J183" s="1"/>
  <c r="H180"/>
  <c r="H173"/>
  <c r="O133"/>
  <c r="P133"/>
  <c r="I16"/>
  <c r="I162" s="1"/>
  <c r="G162"/>
  <c r="R127"/>
  <c r="Q127"/>
  <c r="J180"/>
  <c r="J173"/>
  <c r="T16"/>
  <c r="J161" s="1"/>
  <c r="H161"/>
  <c r="N128"/>
  <c r="X17"/>
  <c r="P17"/>
  <c r="R17" s="1"/>
  <c r="T17" s="1"/>
  <c r="G181"/>
  <c r="G174"/>
  <c r="F183"/>
  <c r="P126"/>
  <c r="O126"/>
  <c r="H176"/>
  <c r="H169"/>
  <c r="I180"/>
  <c r="I173"/>
  <c r="S16"/>
  <c r="I161" s="1"/>
  <c r="G161"/>
  <c r="D19"/>
  <c r="F19" s="1"/>
  <c r="H19" s="1"/>
  <c r="J19" s="1"/>
  <c r="C19"/>
  <c r="E19" s="1"/>
  <c r="G19" s="1"/>
  <c r="I19" s="1"/>
  <c r="B20"/>
  <c r="F175"/>
  <c r="F168"/>
  <c r="O17"/>
  <c r="Q17" s="1"/>
  <c r="S17" s="1"/>
  <c r="W17"/>
  <c r="P127"/>
  <c r="O127"/>
  <c r="Q134"/>
  <c r="R134"/>
  <c r="G180"/>
  <c r="G173"/>
  <c r="N135"/>
  <c r="I181"/>
  <c r="I174"/>
  <c r="A102" i="5"/>
  <c r="A94"/>
  <c r="C18"/>
  <c r="E18" s="1"/>
  <c r="G18" s="1"/>
  <c r="I18" s="1"/>
  <c r="D18"/>
  <c r="F18" s="1"/>
  <c r="H18" s="1"/>
  <c r="J18" s="1"/>
  <c r="B19"/>
  <c r="M17"/>
  <c r="N17"/>
  <c r="L18"/>
  <c r="E17"/>
  <c r="G17" s="1"/>
  <c r="I17" s="1"/>
  <c r="J383" i="3"/>
  <c r="J384"/>
  <c r="K261"/>
  <c r="L268"/>
  <c r="J343"/>
  <c r="J342"/>
  <c r="Y9"/>
  <c r="E65" s="1"/>
  <c r="E72" s="1"/>
  <c r="Z9"/>
  <c r="F65" s="1"/>
  <c r="F72" s="1"/>
  <c r="AD9"/>
  <c r="J65" s="1"/>
  <c r="J72" s="1"/>
  <c r="J86" s="1"/>
  <c r="AA9"/>
  <c r="G65" s="1"/>
  <c r="AB9"/>
  <c r="H65" s="1"/>
  <c r="AC9"/>
  <c r="I65" s="1"/>
  <c r="N82"/>
  <c r="Q82" s="1"/>
  <c r="H97" s="1"/>
  <c r="M97" s="1"/>
  <c r="M76"/>
  <c r="P76" s="1"/>
  <c r="G90" s="1"/>
  <c r="L90" s="1"/>
  <c r="N76"/>
  <c r="Q76" s="1"/>
  <c r="H90" s="1"/>
  <c r="M90" s="1"/>
  <c r="N78"/>
  <c r="Q78" s="1"/>
  <c r="M75"/>
  <c r="P75" s="1"/>
  <c r="G89" s="1"/>
  <c r="L89" s="1"/>
  <c r="M82"/>
  <c r="P82" s="1"/>
  <c r="G97" s="1"/>
  <c r="L97" s="1"/>
  <c r="N85"/>
  <c r="R85" s="1"/>
  <c r="N75"/>
  <c r="G84"/>
  <c r="K84" s="1"/>
  <c r="K77"/>
  <c r="N83"/>
  <c r="M83"/>
  <c r="F84"/>
  <c r="M78"/>
  <c r="L77"/>
  <c r="H84"/>
  <c r="L84" s="1"/>
  <c r="M85"/>
  <c r="O85" s="1"/>
  <c r="H13"/>
  <c r="E13"/>
  <c r="N10"/>
  <c r="P10" s="1"/>
  <c r="R10" s="1"/>
  <c r="T10" s="1"/>
  <c r="M10"/>
  <c r="O10" s="1"/>
  <c r="Q10" s="1"/>
  <c r="S10" s="1"/>
  <c r="L11"/>
  <c r="D14"/>
  <c r="F14" s="1"/>
  <c r="H14" s="1"/>
  <c r="J14" s="1"/>
  <c r="C14"/>
  <c r="B15"/>
  <c r="P128" i="6" l="1"/>
  <c r="G140" s="1"/>
  <c r="L140" s="1"/>
  <c r="L141" s="1"/>
  <c r="K142"/>
  <c r="K143" s="1"/>
  <c r="K149"/>
  <c r="Q146"/>
  <c r="Q138"/>
  <c r="K150"/>
  <c r="P135"/>
  <c r="G148" s="1"/>
  <c r="L148" s="1"/>
  <c r="Q139"/>
  <c r="K173"/>
  <c r="K180"/>
  <c r="K174"/>
  <c r="M174" s="1"/>
  <c r="F182"/>
  <c r="G175"/>
  <c r="G168"/>
  <c r="N19"/>
  <c r="P19" s="1"/>
  <c r="R19" s="1"/>
  <c r="T19" s="1"/>
  <c r="M19"/>
  <c r="O19" s="1"/>
  <c r="Q19" s="1"/>
  <c r="S19" s="1"/>
  <c r="L20"/>
  <c r="Q135"/>
  <c r="H148" s="1"/>
  <c r="M148" s="1"/>
  <c r="R135"/>
  <c r="I148" s="1"/>
  <c r="N148" s="1"/>
  <c r="AC17"/>
  <c r="I163" s="1"/>
  <c r="Y17"/>
  <c r="E163" s="1"/>
  <c r="AB17"/>
  <c r="H163" s="1"/>
  <c r="Z17"/>
  <c r="F163" s="1"/>
  <c r="AD17"/>
  <c r="J163" s="1"/>
  <c r="AA17"/>
  <c r="G163" s="1"/>
  <c r="D20"/>
  <c r="F20" s="1"/>
  <c r="H20" s="1"/>
  <c r="J20" s="1"/>
  <c r="C20"/>
  <c r="E20" s="1"/>
  <c r="G20" s="1"/>
  <c r="I20" s="1"/>
  <c r="B21"/>
  <c r="I168"/>
  <c r="I175"/>
  <c r="I182" s="1"/>
  <c r="L176"/>
  <c r="H183"/>
  <c r="L183" s="1"/>
  <c r="Q128"/>
  <c r="H140" s="1"/>
  <c r="M140" s="1"/>
  <c r="R128"/>
  <c r="I140" s="1"/>
  <c r="N140" s="1"/>
  <c r="G169"/>
  <c r="G176"/>
  <c r="L173"/>
  <c r="K181"/>
  <c r="H168"/>
  <c r="H175"/>
  <c r="I176"/>
  <c r="I183" s="1"/>
  <c r="I169"/>
  <c r="L180"/>
  <c r="J175"/>
  <c r="J182" s="1"/>
  <c r="J168"/>
  <c r="W17" i="5"/>
  <c r="O17"/>
  <c r="Q17" s="1"/>
  <c r="S17" s="1"/>
  <c r="D19"/>
  <c r="F19" s="1"/>
  <c r="H19" s="1"/>
  <c r="J19" s="1"/>
  <c r="C19"/>
  <c r="B20"/>
  <c r="N18"/>
  <c r="P18" s="1"/>
  <c r="R18" s="1"/>
  <c r="T18" s="1"/>
  <c r="M18"/>
  <c r="O18" s="1"/>
  <c r="Q18" s="1"/>
  <c r="S18" s="1"/>
  <c r="L19"/>
  <c r="X17"/>
  <c r="P17"/>
  <c r="R17" s="1"/>
  <c r="T17" s="1"/>
  <c r="K268" i="3"/>
  <c r="L310"/>
  <c r="H72"/>
  <c r="H86" s="1"/>
  <c r="L86" s="1"/>
  <c r="H79"/>
  <c r="J79"/>
  <c r="G79"/>
  <c r="G72"/>
  <c r="G86" s="1"/>
  <c r="I72"/>
  <c r="I86" s="1"/>
  <c r="I79"/>
  <c r="R82"/>
  <c r="I97" s="1"/>
  <c r="N97" s="1"/>
  <c r="O76"/>
  <c r="F90" s="1"/>
  <c r="K90" s="1"/>
  <c r="R76"/>
  <c r="I90" s="1"/>
  <c r="N90" s="1"/>
  <c r="R78"/>
  <c r="O75"/>
  <c r="F89" s="1"/>
  <c r="K89" s="1"/>
  <c r="O82"/>
  <c r="F97" s="1"/>
  <c r="K97" s="1"/>
  <c r="Q75"/>
  <c r="H89" s="1"/>
  <c r="M89" s="1"/>
  <c r="R75"/>
  <c r="I89" s="1"/>
  <c r="N89" s="1"/>
  <c r="P85"/>
  <c r="Q85"/>
  <c r="M77"/>
  <c r="P77" s="1"/>
  <c r="N84"/>
  <c r="R84" s="1"/>
  <c r="P78"/>
  <c r="O78"/>
  <c r="O83"/>
  <c r="F98" s="1"/>
  <c r="K98" s="1"/>
  <c r="P83"/>
  <c r="G98" s="1"/>
  <c r="L98" s="1"/>
  <c r="N77"/>
  <c r="R83"/>
  <c r="I98" s="1"/>
  <c r="N98" s="1"/>
  <c r="Q83"/>
  <c r="H98" s="1"/>
  <c r="M98" s="1"/>
  <c r="M84"/>
  <c r="O84" s="1"/>
  <c r="G13"/>
  <c r="J13"/>
  <c r="E14"/>
  <c r="G14" s="1"/>
  <c r="I14" s="1"/>
  <c r="C15"/>
  <c r="D15"/>
  <c r="F15" s="1"/>
  <c r="H15" s="1"/>
  <c r="J15" s="1"/>
  <c r="B16"/>
  <c r="L12"/>
  <c r="M11"/>
  <c r="O11" s="1"/>
  <c r="Q11" s="1"/>
  <c r="S11" s="1"/>
  <c r="N11"/>
  <c r="P11" s="1"/>
  <c r="R11" s="1"/>
  <c r="T11" s="1"/>
  <c r="R138" i="6" l="1"/>
  <c r="L142"/>
  <c r="L143" s="1"/>
  <c r="R139"/>
  <c r="K151"/>
  <c r="N173"/>
  <c r="Q173" s="1"/>
  <c r="H187" s="1"/>
  <c r="M187" s="1"/>
  <c r="R147"/>
  <c r="L149"/>
  <c r="R146"/>
  <c r="L150"/>
  <c r="N174"/>
  <c r="R174" s="1"/>
  <c r="I188" s="1"/>
  <c r="N188" s="1"/>
  <c r="N180"/>
  <c r="Q180" s="1"/>
  <c r="H195" s="1"/>
  <c r="M195" s="1"/>
  <c r="M180"/>
  <c r="P180" s="1"/>
  <c r="G195" s="1"/>
  <c r="L195" s="1"/>
  <c r="H182"/>
  <c r="L182" s="1"/>
  <c r="L175"/>
  <c r="N142"/>
  <c r="N141"/>
  <c r="T138"/>
  <c r="T139"/>
  <c r="D21"/>
  <c r="F21" s="1"/>
  <c r="H21" s="1"/>
  <c r="J21" s="1"/>
  <c r="C21"/>
  <c r="E21" s="1"/>
  <c r="G21" s="1"/>
  <c r="I21" s="1"/>
  <c r="B22"/>
  <c r="J177"/>
  <c r="J170"/>
  <c r="J184" s="1"/>
  <c r="I177"/>
  <c r="I170"/>
  <c r="I184" s="1"/>
  <c r="R173"/>
  <c r="I187" s="1"/>
  <c r="N187" s="1"/>
  <c r="M141"/>
  <c r="M142"/>
  <c r="S138"/>
  <c r="S139"/>
  <c r="F177"/>
  <c r="F170"/>
  <c r="F184" s="1"/>
  <c r="N150"/>
  <c r="N149"/>
  <c r="T146"/>
  <c r="T147"/>
  <c r="M181"/>
  <c r="N181"/>
  <c r="G183"/>
  <c r="K183" s="1"/>
  <c r="M183" s="1"/>
  <c r="K176"/>
  <c r="M176" s="1"/>
  <c r="H170"/>
  <c r="H184" s="1"/>
  <c r="H177"/>
  <c r="M150"/>
  <c r="M149"/>
  <c r="S146"/>
  <c r="S147"/>
  <c r="M173"/>
  <c r="P174"/>
  <c r="G188" s="1"/>
  <c r="L188" s="1"/>
  <c r="O174"/>
  <c r="F188" s="1"/>
  <c r="K188" s="1"/>
  <c r="G177"/>
  <c r="G170"/>
  <c r="G184" s="1"/>
  <c r="E177"/>
  <c r="E189" s="1"/>
  <c r="E170"/>
  <c r="E184" s="1"/>
  <c r="E197" s="1"/>
  <c r="M20"/>
  <c r="O20" s="1"/>
  <c r="Q20" s="1"/>
  <c r="S20" s="1"/>
  <c r="N20"/>
  <c r="P20" s="1"/>
  <c r="R20" s="1"/>
  <c r="T20" s="1"/>
  <c r="L21"/>
  <c r="K175"/>
  <c r="G182"/>
  <c r="K182" s="1"/>
  <c r="E19" i="5"/>
  <c r="G19" s="1"/>
  <c r="I19" s="1"/>
  <c r="M19"/>
  <c r="O19" s="1"/>
  <c r="Q19" s="1"/>
  <c r="S19" s="1"/>
  <c r="N19"/>
  <c r="P19" s="1"/>
  <c r="R19" s="1"/>
  <c r="T19" s="1"/>
  <c r="L20"/>
  <c r="D20"/>
  <c r="F20" s="1"/>
  <c r="H20" s="1"/>
  <c r="J20" s="1"/>
  <c r="C20"/>
  <c r="E20" s="1"/>
  <c r="G20" s="1"/>
  <c r="I20" s="1"/>
  <c r="B21"/>
  <c r="AA17"/>
  <c r="AD17"/>
  <c r="Z17"/>
  <c r="AC17"/>
  <c r="Y17"/>
  <c r="AB17"/>
  <c r="L317" i="3"/>
  <c r="K310"/>
  <c r="K79"/>
  <c r="K86"/>
  <c r="M86" s="1"/>
  <c r="L79"/>
  <c r="Q84"/>
  <c r="O77"/>
  <c r="P84"/>
  <c r="Q77"/>
  <c r="R77"/>
  <c r="E15"/>
  <c r="G15" s="1"/>
  <c r="I15" s="1"/>
  <c r="I13"/>
  <c r="D16"/>
  <c r="F16" s="1"/>
  <c r="H16" s="1"/>
  <c r="J16" s="1"/>
  <c r="C16"/>
  <c r="B17"/>
  <c r="M12"/>
  <c r="O12" s="1"/>
  <c r="Q12" s="1"/>
  <c r="S12" s="1"/>
  <c r="N12"/>
  <c r="P12" s="1"/>
  <c r="R12" s="1"/>
  <c r="T12" s="1"/>
  <c r="L13"/>
  <c r="R180" i="6" l="1"/>
  <c r="I195" s="1"/>
  <c r="N195" s="1"/>
  <c r="L151"/>
  <c r="U146"/>
  <c r="Q174"/>
  <c r="H188" s="1"/>
  <c r="M188" s="1"/>
  <c r="U147"/>
  <c r="O180"/>
  <c r="F195" s="1"/>
  <c r="K195" s="1"/>
  <c r="N143"/>
  <c r="L184"/>
  <c r="U138"/>
  <c r="K184"/>
  <c r="M182"/>
  <c r="P182" s="1"/>
  <c r="K177"/>
  <c r="U139"/>
  <c r="N175"/>
  <c r="R175" s="1"/>
  <c r="L177"/>
  <c r="O173"/>
  <c r="F187" s="1"/>
  <c r="K187" s="1"/>
  <c r="P173"/>
  <c r="G187" s="1"/>
  <c r="L187" s="1"/>
  <c r="P181"/>
  <c r="G196" s="1"/>
  <c r="L196" s="1"/>
  <c r="O181"/>
  <c r="F196" s="1"/>
  <c r="K196" s="1"/>
  <c r="D22"/>
  <c r="F22" s="1"/>
  <c r="H22" s="1"/>
  <c r="J22" s="1"/>
  <c r="C22"/>
  <c r="E22" s="1"/>
  <c r="G22" s="1"/>
  <c r="I22" s="1"/>
  <c r="B23"/>
  <c r="P176"/>
  <c r="O176"/>
  <c r="N182"/>
  <c r="M175"/>
  <c r="E198"/>
  <c r="E199"/>
  <c r="P196"/>
  <c r="P195"/>
  <c r="O183"/>
  <c r="P183"/>
  <c r="M21"/>
  <c r="N21"/>
  <c r="L22"/>
  <c r="E190"/>
  <c r="E191"/>
  <c r="P187"/>
  <c r="P188"/>
  <c r="M151"/>
  <c r="R181"/>
  <c r="I196" s="1"/>
  <c r="N196" s="1"/>
  <c r="Q181"/>
  <c r="H196" s="1"/>
  <c r="M196" s="1"/>
  <c r="N151"/>
  <c r="N176"/>
  <c r="M143"/>
  <c r="N183"/>
  <c r="D21" i="5"/>
  <c r="F21" s="1"/>
  <c r="H21" s="1"/>
  <c r="J21" s="1"/>
  <c r="C21"/>
  <c r="E21" s="1"/>
  <c r="G21" s="1"/>
  <c r="I21" s="1"/>
  <c r="B22"/>
  <c r="N20"/>
  <c r="P20" s="1"/>
  <c r="R20" s="1"/>
  <c r="T20" s="1"/>
  <c r="M20"/>
  <c r="O20" s="1"/>
  <c r="Q20" s="1"/>
  <c r="S20" s="1"/>
  <c r="L21"/>
  <c r="K317" i="3"/>
  <c r="L359"/>
  <c r="N86"/>
  <c r="M79"/>
  <c r="N79"/>
  <c r="E16"/>
  <c r="G16" s="1"/>
  <c r="I16" s="1"/>
  <c r="C17"/>
  <c r="B18"/>
  <c r="D17"/>
  <c r="F17" s="1"/>
  <c r="N13"/>
  <c r="X13" s="1"/>
  <c r="M13"/>
  <c r="W13" s="1"/>
  <c r="L14"/>
  <c r="A143" i="6" l="1"/>
  <c r="N184"/>
  <c r="R184" s="1"/>
  <c r="I197" s="1"/>
  <c r="N197" s="1"/>
  <c r="T196" s="1"/>
  <c r="M177"/>
  <c r="O177" s="1"/>
  <c r="F189" s="1"/>
  <c r="K189" s="1"/>
  <c r="K191" s="1"/>
  <c r="M184"/>
  <c r="O184" s="1"/>
  <c r="F197" s="1"/>
  <c r="K197" s="1"/>
  <c r="Q195" s="1"/>
  <c r="N177"/>
  <c r="R177" s="1"/>
  <c r="I189" s="1"/>
  <c r="N189" s="1"/>
  <c r="T188" s="1"/>
  <c r="O182"/>
  <c r="E192"/>
  <c r="Q175"/>
  <c r="M22"/>
  <c r="O22" s="1"/>
  <c r="Q22" s="1"/>
  <c r="S22" s="1"/>
  <c r="N22"/>
  <c r="P22" s="1"/>
  <c r="R22" s="1"/>
  <c r="T22" s="1"/>
  <c r="L23"/>
  <c r="P175"/>
  <c r="O175"/>
  <c r="Q182"/>
  <c r="R182"/>
  <c r="R183"/>
  <c r="Q183"/>
  <c r="Q176"/>
  <c r="R176"/>
  <c r="X21"/>
  <c r="P21"/>
  <c r="R21" s="1"/>
  <c r="T21" s="1"/>
  <c r="D23"/>
  <c r="F23" s="1"/>
  <c r="H23" s="1"/>
  <c r="J23" s="1"/>
  <c r="C23"/>
  <c r="E23" s="1"/>
  <c r="G23" s="1"/>
  <c r="I23" s="1"/>
  <c r="B24"/>
  <c r="A151"/>
  <c r="O21"/>
  <c r="Q21" s="1"/>
  <c r="S21" s="1"/>
  <c r="W21"/>
  <c r="E200"/>
  <c r="D22" i="5"/>
  <c r="F22" s="1"/>
  <c r="H22" s="1"/>
  <c r="J22" s="1"/>
  <c r="C22"/>
  <c r="E22" s="1"/>
  <c r="G22" s="1"/>
  <c r="I22" s="1"/>
  <c r="B23"/>
  <c r="M21"/>
  <c r="N21"/>
  <c r="L22"/>
  <c r="L366" i="3"/>
  <c r="K366" s="1"/>
  <c r="K359"/>
  <c r="P13"/>
  <c r="Z13" s="1"/>
  <c r="O13"/>
  <c r="Y13" s="1"/>
  <c r="H17"/>
  <c r="E17"/>
  <c r="C18"/>
  <c r="E18" s="1"/>
  <c r="G18" s="1"/>
  <c r="I18" s="1"/>
  <c r="D18"/>
  <c r="F18" s="1"/>
  <c r="H18" s="1"/>
  <c r="J18" s="1"/>
  <c r="B19"/>
  <c r="N14"/>
  <c r="P14" s="1"/>
  <c r="R14" s="1"/>
  <c r="T14" s="1"/>
  <c r="M14"/>
  <c r="O14" s="1"/>
  <c r="Q14" s="1"/>
  <c r="S14" s="1"/>
  <c r="L15"/>
  <c r="N198" i="6" l="1"/>
  <c r="T195"/>
  <c r="N199"/>
  <c r="Q188"/>
  <c r="Q184"/>
  <c r="H197" s="1"/>
  <c r="M197" s="1"/>
  <c r="S195" s="1"/>
  <c r="K190"/>
  <c r="K192" s="1"/>
  <c r="Q187"/>
  <c r="N191"/>
  <c r="Q196"/>
  <c r="K199"/>
  <c r="Q177"/>
  <c r="H189" s="1"/>
  <c r="M189" s="1"/>
  <c r="S187" s="1"/>
  <c r="P177"/>
  <c r="G189" s="1"/>
  <c r="L189" s="1"/>
  <c r="R188" s="1"/>
  <c r="P184"/>
  <c r="G197" s="1"/>
  <c r="L197" s="1"/>
  <c r="L198" s="1"/>
  <c r="N190"/>
  <c r="N192" s="1"/>
  <c r="T187"/>
  <c r="K198"/>
  <c r="AC21"/>
  <c r="Y21"/>
  <c r="AB21"/>
  <c r="AA21"/>
  <c r="AD21"/>
  <c r="Z21"/>
  <c r="D24"/>
  <c r="F24" s="1"/>
  <c r="H24" s="1"/>
  <c r="J24" s="1"/>
  <c r="C24"/>
  <c r="E24" s="1"/>
  <c r="G24" s="1"/>
  <c r="I24" s="1"/>
  <c r="B25"/>
  <c r="N23"/>
  <c r="P23" s="1"/>
  <c r="R23" s="1"/>
  <c r="T23" s="1"/>
  <c r="M23"/>
  <c r="O23" s="1"/>
  <c r="Q23" s="1"/>
  <c r="S23" s="1"/>
  <c r="L24"/>
  <c r="W21" i="5"/>
  <c r="O21"/>
  <c r="Q21" s="1"/>
  <c r="S21" s="1"/>
  <c r="D23"/>
  <c r="F23" s="1"/>
  <c r="H23" s="1"/>
  <c r="J23" s="1"/>
  <c r="C23"/>
  <c r="E23" s="1"/>
  <c r="G23" s="1"/>
  <c r="I23" s="1"/>
  <c r="B24"/>
  <c r="N22"/>
  <c r="P22" s="1"/>
  <c r="R22" s="1"/>
  <c r="T22" s="1"/>
  <c r="M22"/>
  <c r="O22" s="1"/>
  <c r="Q22" s="1"/>
  <c r="S22" s="1"/>
  <c r="L23"/>
  <c r="P21"/>
  <c r="R21" s="1"/>
  <c r="T21" s="1"/>
  <c r="X21"/>
  <c r="R13" i="3"/>
  <c r="AB13" s="1"/>
  <c r="Q13"/>
  <c r="AA13" s="1"/>
  <c r="J17"/>
  <c r="G17"/>
  <c r="M15"/>
  <c r="O15" s="1"/>
  <c r="Q15" s="1"/>
  <c r="S15" s="1"/>
  <c r="L16"/>
  <c r="N15"/>
  <c r="P15" s="1"/>
  <c r="R15" s="1"/>
  <c r="T15" s="1"/>
  <c r="C19"/>
  <c r="E19" s="1"/>
  <c r="G19" s="1"/>
  <c r="I19" s="1"/>
  <c r="D19"/>
  <c r="F19" s="1"/>
  <c r="H19" s="1"/>
  <c r="J19" s="1"/>
  <c r="B20"/>
  <c r="S196" i="6" l="1"/>
  <c r="M191"/>
  <c r="N200"/>
  <c r="M199"/>
  <c r="K200"/>
  <c r="M198"/>
  <c r="M190"/>
  <c r="S188"/>
  <c r="U188" s="1"/>
  <c r="L190"/>
  <c r="L199"/>
  <c r="L200" s="1"/>
  <c r="L191"/>
  <c r="R195"/>
  <c r="U195" s="1"/>
  <c r="R196"/>
  <c r="U196" s="1"/>
  <c r="R187"/>
  <c r="U187" s="1"/>
  <c r="M24"/>
  <c r="O24" s="1"/>
  <c r="Q24" s="1"/>
  <c r="S24" s="1"/>
  <c r="N24"/>
  <c r="P24" s="1"/>
  <c r="R24" s="1"/>
  <c r="T24" s="1"/>
  <c r="L25"/>
  <c r="D25"/>
  <c r="F25" s="1"/>
  <c r="H25" s="1"/>
  <c r="J25" s="1"/>
  <c r="C25"/>
  <c r="M23" i="5"/>
  <c r="O23" s="1"/>
  <c r="Q23" s="1"/>
  <c r="S23" s="1"/>
  <c r="N23"/>
  <c r="P23" s="1"/>
  <c r="R23" s="1"/>
  <c r="T23" s="1"/>
  <c r="L24"/>
  <c r="D24"/>
  <c r="F24" s="1"/>
  <c r="H24" s="1"/>
  <c r="J24" s="1"/>
  <c r="C24"/>
  <c r="E24" s="1"/>
  <c r="G24" s="1"/>
  <c r="I24" s="1"/>
  <c r="B25"/>
  <c r="AA21"/>
  <c r="AB21"/>
  <c r="AD21"/>
  <c r="Z21"/>
  <c r="AC21"/>
  <c r="Y21"/>
  <c r="S13" i="3"/>
  <c r="AC13" s="1"/>
  <c r="T13"/>
  <c r="AD13" s="1"/>
  <c r="I17"/>
  <c r="M16"/>
  <c r="O16" s="1"/>
  <c r="Q16" s="1"/>
  <c r="S16" s="1"/>
  <c r="N16"/>
  <c r="P16" s="1"/>
  <c r="R16" s="1"/>
  <c r="T16" s="1"/>
  <c r="L17"/>
  <c r="C20"/>
  <c r="E20" s="1"/>
  <c r="G20" s="1"/>
  <c r="I20" s="1"/>
  <c r="D20"/>
  <c r="F20" s="1"/>
  <c r="H20" s="1"/>
  <c r="J20" s="1"/>
  <c r="B21"/>
  <c r="M192" i="6" l="1"/>
  <c r="M200"/>
  <c r="A200" s="1"/>
  <c r="L192"/>
  <c r="N25"/>
  <c r="M25"/>
  <c r="E25"/>
  <c r="G25" s="1"/>
  <c r="I25" s="1"/>
  <c r="W301"/>
  <c r="W203"/>
  <c r="W252"/>
  <c r="W350"/>
  <c r="N24" i="5"/>
  <c r="P24" s="1"/>
  <c r="R24" s="1"/>
  <c r="T24" s="1"/>
  <c r="M24"/>
  <c r="O24" s="1"/>
  <c r="Q24" s="1"/>
  <c r="S24" s="1"/>
  <c r="L25"/>
  <c r="D25"/>
  <c r="F25" s="1"/>
  <c r="H25" s="1"/>
  <c r="J25" s="1"/>
  <c r="C25"/>
  <c r="M17" i="3"/>
  <c r="W17" s="1"/>
  <c r="L18"/>
  <c r="N17"/>
  <c r="X17" s="1"/>
  <c r="D21"/>
  <c r="F21" s="1"/>
  <c r="C21"/>
  <c r="B22"/>
  <c r="A192" i="6" l="1"/>
  <c r="I265"/>
  <c r="E265"/>
  <c r="H264"/>
  <c r="J260"/>
  <c r="F260"/>
  <c r="H259"/>
  <c r="J258"/>
  <c r="F258"/>
  <c r="H257"/>
  <c r="H265"/>
  <c r="G264"/>
  <c r="I260"/>
  <c r="E260"/>
  <c r="G259"/>
  <c r="I258"/>
  <c r="E258"/>
  <c r="G257"/>
  <c r="G265"/>
  <c r="I264"/>
  <c r="G260"/>
  <c r="E259"/>
  <c r="I257"/>
  <c r="F265"/>
  <c r="F264"/>
  <c r="J259"/>
  <c r="H258"/>
  <c r="F257"/>
  <c r="E264"/>
  <c r="I259"/>
  <c r="G258"/>
  <c r="E257"/>
  <c r="J265"/>
  <c r="H260"/>
  <c r="F259"/>
  <c r="J264"/>
  <c r="J257"/>
  <c r="O25"/>
  <c r="Q25" s="1"/>
  <c r="S25" s="1"/>
  <c r="W25"/>
  <c r="H314"/>
  <c r="G313"/>
  <c r="I309"/>
  <c r="E309"/>
  <c r="G308"/>
  <c r="I307"/>
  <c r="E307"/>
  <c r="G306"/>
  <c r="G314"/>
  <c r="J313"/>
  <c r="F313"/>
  <c r="H309"/>
  <c r="J308"/>
  <c r="F308"/>
  <c r="H307"/>
  <c r="J306"/>
  <c r="F306"/>
  <c r="J314"/>
  <c r="J309"/>
  <c r="H308"/>
  <c r="F307"/>
  <c r="I314"/>
  <c r="I313"/>
  <c r="G309"/>
  <c r="E308"/>
  <c r="I306"/>
  <c r="F314"/>
  <c r="H313"/>
  <c r="F309"/>
  <c r="J307"/>
  <c r="H306"/>
  <c r="E314"/>
  <c r="I308"/>
  <c r="G307"/>
  <c r="E313"/>
  <c r="E306"/>
  <c r="J363"/>
  <c r="F363"/>
  <c r="I362"/>
  <c r="E362"/>
  <c r="G358"/>
  <c r="I357"/>
  <c r="E357"/>
  <c r="G356"/>
  <c r="I355"/>
  <c r="E355"/>
  <c r="H363"/>
  <c r="F362"/>
  <c r="I358"/>
  <c r="J357"/>
  <c r="J356"/>
  <c r="E356"/>
  <c r="F355"/>
  <c r="I363"/>
  <c r="J362"/>
  <c r="H358"/>
  <c r="H357"/>
  <c r="I356"/>
  <c r="J355"/>
  <c r="E363"/>
  <c r="E377" s="1"/>
  <c r="E392" s="1"/>
  <c r="F358"/>
  <c r="H356"/>
  <c r="E358"/>
  <c r="F356"/>
  <c r="J358"/>
  <c r="G355"/>
  <c r="H362"/>
  <c r="G357"/>
  <c r="G362"/>
  <c r="F357"/>
  <c r="H355"/>
  <c r="G363"/>
  <c r="G216"/>
  <c r="J215"/>
  <c r="F215"/>
  <c r="J212"/>
  <c r="F212"/>
  <c r="H211"/>
  <c r="J210"/>
  <c r="F210"/>
  <c r="H209"/>
  <c r="J208"/>
  <c r="J222" s="1"/>
  <c r="F208"/>
  <c r="F222" s="1"/>
  <c r="J216"/>
  <c r="F216"/>
  <c r="I215"/>
  <c r="E215"/>
  <c r="I212"/>
  <c r="E212"/>
  <c r="G211"/>
  <c r="I210"/>
  <c r="E210"/>
  <c r="G209"/>
  <c r="I208"/>
  <c r="I222" s="1"/>
  <c r="E208"/>
  <c r="E222" s="1"/>
  <c r="E236" s="1"/>
  <c r="I216"/>
  <c r="E216"/>
  <c r="H215"/>
  <c r="H212"/>
  <c r="J211"/>
  <c r="F211"/>
  <c r="H210"/>
  <c r="J209"/>
  <c r="F209"/>
  <c r="H208"/>
  <c r="G210"/>
  <c r="H216"/>
  <c r="G212"/>
  <c r="I209"/>
  <c r="I211"/>
  <c r="E209"/>
  <c r="E211"/>
  <c r="G208"/>
  <c r="G215"/>
  <c r="X25"/>
  <c r="P25"/>
  <c r="R25" s="1"/>
  <c r="T25" s="1"/>
  <c r="M25" i="5"/>
  <c r="N25"/>
  <c r="E25"/>
  <c r="G25" s="1"/>
  <c r="I25" s="1"/>
  <c r="W105"/>
  <c r="W154"/>
  <c r="W252"/>
  <c r="W203"/>
  <c r="W301"/>
  <c r="W350"/>
  <c r="H21" i="3"/>
  <c r="O17"/>
  <c r="Y17" s="1"/>
  <c r="P17"/>
  <c r="Z17" s="1"/>
  <c r="M18"/>
  <c r="O18" s="1"/>
  <c r="Q18" s="1"/>
  <c r="S18" s="1"/>
  <c r="N18"/>
  <c r="P18" s="1"/>
  <c r="R18" s="1"/>
  <c r="T18" s="1"/>
  <c r="L19"/>
  <c r="E21"/>
  <c r="D22"/>
  <c r="F22" s="1"/>
  <c r="H22" s="1"/>
  <c r="J22" s="1"/>
  <c r="C22"/>
  <c r="E22" s="1"/>
  <c r="G22" s="1"/>
  <c r="I22" s="1"/>
  <c r="B23"/>
  <c r="J321" i="6" l="1"/>
  <c r="G223"/>
  <c r="H369"/>
  <c r="I370"/>
  <c r="G229"/>
  <c r="H229"/>
  <c r="G321"/>
  <c r="H320"/>
  <c r="E369"/>
  <c r="E383" s="1"/>
  <c r="E272"/>
  <c r="E286" s="1"/>
  <c r="I272"/>
  <c r="H370"/>
  <c r="G327"/>
  <c r="I369"/>
  <c r="F321"/>
  <c r="F320"/>
  <c r="G278"/>
  <c r="F377"/>
  <c r="I320"/>
  <c r="H278"/>
  <c r="G376"/>
  <c r="J278"/>
  <c r="E271"/>
  <c r="E285" s="1"/>
  <c r="F271"/>
  <c r="F279"/>
  <c r="J272"/>
  <c r="F223"/>
  <c r="I230"/>
  <c r="J230"/>
  <c r="F376"/>
  <c r="G370"/>
  <c r="E320"/>
  <c r="E334" s="1"/>
  <c r="J320"/>
  <c r="I271"/>
  <c r="G279"/>
  <c r="H279"/>
  <c r="I321"/>
  <c r="E223"/>
  <c r="E237" s="1"/>
  <c r="H230"/>
  <c r="J376"/>
  <c r="J370"/>
  <c r="H321"/>
  <c r="E321"/>
  <c r="E335" s="1"/>
  <c r="G219"/>
  <c r="G233" s="1"/>
  <c r="G226"/>
  <c r="I226"/>
  <c r="I219"/>
  <c r="I233" s="1"/>
  <c r="F224"/>
  <c r="F217"/>
  <c r="J372"/>
  <c r="J379" s="1"/>
  <c r="J365"/>
  <c r="H327"/>
  <c r="G316"/>
  <c r="G323"/>
  <c r="J322"/>
  <c r="J329" s="1"/>
  <c r="J315"/>
  <c r="F327"/>
  <c r="I323"/>
  <c r="I330" s="1"/>
  <c r="I316"/>
  <c r="E266"/>
  <c r="E273"/>
  <c r="E280" s="1"/>
  <c r="F229"/>
  <c r="F370"/>
  <c r="H371"/>
  <c r="H364"/>
  <c r="H377"/>
  <c r="J377"/>
  <c r="I315"/>
  <c r="I322"/>
  <c r="I329" s="1"/>
  <c r="F328"/>
  <c r="H315"/>
  <c r="H322"/>
  <c r="G267"/>
  <c r="G274"/>
  <c r="E274"/>
  <c r="E281" s="1"/>
  <c r="E267"/>
  <c r="H273"/>
  <c r="H266"/>
  <c r="G217"/>
  <c r="G224"/>
  <c r="H217"/>
  <c r="H224"/>
  <c r="I229"/>
  <c r="H225"/>
  <c r="H218"/>
  <c r="J229"/>
  <c r="L229" s="1"/>
  <c r="H376"/>
  <c r="E365"/>
  <c r="E372"/>
  <c r="E379" s="1"/>
  <c r="H372"/>
  <c r="H365"/>
  <c r="F369"/>
  <c r="I365"/>
  <c r="I372"/>
  <c r="I379" s="1"/>
  <c r="I371"/>
  <c r="I378" s="1"/>
  <c r="I364"/>
  <c r="E376"/>
  <c r="E391" s="1"/>
  <c r="E328"/>
  <c r="E343" s="1"/>
  <c r="F316"/>
  <c r="F323"/>
  <c r="I327"/>
  <c r="K327" s="1"/>
  <c r="J316"/>
  <c r="J323"/>
  <c r="J330" s="1"/>
  <c r="G328"/>
  <c r="G322"/>
  <c r="G315"/>
  <c r="H267"/>
  <c r="H274"/>
  <c r="I266"/>
  <c r="I273"/>
  <c r="I280" s="1"/>
  <c r="H272"/>
  <c r="I274"/>
  <c r="I281" s="1"/>
  <c r="I267"/>
  <c r="H271"/>
  <c r="F274"/>
  <c r="F267"/>
  <c r="E279"/>
  <c r="E294" s="1"/>
  <c r="E218"/>
  <c r="E225"/>
  <c r="E232" s="1"/>
  <c r="J218"/>
  <c r="J225"/>
  <c r="J232" s="1"/>
  <c r="E224"/>
  <c r="E231" s="1"/>
  <c r="E217"/>
  <c r="J226"/>
  <c r="J219"/>
  <c r="J233" s="1"/>
  <c r="AC25"/>
  <c r="Y25"/>
  <c r="AB25"/>
  <c r="AA25"/>
  <c r="AD25"/>
  <c r="Z25"/>
  <c r="E278"/>
  <c r="E293" s="1"/>
  <c r="G273"/>
  <c r="G266"/>
  <c r="J223"/>
  <c r="H226"/>
  <c r="H219"/>
  <c r="H233" s="1"/>
  <c r="I224"/>
  <c r="I231" s="1"/>
  <c r="I217"/>
  <c r="E229"/>
  <c r="E244" s="1"/>
  <c r="J224"/>
  <c r="J231" s="1"/>
  <c r="J217"/>
  <c r="G377"/>
  <c r="G364"/>
  <c r="G371"/>
  <c r="F372"/>
  <c r="F365"/>
  <c r="I377"/>
  <c r="J364"/>
  <c r="J371"/>
  <c r="J378" s="1"/>
  <c r="E371"/>
  <c r="E378" s="1"/>
  <c r="E364"/>
  <c r="H323"/>
  <c r="H316"/>
  <c r="J327"/>
  <c r="F266"/>
  <c r="F273"/>
  <c r="G272"/>
  <c r="F278"/>
  <c r="G271"/>
  <c r="I218"/>
  <c r="I225"/>
  <c r="I232" s="1"/>
  <c r="G225"/>
  <c r="G218"/>
  <c r="G222"/>
  <c r="K222" s="1"/>
  <c r="I223"/>
  <c r="H222"/>
  <c r="L222" s="1"/>
  <c r="F218"/>
  <c r="F225"/>
  <c r="E230"/>
  <c r="E245" s="1"/>
  <c r="E226"/>
  <c r="E238" s="1"/>
  <c r="E219"/>
  <c r="E233" s="1"/>
  <c r="E246" s="1"/>
  <c r="F230"/>
  <c r="H223"/>
  <c r="F226"/>
  <c r="F219"/>
  <c r="F233" s="1"/>
  <c r="G230"/>
  <c r="F371"/>
  <c r="F364"/>
  <c r="G369"/>
  <c r="J369"/>
  <c r="E370"/>
  <c r="E384" s="1"/>
  <c r="G372"/>
  <c r="G365"/>
  <c r="I376"/>
  <c r="E327"/>
  <c r="E342" s="1"/>
  <c r="E315"/>
  <c r="E322"/>
  <c r="E329" s="1"/>
  <c r="I328"/>
  <c r="J328"/>
  <c r="F322"/>
  <c r="F315"/>
  <c r="G320"/>
  <c r="E323"/>
  <c r="E330" s="1"/>
  <c r="E316"/>
  <c r="H328"/>
  <c r="J271"/>
  <c r="J279"/>
  <c r="J266"/>
  <c r="J273"/>
  <c r="J280" s="1"/>
  <c r="I278"/>
  <c r="K278" s="1"/>
  <c r="F272"/>
  <c r="J274"/>
  <c r="J281" s="1"/>
  <c r="J267"/>
  <c r="I279"/>
  <c r="H314" i="5"/>
  <c r="I314"/>
  <c r="G314"/>
  <c r="J313"/>
  <c r="F313"/>
  <c r="H309"/>
  <c r="J308"/>
  <c r="F308"/>
  <c r="H307"/>
  <c r="H321" s="1"/>
  <c r="J306"/>
  <c r="F306"/>
  <c r="F314"/>
  <c r="I313"/>
  <c r="E313"/>
  <c r="G309"/>
  <c r="I308"/>
  <c r="E308"/>
  <c r="G307"/>
  <c r="I306"/>
  <c r="E306"/>
  <c r="H313"/>
  <c r="F309"/>
  <c r="J307"/>
  <c r="H306"/>
  <c r="J314"/>
  <c r="G313"/>
  <c r="E309"/>
  <c r="I307"/>
  <c r="G306"/>
  <c r="E314"/>
  <c r="J309"/>
  <c r="H308"/>
  <c r="F307"/>
  <c r="I309"/>
  <c r="G308"/>
  <c r="E307"/>
  <c r="I118"/>
  <c r="E118"/>
  <c r="H117"/>
  <c r="H114"/>
  <c r="J113"/>
  <c r="F113"/>
  <c r="H112"/>
  <c r="J111"/>
  <c r="F111"/>
  <c r="H110"/>
  <c r="H118"/>
  <c r="G117"/>
  <c r="G114"/>
  <c r="I113"/>
  <c r="E113"/>
  <c r="G112"/>
  <c r="I111"/>
  <c r="I125" s="1"/>
  <c r="E111"/>
  <c r="E125" s="1"/>
  <c r="E139" s="1"/>
  <c r="G110"/>
  <c r="G118"/>
  <c r="J117"/>
  <c r="F117"/>
  <c r="J114"/>
  <c r="F114"/>
  <c r="H113"/>
  <c r="J112"/>
  <c r="F112"/>
  <c r="H111"/>
  <c r="J110"/>
  <c r="J124" s="1"/>
  <c r="F110"/>
  <c r="F124" s="1"/>
  <c r="F118"/>
  <c r="I114"/>
  <c r="E112"/>
  <c r="E117"/>
  <c r="E110"/>
  <c r="E114"/>
  <c r="G111"/>
  <c r="I117"/>
  <c r="G113"/>
  <c r="I110"/>
  <c r="J118"/>
  <c r="I112"/>
  <c r="I216"/>
  <c r="J216"/>
  <c r="E216"/>
  <c r="H215"/>
  <c r="H212"/>
  <c r="J211"/>
  <c r="F211"/>
  <c r="H210"/>
  <c r="J209"/>
  <c r="F209"/>
  <c r="H208"/>
  <c r="H216"/>
  <c r="G215"/>
  <c r="G212"/>
  <c r="I211"/>
  <c r="E211"/>
  <c r="G210"/>
  <c r="I209"/>
  <c r="E209"/>
  <c r="E223" s="1"/>
  <c r="E237" s="1"/>
  <c r="G208"/>
  <c r="G216"/>
  <c r="J215"/>
  <c r="F215"/>
  <c r="J212"/>
  <c r="F212"/>
  <c r="H211"/>
  <c r="J210"/>
  <c r="F210"/>
  <c r="H209"/>
  <c r="J208"/>
  <c r="J222" s="1"/>
  <c r="F208"/>
  <c r="F222" s="1"/>
  <c r="I215"/>
  <c r="G211"/>
  <c r="I208"/>
  <c r="E215"/>
  <c r="I210"/>
  <c r="E208"/>
  <c r="F216"/>
  <c r="I212"/>
  <c r="E210"/>
  <c r="G209"/>
  <c r="E212"/>
  <c r="I265"/>
  <c r="E265"/>
  <c r="H264"/>
  <c r="J260"/>
  <c r="F260"/>
  <c r="H259"/>
  <c r="J258"/>
  <c r="F258"/>
  <c r="H257"/>
  <c r="H265"/>
  <c r="G264"/>
  <c r="I260"/>
  <c r="E260"/>
  <c r="G259"/>
  <c r="I258"/>
  <c r="E258"/>
  <c r="G257"/>
  <c r="G265"/>
  <c r="J264"/>
  <c r="F264"/>
  <c r="H260"/>
  <c r="J259"/>
  <c r="F259"/>
  <c r="H258"/>
  <c r="J257"/>
  <c r="F257"/>
  <c r="G258"/>
  <c r="I264"/>
  <c r="G260"/>
  <c r="I257"/>
  <c r="J265"/>
  <c r="J279" s="1"/>
  <c r="E264"/>
  <c r="I259"/>
  <c r="E257"/>
  <c r="F265"/>
  <c r="E259"/>
  <c r="X25"/>
  <c r="P25"/>
  <c r="R25" s="1"/>
  <c r="T25" s="1"/>
  <c r="J363"/>
  <c r="F363"/>
  <c r="I362"/>
  <c r="E362"/>
  <c r="G358"/>
  <c r="I357"/>
  <c r="E357"/>
  <c r="G356"/>
  <c r="I355"/>
  <c r="E355"/>
  <c r="H363"/>
  <c r="E363"/>
  <c r="G362"/>
  <c r="J358"/>
  <c r="E358"/>
  <c r="F357"/>
  <c r="F356"/>
  <c r="G355"/>
  <c r="F362"/>
  <c r="I358"/>
  <c r="J357"/>
  <c r="J356"/>
  <c r="E356"/>
  <c r="F355"/>
  <c r="F358"/>
  <c r="H356"/>
  <c r="J362"/>
  <c r="H357"/>
  <c r="J355"/>
  <c r="I363"/>
  <c r="H362"/>
  <c r="G357"/>
  <c r="H355"/>
  <c r="G363"/>
  <c r="I356"/>
  <c r="H358"/>
  <c r="J167"/>
  <c r="F167"/>
  <c r="I166"/>
  <c r="E166"/>
  <c r="I163"/>
  <c r="E163"/>
  <c r="G162"/>
  <c r="I161"/>
  <c r="E161"/>
  <c r="G160"/>
  <c r="I159"/>
  <c r="I173" s="1"/>
  <c r="E159"/>
  <c r="E173" s="1"/>
  <c r="E187" s="1"/>
  <c r="I167"/>
  <c r="E167"/>
  <c r="H166"/>
  <c r="H163"/>
  <c r="J162"/>
  <c r="F162"/>
  <c r="H161"/>
  <c r="J160"/>
  <c r="F160"/>
  <c r="H159"/>
  <c r="H167"/>
  <c r="G166"/>
  <c r="G163"/>
  <c r="I162"/>
  <c r="E162"/>
  <c r="G161"/>
  <c r="I160"/>
  <c r="I174" s="1"/>
  <c r="E160"/>
  <c r="E174" s="1"/>
  <c r="E188" s="1"/>
  <c r="G159"/>
  <c r="J166"/>
  <c r="H162"/>
  <c r="J159"/>
  <c r="F166"/>
  <c r="J161"/>
  <c r="F159"/>
  <c r="G167"/>
  <c r="J163"/>
  <c r="F161"/>
  <c r="F163"/>
  <c r="H160"/>
  <c r="W25"/>
  <c r="O25"/>
  <c r="Q25" s="1"/>
  <c r="S25" s="1"/>
  <c r="Q17" i="3"/>
  <c r="AA17" s="1"/>
  <c r="J21"/>
  <c r="G21"/>
  <c r="R17"/>
  <c r="AB17" s="1"/>
  <c r="N19"/>
  <c r="P19" s="1"/>
  <c r="R19" s="1"/>
  <c r="T19" s="1"/>
  <c r="M19"/>
  <c r="O19" s="1"/>
  <c r="Q19" s="1"/>
  <c r="S19" s="1"/>
  <c r="L20"/>
  <c r="C23"/>
  <c r="E23" s="1"/>
  <c r="G23" s="1"/>
  <c r="I23" s="1"/>
  <c r="D23"/>
  <c r="F23" s="1"/>
  <c r="H23" s="1"/>
  <c r="J23" s="1"/>
  <c r="B24"/>
  <c r="L321" i="6" l="1"/>
  <c r="K223"/>
  <c r="L369"/>
  <c r="K370"/>
  <c r="G223" i="5"/>
  <c r="F230"/>
  <c r="K229" i="6"/>
  <c r="N229" s="1"/>
  <c r="R229" s="1"/>
  <c r="I244" s="1"/>
  <c r="N244" s="1"/>
  <c r="K321"/>
  <c r="G181" i="5"/>
  <c r="L320" i="6"/>
  <c r="K369"/>
  <c r="N369" s="1"/>
  <c r="Q369" s="1"/>
  <c r="H383" s="1"/>
  <c r="M383" s="1"/>
  <c r="K271"/>
  <c r="K272"/>
  <c r="K320"/>
  <c r="L370"/>
  <c r="K377"/>
  <c r="L278"/>
  <c r="M278" s="1"/>
  <c r="O278" s="1"/>
  <c r="F293" s="1"/>
  <c r="K293" s="1"/>
  <c r="K376"/>
  <c r="L272"/>
  <c r="L230"/>
  <c r="K279"/>
  <c r="L279"/>
  <c r="K230"/>
  <c r="N222"/>
  <c r="L376"/>
  <c r="K372"/>
  <c r="G379"/>
  <c r="K379" s="1"/>
  <c r="E240"/>
  <c r="E239"/>
  <c r="F330"/>
  <c r="H231"/>
  <c r="L231" s="1"/>
  <c r="L224"/>
  <c r="P237"/>
  <c r="F378"/>
  <c r="L223"/>
  <c r="K225"/>
  <c r="G232"/>
  <c r="K232" s="1"/>
  <c r="F379"/>
  <c r="H310"/>
  <c r="H359"/>
  <c r="H261"/>
  <c r="G281"/>
  <c r="K281" s="1"/>
  <c r="K274"/>
  <c r="L377"/>
  <c r="L327"/>
  <c r="N327" s="1"/>
  <c r="R327" s="1"/>
  <c r="I342" s="1"/>
  <c r="N342" s="1"/>
  <c r="P245"/>
  <c r="F280"/>
  <c r="H330"/>
  <c r="L330" s="1"/>
  <c r="L323"/>
  <c r="G378"/>
  <c r="K378" s="1"/>
  <c r="K371"/>
  <c r="L233"/>
  <c r="F359"/>
  <c r="F310"/>
  <c r="F261"/>
  <c r="E261"/>
  <c r="E310"/>
  <c r="E359"/>
  <c r="F281"/>
  <c r="H281"/>
  <c r="L281" s="1"/>
  <c r="L274"/>
  <c r="G329"/>
  <c r="K329" s="1"/>
  <c r="K322"/>
  <c r="H379"/>
  <c r="L379" s="1"/>
  <c r="L372"/>
  <c r="L225"/>
  <c r="H232"/>
  <c r="L232" s="1"/>
  <c r="G231"/>
  <c r="K231" s="1"/>
  <c r="K224"/>
  <c r="L273"/>
  <c r="H280"/>
  <c r="L280" s="1"/>
  <c r="P236"/>
  <c r="K226"/>
  <c r="F329"/>
  <c r="G261"/>
  <c r="G359"/>
  <c r="G310"/>
  <c r="M229"/>
  <c r="P229" s="1"/>
  <c r="G244" s="1"/>
  <c r="L244" s="1"/>
  <c r="L328"/>
  <c r="E248"/>
  <c r="E247"/>
  <c r="F232"/>
  <c r="M222"/>
  <c r="P244"/>
  <c r="L226"/>
  <c r="K273"/>
  <c r="G280"/>
  <c r="K280" s="1"/>
  <c r="J310"/>
  <c r="J359"/>
  <c r="J261"/>
  <c r="I310"/>
  <c r="I359"/>
  <c r="I261"/>
  <c r="L271"/>
  <c r="K328"/>
  <c r="H329"/>
  <c r="L329" s="1"/>
  <c r="L322"/>
  <c r="L371"/>
  <c r="H378"/>
  <c r="L378" s="1"/>
  <c r="K323"/>
  <c r="G330"/>
  <c r="K330" s="1"/>
  <c r="F231"/>
  <c r="K233"/>
  <c r="J370" i="5"/>
  <c r="G369"/>
  <c r="H125"/>
  <c r="H370"/>
  <c r="E369"/>
  <c r="E383" s="1"/>
  <c r="F377"/>
  <c r="E278"/>
  <c r="E293" s="1"/>
  <c r="I278"/>
  <c r="E272"/>
  <c r="E286" s="1"/>
  <c r="F272"/>
  <c r="I321"/>
  <c r="H320"/>
  <c r="E320"/>
  <c r="E334" s="1"/>
  <c r="H369"/>
  <c r="J369"/>
  <c r="I369"/>
  <c r="G272"/>
  <c r="I272"/>
  <c r="F132"/>
  <c r="J321"/>
  <c r="L321" s="1"/>
  <c r="I320"/>
  <c r="F320"/>
  <c r="H229"/>
  <c r="J223"/>
  <c r="J180"/>
  <c r="G180"/>
  <c r="J174"/>
  <c r="E377"/>
  <c r="E392" s="1"/>
  <c r="G370"/>
  <c r="F271"/>
  <c r="H279"/>
  <c r="L279" s="1"/>
  <c r="I229"/>
  <c r="G222"/>
  <c r="H230"/>
  <c r="I131"/>
  <c r="E131"/>
  <c r="E146" s="1"/>
  <c r="H124"/>
  <c r="L124" s="1"/>
  <c r="E328"/>
  <c r="E343" s="1"/>
  <c r="G321"/>
  <c r="J320"/>
  <c r="F174"/>
  <c r="I230"/>
  <c r="G124"/>
  <c r="F180"/>
  <c r="H181"/>
  <c r="H180"/>
  <c r="I370"/>
  <c r="F376"/>
  <c r="J271"/>
  <c r="G271"/>
  <c r="H271"/>
  <c r="E229"/>
  <c r="E244" s="1"/>
  <c r="J132"/>
  <c r="G125"/>
  <c r="K125" s="1"/>
  <c r="F321"/>
  <c r="G320"/>
  <c r="F168"/>
  <c r="F175"/>
  <c r="G168"/>
  <c r="G175"/>
  <c r="H365"/>
  <c r="H372"/>
  <c r="I266"/>
  <c r="I273"/>
  <c r="I280" s="1"/>
  <c r="G267"/>
  <c r="G274"/>
  <c r="F278"/>
  <c r="E279"/>
  <c r="E294" s="1"/>
  <c r="I224"/>
  <c r="I231" s="1"/>
  <c r="I217"/>
  <c r="F217"/>
  <c r="F224"/>
  <c r="I119"/>
  <c r="I126"/>
  <c r="I133" s="1"/>
  <c r="J119"/>
  <c r="J126"/>
  <c r="J133" s="1"/>
  <c r="F131"/>
  <c r="I127"/>
  <c r="I134" s="1"/>
  <c r="I120"/>
  <c r="F127"/>
  <c r="F120"/>
  <c r="E132"/>
  <c r="E147" s="1"/>
  <c r="I323"/>
  <c r="I330" s="1"/>
  <c r="I316"/>
  <c r="I315"/>
  <c r="I322"/>
  <c r="I329" s="1"/>
  <c r="E327"/>
  <c r="E342" s="1"/>
  <c r="H323"/>
  <c r="H316"/>
  <c r="J327"/>
  <c r="J168"/>
  <c r="J175"/>
  <c r="J182" s="1"/>
  <c r="I175"/>
  <c r="I182" s="1"/>
  <c r="I168"/>
  <c r="E266"/>
  <c r="E273"/>
  <c r="E280" s="1"/>
  <c r="J266"/>
  <c r="J273"/>
  <c r="J280" s="1"/>
  <c r="I274"/>
  <c r="I281" s="1"/>
  <c r="I267"/>
  <c r="E224"/>
  <c r="E231" s="1"/>
  <c r="E217"/>
  <c r="H224"/>
  <c r="H217"/>
  <c r="E169"/>
  <c r="E176"/>
  <c r="E183" s="1"/>
  <c r="H175"/>
  <c r="H168"/>
  <c r="H371"/>
  <c r="H364"/>
  <c r="F372"/>
  <c r="F365"/>
  <c r="J371"/>
  <c r="J378" s="1"/>
  <c r="J364"/>
  <c r="J372"/>
  <c r="J379" s="1"/>
  <c r="J365"/>
  <c r="H377"/>
  <c r="J377"/>
  <c r="H267"/>
  <c r="H274"/>
  <c r="J278"/>
  <c r="J274"/>
  <c r="J281" s="1"/>
  <c r="J267"/>
  <c r="I279"/>
  <c r="I226"/>
  <c r="I219"/>
  <c r="I233" s="1"/>
  <c r="J217"/>
  <c r="J224"/>
  <c r="J231" s="1"/>
  <c r="F229"/>
  <c r="I225"/>
  <c r="I232" s="1"/>
  <c r="I218"/>
  <c r="H222"/>
  <c r="L222" s="1"/>
  <c r="F225"/>
  <c r="F218"/>
  <c r="E230"/>
  <c r="E245" s="1"/>
  <c r="E119"/>
  <c r="E126"/>
  <c r="E133" s="1"/>
  <c r="H120"/>
  <c r="H127"/>
  <c r="J131"/>
  <c r="G128"/>
  <c r="G121"/>
  <c r="G135" s="1"/>
  <c r="F125"/>
  <c r="J127"/>
  <c r="J134" s="1"/>
  <c r="J120"/>
  <c r="I132"/>
  <c r="G327"/>
  <c r="F316"/>
  <c r="F323"/>
  <c r="G316"/>
  <c r="G323"/>
  <c r="I327"/>
  <c r="G328"/>
  <c r="F274"/>
  <c r="F267"/>
  <c r="J226"/>
  <c r="J219"/>
  <c r="J233" s="1"/>
  <c r="E225"/>
  <c r="E232" s="1"/>
  <c r="E218"/>
  <c r="AA25"/>
  <c r="AD25"/>
  <c r="Z25"/>
  <c r="AC25"/>
  <c r="Y25"/>
  <c r="AB25"/>
  <c r="J170"/>
  <c r="J184" s="1"/>
  <c r="J177"/>
  <c r="G173"/>
  <c r="K173" s="1"/>
  <c r="G176"/>
  <c r="G169"/>
  <c r="I180"/>
  <c r="E371"/>
  <c r="E378" s="1"/>
  <c r="E364"/>
  <c r="H174"/>
  <c r="J173"/>
  <c r="I169"/>
  <c r="I176"/>
  <c r="I183" s="1"/>
  <c r="H173"/>
  <c r="F176"/>
  <c r="F169"/>
  <c r="E181"/>
  <c r="E196" s="1"/>
  <c r="G174"/>
  <c r="K174" s="1"/>
  <c r="E177"/>
  <c r="E189" s="1"/>
  <c r="P187" s="1"/>
  <c r="E170"/>
  <c r="E184" s="1"/>
  <c r="E197" s="1"/>
  <c r="F181"/>
  <c r="G377"/>
  <c r="H376"/>
  <c r="F369"/>
  <c r="I365"/>
  <c r="I372"/>
  <c r="I379" s="1"/>
  <c r="F370"/>
  <c r="I371"/>
  <c r="I378" s="1"/>
  <c r="I364"/>
  <c r="E376"/>
  <c r="E391" s="1"/>
  <c r="F279"/>
  <c r="H272"/>
  <c r="G279"/>
  <c r="G273"/>
  <c r="G266"/>
  <c r="G278"/>
  <c r="J272"/>
  <c r="E226"/>
  <c r="E238" s="1"/>
  <c r="E219"/>
  <c r="E233" s="1"/>
  <c r="E246" s="1"/>
  <c r="I222"/>
  <c r="H218"/>
  <c r="H225"/>
  <c r="J229"/>
  <c r="I223"/>
  <c r="G226"/>
  <c r="G219"/>
  <c r="G233" s="1"/>
  <c r="F223"/>
  <c r="J225"/>
  <c r="J232" s="1"/>
  <c r="J218"/>
  <c r="J230"/>
  <c r="I124"/>
  <c r="E121"/>
  <c r="E135" s="1"/>
  <c r="E148" s="1"/>
  <c r="E128"/>
  <c r="E140" s="1"/>
  <c r="P139" s="1"/>
  <c r="I121"/>
  <c r="I135" s="1"/>
  <c r="I128"/>
  <c r="F128"/>
  <c r="F121"/>
  <c r="F135" s="1"/>
  <c r="G132"/>
  <c r="G126"/>
  <c r="G119"/>
  <c r="G131"/>
  <c r="J125"/>
  <c r="H128"/>
  <c r="H121"/>
  <c r="H135" s="1"/>
  <c r="E321"/>
  <c r="E335" s="1"/>
  <c r="H322"/>
  <c r="H315"/>
  <c r="J328"/>
  <c r="F328"/>
  <c r="F315"/>
  <c r="F322"/>
  <c r="I328"/>
  <c r="H177"/>
  <c r="H170"/>
  <c r="H184" s="1"/>
  <c r="E180"/>
  <c r="E195" s="1"/>
  <c r="G364"/>
  <c r="G371"/>
  <c r="E365"/>
  <c r="E372"/>
  <c r="E379" s="1"/>
  <c r="F170"/>
  <c r="F184" s="1"/>
  <c r="F177"/>
  <c r="F173"/>
  <c r="H169"/>
  <c r="H176"/>
  <c r="G177"/>
  <c r="G170"/>
  <c r="G184" s="1"/>
  <c r="J176"/>
  <c r="J183" s="1"/>
  <c r="J169"/>
  <c r="I181"/>
  <c r="E175"/>
  <c r="E182" s="1"/>
  <c r="E168"/>
  <c r="I177"/>
  <c r="I170"/>
  <c r="I184" s="1"/>
  <c r="J181"/>
  <c r="I377"/>
  <c r="J376"/>
  <c r="E370"/>
  <c r="E384" s="1"/>
  <c r="F364"/>
  <c r="F371"/>
  <c r="G376"/>
  <c r="G372"/>
  <c r="G365"/>
  <c r="I376"/>
  <c r="E271"/>
  <c r="E285" s="1"/>
  <c r="I271"/>
  <c r="F266"/>
  <c r="F273"/>
  <c r="E274"/>
  <c r="E281" s="1"/>
  <c r="E267"/>
  <c r="H273"/>
  <c r="H266"/>
  <c r="H278"/>
  <c r="E222"/>
  <c r="E236" s="1"/>
  <c r="G225"/>
  <c r="G218"/>
  <c r="H223"/>
  <c r="F219"/>
  <c r="F233" s="1"/>
  <c r="F226"/>
  <c r="G230"/>
  <c r="G224"/>
  <c r="G217"/>
  <c r="G229"/>
  <c r="H226"/>
  <c r="H219"/>
  <c r="H233" s="1"/>
  <c r="G120"/>
  <c r="G127"/>
  <c r="E124"/>
  <c r="E138" s="1"/>
  <c r="F119"/>
  <c r="F126"/>
  <c r="J128"/>
  <c r="J121"/>
  <c r="J135" s="1"/>
  <c r="E127"/>
  <c r="E134" s="1"/>
  <c r="E120"/>
  <c r="H132"/>
  <c r="H126"/>
  <c r="H119"/>
  <c r="H131"/>
  <c r="G322"/>
  <c r="G315"/>
  <c r="J316"/>
  <c r="J323"/>
  <c r="J330" s="1"/>
  <c r="E323"/>
  <c r="E330" s="1"/>
  <c r="E316"/>
  <c r="H327"/>
  <c r="E315"/>
  <c r="E322"/>
  <c r="E329" s="1"/>
  <c r="J322"/>
  <c r="J329" s="1"/>
  <c r="J315"/>
  <c r="F327"/>
  <c r="H328"/>
  <c r="S17" i="3"/>
  <c r="AC17" s="1"/>
  <c r="T17"/>
  <c r="AD17" s="1"/>
  <c r="I21"/>
  <c r="M20"/>
  <c r="O20" s="1"/>
  <c r="Q20" s="1"/>
  <c r="S20" s="1"/>
  <c r="L21"/>
  <c r="N20"/>
  <c r="P20" s="1"/>
  <c r="R20" s="1"/>
  <c r="T20" s="1"/>
  <c r="B25"/>
  <c r="B26" s="1"/>
  <c r="C24"/>
  <c r="E24" s="1"/>
  <c r="G24" s="1"/>
  <c r="I24" s="1"/>
  <c r="D24"/>
  <c r="F24" s="1"/>
  <c r="H24" s="1"/>
  <c r="J24" s="1"/>
  <c r="N321" i="6" l="1"/>
  <c r="R321" s="1"/>
  <c r="I335" s="1"/>
  <c r="N335" s="1"/>
  <c r="N223"/>
  <c r="R223" s="1"/>
  <c r="I237" s="1"/>
  <c r="N237" s="1"/>
  <c r="M320"/>
  <c r="P320" s="1"/>
  <c r="G334" s="1"/>
  <c r="L334" s="1"/>
  <c r="M370"/>
  <c r="O370" s="1"/>
  <c r="F384" s="1"/>
  <c r="K384" s="1"/>
  <c r="K181" i="5"/>
  <c r="K223"/>
  <c r="M321" i="6"/>
  <c r="O321" s="1"/>
  <c r="F335" s="1"/>
  <c r="K335" s="1"/>
  <c r="M369"/>
  <c r="O369" s="1"/>
  <c r="F383" s="1"/>
  <c r="K383" s="1"/>
  <c r="N271"/>
  <c r="Q271" s="1"/>
  <c r="H285" s="1"/>
  <c r="M285" s="1"/>
  <c r="N278"/>
  <c r="R278" s="1"/>
  <c r="I293" s="1"/>
  <c r="N293" s="1"/>
  <c r="N370"/>
  <c r="R370" s="1"/>
  <c r="I384" s="1"/>
  <c r="N384" s="1"/>
  <c r="N230"/>
  <c r="R230" s="1"/>
  <c r="I245" s="1"/>
  <c r="N245" s="1"/>
  <c r="M279"/>
  <c r="P279" s="1"/>
  <c r="G294" s="1"/>
  <c r="L294" s="1"/>
  <c r="N320"/>
  <c r="Q320" s="1"/>
  <c r="H334" s="1"/>
  <c r="M334" s="1"/>
  <c r="M233"/>
  <c r="P233" s="1"/>
  <c r="G246" s="1"/>
  <c r="L246" s="1"/>
  <c r="L247" s="1"/>
  <c r="M272"/>
  <c r="P272" s="1"/>
  <c r="G286" s="1"/>
  <c r="L286" s="1"/>
  <c r="M231"/>
  <c r="O231" s="1"/>
  <c r="Q229"/>
  <c r="H244" s="1"/>
  <c r="M244" s="1"/>
  <c r="N376"/>
  <c r="Q376" s="1"/>
  <c r="H391" s="1"/>
  <c r="M391" s="1"/>
  <c r="M330"/>
  <c r="P330" s="1"/>
  <c r="N377"/>
  <c r="R377" s="1"/>
  <c r="I392" s="1"/>
  <c r="N392" s="1"/>
  <c r="N372"/>
  <c r="Q372" s="1"/>
  <c r="M376"/>
  <c r="O376" s="1"/>
  <c r="F391" s="1"/>
  <c r="K391" s="1"/>
  <c r="R369"/>
  <c r="I383" s="1"/>
  <c r="N383" s="1"/>
  <c r="N272"/>
  <c r="R272" s="1"/>
  <c r="I286" s="1"/>
  <c r="N286" s="1"/>
  <c r="N279"/>
  <c r="Q279" s="1"/>
  <c r="H294" s="1"/>
  <c r="M294" s="1"/>
  <c r="N232"/>
  <c r="R232" s="1"/>
  <c r="M323"/>
  <c r="P323" s="1"/>
  <c r="M280"/>
  <c r="P280" s="1"/>
  <c r="Q327"/>
  <c r="H342" s="1"/>
  <c r="M342" s="1"/>
  <c r="M273"/>
  <c r="P273" s="1"/>
  <c r="P278"/>
  <c r="G293" s="1"/>
  <c r="L293" s="1"/>
  <c r="E249"/>
  <c r="M378"/>
  <c r="O378" s="1"/>
  <c r="N371"/>
  <c r="Q371" s="1"/>
  <c r="N274"/>
  <c r="Q274" s="1"/>
  <c r="M230"/>
  <c r="P230" s="1"/>
  <c r="G245" s="1"/>
  <c r="L245" s="1"/>
  <c r="N224"/>
  <c r="R224" s="1"/>
  <c r="N322"/>
  <c r="Q322" s="1"/>
  <c r="M226"/>
  <c r="O226" s="1"/>
  <c r="F238" s="1"/>
  <c r="K238" s="1"/>
  <c r="K240" s="1"/>
  <c r="E241"/>
  <c r="N379"/>
  <c r="Q379" s="1"/>
  <c r="N281"/>
  <c r="R281" s="1"/>
  <c r="N328"/>
  <c r="M225"/>
  <c r="P225" s="1"/>
  <c r="M329"/>
  <c r="P329" s="1"/>
  <c r="M223"/>
  <c r="O223" s="1"/>
  <c r="F237" s="1"/>
  <c r="K237" s="1"/>
  <c r="R222"/>
  <c r="I236" s="1"/>
  <c r="N236" s="1"/>
  <c r="Q222"/>
  <c r="H236" s="1"/>
  <c r="M236" s="1"/>
  <c r="I324"/>
  <c r="I317"/>
  <c r="I331" s="1"/>
  <c r="E373"/>
  <c r="E385" s="1"/>
  <c r="E366"/>
  <c r="E380" s="1"/>
  <c r="E393" s="1"/>
  <c r="F324"/>
  <c r="F317"/>
  <c r="F331" s="1"/>
  <c r="M372"/>
  <c r="N329"/>
  <c r="R329" s="1"/>
  <c r="J275"/>
  <c r="J268"/>
  <c r="J282" s="1"/>
  <c r="M271"/>
  <c r="G275"/>
  <c r="G268"/>
  <c r="G282" s="1"/>
  <c r="N280"/>
  <c r="R280" s="1"/>
  <c r="E324"/>
  <c r="E336" s="1"/>
  <c r="E317"/>
  <c r="E331" s="1"/>
  <c r="E344" s="1"/>
  <c r="F366"/>
  <c r="F380" s="1"/>
  <c r="F373"/>
  <c r="N323"/>
  <c r="M274"/>
  <c r="H275"/>
  <c r="H268"/>
  <c r="H282" s="1"/>
  <c r="N231"/>
  <c r="R231" s="1"/>
  <c r="N378"/>
  <c r="R378" s="1"/>
  <c r="M328"/>
  <c r="I268"/>
  <c r="I282" s="1"/>
  <c r="I275"/>
  <c r="J366"/>
  <c r="J380" s="1"/>
  <c r="J373"/>
  <c r="N226"/>
  <c r="P222"/>
  <c r="G236" s="1"/>
  <c r="L236" s="1"/>
  <c r="O222"/>
  <c r="F236" s="1"/>
  <c r="K236" s="1"/>
  <c r="M377"/>
  <c r="N273"/>
  <c r="N225"/>
  <c r="E268"/>
  <c r="E282" s="1"/>
  <c r="E295" s="1"/>
  <c r="E275"/>
  <c r="E287" s="1"/>
  <c r="N233"/>
  <c r="N330"/>
  <c r="R330" s="1"/>
  <c r="O229"/>
  <c r="F244" s="1"/>
  <c r="K244" s="1"/>
  <c r="M281"/>
  <c r="O281" s="1"/>
  <c r="H373"/>
  <c r="H366"/>
  <c r="H380" s="1"/>
  <c r="G373"/>
  <c r="G366"/>
  <c r="G380" s="1"/>
  <c r="I373"/>
  <c r="I366"/>
  <c r="I380" s="1"/>
  <c r="J324"/>
  <c r="J317"/>
  <c r="J331" s="1"/>
  <c r="G317"/>
  <c r="G331" s="1"/>
  <c r="G324"/>
  <c r="M224"/>
  <c r="M322"/>
  <c r="F275"/>
  <c r="F268"/>
  <c r="F282" s="1"/>
  <c r="M371"/>
  <c r="H317"/>
  <c r="H331" s="1"/>
  <c r="H324"/>
  <c r="M232"/>
  <c r="P232" s="1"/>
  <c r="M327"/>
  <c r="M379"/>
  <c r="P379" s="1"/>
  <c r="K272" i="5"/>
  <c r="L132"/>
  <c r="L181"/>
  <c r="L125"/>
  <c r="N125" s="1"/>
  <c r="Q125" s="1"/>
  <c r="H139" s="1"/>
  <c r="M139" s="1"/>
  <c r="L320"/>
  <c r="K229"/>
  <c r="L131"/>
  <c r="L177"/>
  <c r="K279"/>
  <c r="M279" s="1"/>
  <c r="P279" s="1"/>
  <c r="G294" s="1"/>
  <c r="L294" s="1"/>
  <c r="L223"/>
  <c r="P146"/>
  <c r="K278"/>
  <c r="L233"/>
  <c r="L180"/>
  <c r="L226"/>
  <c r="K320"/>
  <c r="K369"/>
  <c r="L370"/>
  <c r="L369"/>
  <c r="K321"/>
  <c r="M321" s="1"/>
  <c r="K132"/>
  <c r="K233"/>
  <c r="L328"/>
  <c r="K124"/>
  <c r="N124" s="1"/>
  <c r="L229"/>
  <c r="K271"/>
  <c r="K180"/>
  <c r="K370"/>
  <c r="K131"/>
  <c r="L174"/>
  <c r="M174" s="1"/>
  <c r="L230"/>
  <c r="L327"/>
  <c r="K377"/>
  <c r="L173"/>
  <c r="N173" s="1"/>
  <c r="R173" s="1"/>
  <c r="I187" s="1"/>
  <c r="N187" s="1"/>
  <c r="K230"/>
  <c r="K376"/>
  <c r="K177"/>
  <c r="K222"/>
  <c r="M222" s="1"/>
  <c r="O222" s="1"/>
  <c r="F236" s="1"/>
  <c r="K236" s="1"/>
  <c r="L271"/>
  <c r="F133"/>
  <c r="P236"/>
  <c r="L273"/>
  <c r="H280"/>
  <c r="L280" s="1"/>
  <c r="E247"/>
  <c r="E248"/>
  <c r="F261"/>
  <c r="F310"/>
  <c r="F359"/>
  <c r="K128"/>
  <c r="F379"/>
  <c r="L175"/>
  <c r="H182"/>
  <c r="L182" s="1"/>
  <c r="L224"/>
  <c r="H231"/>
  <c r="L231" s="1"/>
  <c r="F134"/>
  <c r="H379"/>
  <c r="L379" s="1"/>
  <c r="L372"/>
  <c r="G182"/>
  <c r="K182" s="1"/>
  <c r="K175"/>
  <c r="M175" s="1"/>
  <c r="P175" s="1"/>
  <c r="L126"/>
  <c r="H133"/>
  <c r="L133" s="1"/>
  <c r="G231"/>
  <c r="K231" s="1"/>
  <c r="M231" s="1"/>
  <c r="K224"/>
  <c r="F280"/>
  <c r="F378"/>
  <c r="H183"/>
  <c r="L183" s="1"/>
  <c r="L176"/>
  <c r="P195"/>
  <c r="H232"/>
  <c r="L232" s="1"/>
  <c r="L225"/>
  <c r="E240"/>
  <c r="E239"/>
  <c r="K273"/>
  <c r="G280"/>
  <c r="K280" s="1"/>
  <c r="P196"/>
  <c r="H359"/>
  <c r="H310"/>
  <c r="H261"/>
  <c r="J261"/>
  <c r="J310"/>
  <c r="J359"/>
  <c r="G330"/>
  <c r="K330" s="1"/>
  <c r="K323"/>
  <c r="K327"/>
  <c r="F232"/>
  <c r="P237"/>
  <c r="P244"/>
  <c r="H281"/>
  <c r="L281" s="1"/>
  <c r="L274"/>
  <c r="L323"/>
  <c r="H330"/>
  <c r="L330" s="1"/>
  <c r="F231"/>
  <c r="K176"/>
  <c r="G183"/>
  <c r="K183" s="1"/>
  <c r="F281"/>
  <c r="K322"/>
  <c r="G329"/>
  <c r="K329" s="1"/>
  <c r="P138"/>
  <c r="L278"/>
  <c r="L184"/>
  <c r="L135"/>
  <c r="E141"/>
  <c r="E142"/>
  <c r="K226"/>
  <c r="E199"/>
  <c r="E198"/>
  <c r="E261"/>
  <c r="E359"/>
  <c r="E310"/>
  <c r="G359"/>
  <c r="G261"/>
  <c r="G310"/>
  <c r="K328"/>
  <c r="H134"/>
  <c r="L134" s="1"/>
  <c r="L127"/>
  <c r="L377"/>
  <c r="L371"/>
  <c r="H378"/>
  <c r="L378" s="1"/>
  <c r="P147"/>
  <c r="F182"/>
  <c r="H329"/>
  <c r="L329" s="1"/>
  <c r="L322"/>
  <c r="F329"/>
  <c r="G134"/>
  <c r="K134" s="1"/>
  <c r="K127"/>
  <c r="K225"/>
  <c r="G232"/>
  <c r="K232" s="1"/>
  <c r="K372"/>
  <c r="G379"/>
  <c r="K379" s="1"/>
  <c r="K184"/>
  <c r="G378"/>
  <c r="K378" s="1"/>
  <c r="K371"/>
  <c r="L128"/>
  <c r="K126"/>
  <c r="G133"/>
  <c r="K133" s="1"/>
  <c r="E150"/>
  <c r="E149"/>
  <c r="L272"/>
  <c r="L376"/>
  <c r="E191"/>
  <c r="E190"/>
  <c r="F183"/>
  <c r="P188"/>
  <c r="I310"/>
  <c r="I261"/>
  <c r="I359"/>
  <c r="F330"/>
  <c r="K135"/>
  <c r="P245"/>
  <c r="G281"/>
  <c r="K281" s="1"/>
  <c r="K274"/>
  <c r="B27" i="3"/>
  <c r="C26"/>
  <c r="E26" s="1"/>
  <c r="G26" s="1"/>
  <c r="I26" s="1"/>
  <c r="D26"/>
  <c r="F26" s="1"/>
  <c r="H26" s="1"/>
  <c r="J26" s="1"/>
  <c r="C25"/>
  <c r="D25"/>
  <c r="F25" s="1"/>
  <c r="M21"/>
  <c r="W21" s="1"/>
  <c r="N21"/>
  <c r="X21" s="1"/>
  <c r="L22"/>
  <c r="Q321" i="6" l="1"/>
  <c r="H335" s="1"/>
  <c r="M335" s="1"/>
  <c r="Q370"/>
  <c r="H384" s="1"/>
  <c r="M384" s="1"/>
  <c r="Q223"/>
  <c r="H237" s="1"/>
  <c r="M237" s="1"/>
  <c r="O320"/>
  <c r="F334" s="1"/>
  <c r="K334" s="1"/>
  <c r="Q278"/>
  <c r="H293" s="1"/>
  <c r="M293" s="1"/>
  <c r="R271"/>
  <c r="I285" s="1"/>
  <c r="N285" s="1"/>
  <c r="M181" i="5"/>
  <c r="P181" s="1"/>
  <c r="G196" s="1"/>
  <c r="L196" s="1"/>
  <c r="P370" i="6"/>
  <c r="G384" s="1"/>
  <c r="L384" s="1"/>
  <c r="P369"/>
  <c r="G383" s="1"/>
  <c r="L383" s="1"/>
  <c r="P321"/>
  <c r="G335" s="1"/>
  <c r="L335" s="1"/>
  <c r="N223" i="5"/>
  <c r="R223" s="1"/>
  <c r="I237" s="1"/>
  <c r="N237" s="1"/>
  <c r="O323" i="6"/>
  <c r="R245"/>
  <c r="Q330"/>
  <c r="Q230"/>
  <c r="H245" s="1"/>
  <c r="M245" s="1"/>
  <c r="P378"/>
  <c r="O279"/>
  <c r="F294" s="1"/>
  <c r="K294" s="1"/>
  <c r="R244"/>
  <c r="O233"/>
  <c r="F246" s="1"/>
  <c r="K246" s="1"/>
  <c r="K247" s="1"/>
  <c r="L248"/>
  <c r="L249" s="1"/>
  <c r="O272"/>
  <c r="F286" s="1"/>
  <c r="K286" s="1"/>
  <c r="R320"/>
  <c r="I334" s="1"/>
  <c r="N334" s="1"/>
  <c r="R376"/>
  <c r="I391" s="1"/>
  <c r="N391" s="1"/>
  <c r="P226"/>
  <c r="G238" s="1"/>
  <c r="L238" s="1"/>
  <c r="L240" s="1"/>
  <c r="P231"/>
  <c r="Q377"/>
  <c r="H392" s="1"/>
  <c r="M392" s="1"/>
  <c r="P223"/>
  <c r="G237" s="1"/>
  <c r="L237" s="1"/>
  <c r="R279"/>
  <c r="I294" s="1"/>
  <c r="N294" s="1"/>
  <c r="Q329"/>
  <c r="R372"/>
  <c r="R322"/>
  <c r="O330"/>
  <c r="Q232"/>
  <c r="Q272"/>
  <c r="H286" s="1"/>
  <c r="M286" s="1"/>
  <c r="L282"/>
  <c r="R371"/>
  <c r="P376"/>
  <c r="G391" s="1"/>
  <c r="L391" s="1"/>
  <c r="O329"/>
  <c r="Q378"/>
  <c r="R379"/>
  <c r="O230"/>
  <c r="F245" s="1"/>
  <c r="K245" s="1"/>
  <c r="Q237"/>
  <c r="O280"/>
  <c r="R274"/>
  <c r="M223" i="5"/>
  <c r="P223" s="1"/>
  <c r="G237" s="1"/>
  <c r="L237" s="1"/>
  <c r="N229"/>
  <c r="R229" s="1"/>
  <c r="I244" s="1"/>
  <c r="N244" s="1"/>
  <c r="M132"/>
  <c r="P132" s="1"/>
  <c r="G147" s="1"/>
  <c r="L147" s="1"/>
  <c r="Q280" i="6"/>
  <c r="O273"/>
  <c r="L324"/>
  <c r="Q224"/>
  <c r="L331"/>
  <c r="P281"/>
  <c r="K239"/>
  <c r="K241" s="1"/>
  <c r="N272" i="5"/>
  <c r="R272" s="1"/>
  <c r="I286" s="1"/>
  <c r="N286" s="1"/>
  <c r="L380" i="6"/>
  <c r="K275"/>
  <c r="Q281"/>
  <c r="K324"/>
  <c r="O225"/>
  <c r="L275"/>
  <c r="R328"/>
  <c r="I343" s="1"/>
  <c r="N343" s="1"/>
  <c r="Q328"/>
  <c r="H343" s="1"/>
  <c r="M343" s="1"/>
  <c r="O232"/>
  <c r="L373"/>
  <c r="E297"/>
  <c r="E296"/>
  <c r="P294"/>
  <c r="P293"/>
  <c r="R226"/>
  <c r="I238" s="1"/>
  <c r="N238" s="1"/>
  <c r="T237" s="1"/>
  <c r="Q226"/>
  <c r="H238" s="1"/>
  <c r="M238" s="1"/>
  <c r="P371"/>
  <c r="O371"/>
  <c r="Q225"/>
  <c r="R225"/>
  <c r="O377"/>
  <c r="F392" s="1"/>
  <c r="K392" s="1"/>
  <c r="P377"/>
  <c r="G392" s="1"/>
  <c r="L392" s="1"/>
  <c r="O328"/>
  <c r="F343" s="1"/>
  <c r="K343" s="1"/>
  <c r="P328"/>
  <c r="G343" s="1"/>
  <c r="L343" s="1"/>
  <c r="O274"/>
  <c r="P274"/>
  <c r="E345"/>
  <c r="E346"/>
  <c r="P342"/>
  <c r="P343"/>
  <c r="E395"/>
  <c r="E394"/>
  <c r="P392"/>
  <c r="P391"/>
  <c r="P322"/>
  <c r="O322"/>
  <c r="P327"/>
  <c r="G342" s="1"/>
  <c r="L342" s="1"/>
  <c r="O327"/>
  <c r="F342" s="1"/>
  <c r="K342" s="1"/>
  <c r="K380"/>
  <c r="O379"/>
  <c r="R233"/>
  <c r="I246" s="1"/>
  <c r="N246" s="1"/>
  <c r="Q233"/>
  <c r="H246" s="1"/>
  <c r="M246" s="1"/>
  <c r="Q273"/>
  <c r="R273"/>
  <c r="Q236"/>
  <c r="R323"/>
  <c r="Q323"/>
  <c r="E337"/>
  <c r="E338"/>
  <c r="P334"/>
  <c r="P335"/>
  <c r="P271"/>
  <c r="G285" s="1"/>
  <c r="L285" s="1"/>
  <c r="O271"/>
  <c r="F285" s="1"/>
  <c r="K285" s="1"/>
  <c r="Q231"/>
  <c r="P372"/>
  <c r="O372"/>
  <c r="E387"/>
  <c r="E386"/>
  <c r="P383"/>
  <c r="P384"/>
  <c r="O224"/>
  <c r="P224"/>
  <c r="K331"/>
  <c r="K373"/>
  <c r="E288"/>
  <c r="E289"/>
  <c r="P286"/>
  <c r="P285"/>
  <c r="K282"/>
  <c r="N181" i="5"/>
  <c r="R181" s="1"/>
  <c r="I196" s="1"/>
  <c r="N196" s="1"/>
  <c r="N131"/>
  <c r="R131" s="1"/>
  <c r="I146" s="1"/>
  <c r="N146" s="1"/>
  <c r="N128"/>
  <c r="Q128" s="1"/>
  <c r="H140" s="1"/>
  <c r="M140" s="1"/>
  <c r="M142" s="1"/>
  <c r="M125"/>
  <c r="O125" s="1"/>
  <c r="F139" s="1"/>
  <c r="K139" s="1"/>
  <c r="N222"/>
  <c r="R222" s="1"/>
  <c r="I236" s="1"/>
  <c r="N236" s="1"/>
  <c r="M177"/>
  <c r="P177" s="1"/>
  <c r="G189" s="1"/>
  <c r="L189" s="1"/>
  <c r="L190" s="1"/>
  <c r="M124"/>
  <c r="P124" s="1"/>
  <c r="G138" s="1"/>
  <c r="L138" s="1"/>
  <c r="N278"/>
  <c r="R278" s="1"/>
  <c r="I293" s="1"/>
  <c r="N293" s="1"/>
  <c r="M369"/>
  <c r="O369" s="1"/>
  <c r="F383" s="1"/>
  <c r="K383" s="1"/>
  <c r="M229"/>
  <c r="P229" s="1"/>
  <c r="G244" s="1"/>
  <c r="L244" s="1"/>
  <c r="N132"/>
  <c r="R132" s="1"/>
  <c r="I147" s="1"/>
  <c r="N147" s="1"/>
  <c r="M372"/>
  <c r="P372" s="1"/>
  <c r="M176"/>
  <c r="O176" s="1"/>
  <c r="M370"/>
  <c r="O370" s="1"/>
  <c r="F384" s="1"/>
  <c r="K384" s="1"/>
  <c r="N320"/>
  <c r="R320" s="1"/>
  <c r="I334" s="1"/>
  <c r="N334" s="1"/>
  <c r="M133"/>
  <c r="P133" s="1"/>
  <c r="M131"/>
  <c r="P131" s="1"/>
  <c r="G146" s="1"/>
  <c r="L146" s="1"/>
  <c r="M180"/>
  <c r="P180" s="1"/>
  <c r="G195" s="1"/>
  <c r="L195" s="1"/>
  <c r="N321"/>
  <c r="Q321" s="1"/>
  <c r="H335" s="1"/>
  <c r="M335" s="1"/>
  <c r="N369"/>
  <c r="M126"/>
  <c r="O126" s="1"/>
  <c r="Q173"/>
  <c r="H187" s="1"/>
  <c r="M187" s="1"/>
  <c r="N233"/>
  <c r="R233" s="1"/>
  <c r="I246" s="1"/>
  <c r="N246" s="1"/>
  <c r="N248" s="1"/>
  <c r="N279"/>
  <c r="Q279" s="1"/>
  <c r="H294" s="1"/>
  <c r="M294" s="1"/>
  <c r="M226"/>
  <c r="P226" s="1"/>
  <c r="G238" s="1"/>
  <c r="L238" s="1"/>
  <c r="L240" s="1"/>
  <c r="M320"/>
  <c r="P320" s="1"/>
  <c r="G334" s="1"/>
  <c r="L334" s="1"/>
  <c r="N377"/>
  <c r="R377" s="1"/>
  <c r="I392" s="1"/>
  <c r="N392" s="1"/>
  <c r="N370"/>
  <c r="M224"/>
  <c r="O224" s="1"/>
  <c r="M278"/>
  <c r="O278" s="1"/>
  <c r="F293" s="1"/>
  <c r="K293" s="1"/>
  <c r="M225"/>
  <c r="O225" s="1"/>
  <c r="M233"/>
  <c r="N330"/>
  <c r="R330" s="1"/>
  <c r="N180"/>
  <c r="Q180" s="1"/>
  <c r="H195" s="1"/>
  <c r="M195" s="1"/>
  <c r="E241"/>
  <c r="M328"/>
  <c r="P328" s="1"/>
  <c r="G343" s="1"/>
  <c r="L343" s="1"/>
  <c r="P222"/>
  <c r="G236" s="1"/>
  <c r="L236" s="1"/>
  <c r="N230"/>
  <c r="Q230" s="1"/>
  <c r="H245" s="1"/>
  <c r="M245" s="1"/>
  <c r="N376"/>
  <c r="Q376" s="1"/>
  <c r="H391" s="1"/>
  <c r="M391" s="1"/>
  <c r="M379"/>
  <c r="P379" s="1"/>
  <c r="N174"/>
  <c r="Q174" s="1"/>
  <c r="H188" s="1"/>
  <c r="M188" s="1"/>
  <c r="E192"/>
  <c r="N329"/>
  <c r="R329" s="1"/>
  <c r="M271"/>
  <c r="O271" s="1"/>
  <c r="F285" s="1"/>
  <c r="K285" s="1"/>
  <c r="O174"/>
  <c r="F188" s="1"/>
  <c r="K188" s="1"/>
  <c r="P174"/>
  <c r="G188" s="1"/>
  <c r="L188" s="1"/>
  <c r="M182"/>
  <c r="O182" s="1"/>
  <c r="E200"/>
  <c r="N327"/>
  <c r="Q327" s="1"/>
  <c r="H342" s="1"/>
  <c r="M342" s="1"/>
  <c r="M322"/>
  <c r="N226"/>
  <c r="M327"/>
  <c r="M274"/>
  <c r="N177"/>
  <c r="R177" s="1"/>
  <c r="I189" s="1"/>
  <c r="N189" s="1"/>
  <c r="T187" s="1"/>
  <c r="O175"/>
  <c r="N134"/>
  <c r="R134" s="1"/>
  <c r="R125"/>
  <c r="I139" s="1"/>
  <c r="N139" s="1"/>
  <c r="E143"/>
  <c r="N184"/>
  <c r="N271"/>
  <c r="R271" s="1"/>
  <c r="I285" s="1"/>
  <c r="N285" s="1"/>
  <c r="M323"/>
  <c r="M273"/>
  <c r="O273" s="1"/>
  <c r="N232"/>
  <c r="Q232" s="1"/>
  <c r="N127"/>
  <c r="Q127" s="1"/>
  <c r="N135"/>
  <c r="Q135" s="1"/>
  <c r="H148" s="1"/>
  <c r="M148" s="1"/>
  <c r="M150" s="1"/>
  <c r="M280"/>
  <c r="O280" s="1"/>
  <c r="N328"/>
  <c r="R328" s="1"/>
  <c r="I343" s="1"/>
  <c r="N343" s="1"/>
  <c r="M281"/>
  <c r="O281" s="1"/>
  <c r="M371"/>
  <c r="P371" s="1"/>
  <c r="M230"/>
  <c r="P230" s="1"/>
  <c r="G245" s="1"/>
  <c r="L245" s="1"/>
  <c r="N378"/>
  <c r="R378" s="1"/>
  <c r="M173"/>
  <c r="M183"/>
  <c r="P183" s="1"/>
  <c r="E249"/>
  <c r="O321"/>
  <c r="F335" s="1"/>
  <c r="K335" s="1"/>
  <c r="P321"/>
  <c r="G335" s="1"/>
  <c r="L335" s="1"/>
  <c r="I373"/>
  <c r="I366"/>
  <c r="I380" s="1"/>
  <c r="E373"/>
  <c r="E385" s="1"/>
  <c r="E366"/>
  <c r="E380" s="1"/>
  <c r="E393" s="1"/>
  <c r="J275"/>
  <c r="J268"/>
  <c r="J282" s="1"/>
  <c r="N182"/>
  <c r="R182" s="1"/>
  <c r="M135"/>
  <c r="N322"/>
  <c r="N371"/>
  <c r="G275"/>
  <c r="G268"/>
  <c r="G282" s="1"/>
  <c r="N323"/>
  <c r="M330"/>
  <c r="O330" s="1"/>
  <c r="H275"/>
  <c r="H268"/>
  <c r="H282" s="1"/>
  <c r="O279"/>
  <c r="F294" s="1"/>
  <c r="K294" s="1"/>
  <c r="N133"/>
  <c r="R133" s="1"/>
  <c r="M377"/>
  <c r="N372"/>
  <c r="N175"/>
  <c r="F324"/>
  <c r="F317"/>
  <c r="F331" s="1"/>
  <c r="N280"/>
  <c r="R280" s="1"/>
  <c r="F366"/>
  <c r="F380" s="1"/>
  <c r="F373"/>
  <c r="E268"/>
  <c r="E282" s="1"/>
  <c r="E295" s="1"/>
  <c r="E275"/>
  <c r="E287" s="1"/>
  <c r="I324"/>
  <c r="I317"/>
  <c r="I331" s="1"/>
  <c r="E151"/>
  <c r="M184"/>
  <c r="M232"/>
  <c r="O232" s="1"/>
  <c r="M134"/>
  <c r="P134" s="1"/>
  <c r="G373"/>
  <c r="G366"/>
  <c r="G380" s="1"/>
  <c r="O231"/>
  <c r="P231"/>
  <c r="N274"/>
  <c r="J366"/>
  <c r="J380" s="1"/>
  <c r="J373"/>
  <c r="H317"/>
  <c r="H331" s="1"/>
  <c r="H324"/>
  <c r="N176"/>
  <c r="N126"/>
  <c r="M376"/>
  <c r="N379"/>
  <c r="Q379" s="1"/>
  <c r="N231"/>
  <c r="Q231" s="1"/>
  <c r="F275"/>
  <c r="F268"/>
  <c r="F282" s="1"/>
  <c r="N273"/>
  <c r="R124"/>
  <c r="I138" s="1"/>
  <c r="N138" s="1"/>
  <c r="Q124"/>
  <c r="H138" s="1"/>
  <c r="M138" s="1"/>
  <c r="G324"/>
  <c r="G317"/>
  <c r="G331" s="1"/>
  <c r="M272"/>
  <c r="I268"/>
  <c r="I282" s="1"/>
  <c r="I275"/>
  <c r="M378"/>
  <c r="O378" s="1"/>
  <c r="M127"/>
  <c r="E317"/>
  <c r="E331" s="1"/>
  <c r="E344" s="1"/>
  <c r="E324"/>
  <c r="E336" s="1"/>
  <c r="M329"/>
  <c r="P329" s="1"/>
  <c r="N281"/>
  <c r="Q281" s="1"/>
  <c r="J324"/>
  <c r="J317"/>
  <c r="J331" s="1"/>
  <c r="H373"/>
  <c r="H366"/>
  <c r="H380" s="1"/>
  <c r="N225"/>
  <c r="N183"/>
  <c r="R183" s="1"/>
  <c r="N224"/>
  <c r="M128"/>
  <c r="C27" i="3"/>
  <c r="E27" s="1"/>
  <c r="G27" s="1"/>
  <c r="I27" s="1"/>
  <c r="B28"/>
  <c r="D27"/>
  <c r="F27" s="1"/>
  <c r="H27" s="1"/>
  <c r="J27" s="1"/>
  <c r="K114"/>
  <c r="K121"/>
  <c r="O21"/>
  <c r="Y21" s="1"/>
  <c r="P21"/>
  <c r="Z21" s="1"/>
  <c r="H25"/>
  <c r="E25"/>
  <c r="M22"/>
  <c r="O22" s="1"/>
  <c r="Q22" s="1"/>
  <c r="S22" s="1"/>
  <c r="L23"/>
  <c r="N22"/>
  <c r="P22" s="1"/>
  <c r="R22" s="1"/>
  <c r="T22" s="1"/>
  <c r="S237" i="6" l="1"/>
  <c r="Q223" i="5"/>
  <c r="H237" s="1"/>
  <c r="M237" s="1"/>
  <c r="O181"/>
  <c r="F196" s="1"/>
  <c r="K196" s="1"/>
  <c r="Q244" i="6"/>
  <c r="Q245"/>
  <c r="K248"/>
  <c r="K249" s="1"/>
  <c r="M282"/>
  <c r="P282" s="1"/>
  <c r="G295" s="1"/>
  <c r="L295" s="1"/>
  <c r="L297" s="1"/>
  <c r="R237"/>
  <c r="L239"/>
  <c r="L241" s="1"/>
  <c r="R236"/>
  <c r="M380"/>
  <c r="P380" s="1"/>
  <c r="G393" s="1"/>
  <c r="L393" s="1"/>
  <c r="L394" s="1"/>
  <c r="O223" i="5"/>
  <c r="F237" s="1"/>
  <c r="K237" s="1"/>
  <c r="O132"/>
  <c r="F147" s="1"/>
  <c r="K147" s="1"/>
  <c r="Q272"/>
  <c r="H286" s="1"/>
  <c r="M286" s="1"/>
  <c r="P369"/>
  <c r="G383" s="1"/>
  <c r="L383" s="1"/>
  <c r="P125"/>
  <c r="G139" s="1"/>
  <c r="L139" s="1"/>
  <c r="M324" i="6"/>
  <c r="O324" s="1"/>
  <c r="F336" s="1"/>
  <c r="K336" s="1"/>
  <c r="K337" s="1"/>
  <c r="Q229" i="5"/>
  <c r="H244" s="1"/>
  <c r="M244" s="1"/>
  <c r="M275" i="6"/>
  <c r="P275" s="1"/>
  <c r="G287" s="1"/>
  <c r="L287" s="1"/>
  <c r="N324"/>
  <c r="R324" s="1"/>
  <c r="I336" s="1"/>
  <c r="N336" s="1"/>
  <c r="Q131" i="5"/>
  <c r="H146" s="1"/>
  <c r="M146" s="1"/>
  <c r="S146" s="1"/>
  <c r="M331" i="6"/>
  <c r="O331" s="1"/>
  <c r="F344" s="1"/>
  <c r="K344" s="1"/>
  <c r="Q343" s="1"/>
  <c r="E388"/>
  <c r="E396"/>
  <c r="E339"/>
  <c r="R128" i="5"/>
  <c r="I140" s="1"/>
  <c r="N140" s="1"/>
  <c r="N142" s="1"/>
  <c r="M141"/>
  <c r="M143" s="1"/>
  <c r="N275" i="6"/>
  <c r="M373"/>
  <c r="P373" s="1"/>
  <c r="G385" s="1"/>
  <c r="L385" s="1"/>
  <c r="L387" s="1"/>
  <c r="Q271" i="5"/>
  <c r="H285" s="1"/>
  <c r="M285" s="1"/>
  <c r="M247" i="6"/>
  <c r="M248"/>
  <c r="S244"/>
  <c r="S245"/>
  <c r="E347"/>
  <c r="N331"/>
  <c r="N240"/>
  <c r="N239"/>
  <c r="T236"/>
  <c r="Q134" i="5"/>
  <c r="Q181"/>
  <c r="H196" s="1"/>
  <c r="M196" s="1"/>
  <c r="N282" i="6"/>
  <c r="E290"/>
  <c r="N247"/>
  <c r="N248"/>
  <c r="T245"/>
  <c r="T244"/>
  <c r="N380"/>
  <c r="N373"/>
  <c r="M239"/>
  <c r="M240"/>
  <c r="S236"/>
  <c r="E298"/>
  <c r="O124" i="5"/>
  <c r="F138" s="1"/>
  <c r="K138" s="1"/>
  <c r="S139"/>
  <c r="R237"/>
  <c r="R232"/>
  <c r="Q222"/>
  <c r="H236" s="1"/>
  <c r="M236" s="1"/>
  <c r="P182"/>
  <c r="Q278"/>
  <c r="H293" s="1"/>
  <c r="M293" s="1"/>
  <c r="R188"/>
  <c r="R321"/>
  <c r="I335" s="1"/>
  <c r="N335" s="1"/>
  <c r="P225"/>
  <c r="P224"/>
  <c r="O177"/>
  <c r="F189" s="1"/>
  <c r="K189" s="1"/>
  <c r="K191" s="1"/>
  <c r="Q320"/>
  <c r="H334" s="1"/>
  <c r="M334" s="1"/>
  <c r="L191"/>
  <c r="O372"/>
  <c r="L239"/>
  <c r="L241" s="1"/>
  <c r="O226"/>
  <c r="F238" s="1"/>
  <c r="K238" s="1"/>
  <c r="O229"/>
  <c r="F244" s="1"/>
  <c r="K244" s="1"/>
  <c r="O131"/>
  <c r="F146" s="1"/>
  <c r="K146" s="1"/>
  <c r="Q132"/>
  <c r="H147" s="1"/>
  <c r="M147" s="1"/>
  <c r="S147" s="1"/>
  <c r="R180"/>
  <c r="I195" s="1"/>
  <c r="N195" s="1"/>
  <c r="O180"/>
  <c r="F195" s="1"/>
  <c r="K195" s="1"/>
  <c r="P370"/>
  <c r="G384" s="1"/>
  <c r="L384" s="1"/>
  <c r="O320"/>
  <c r="F334" s="1"/>
  <c r="K334" s="1"/>
  <c r="O133"/>
  <c r="R279"/>
  <c r="I294" s="1"/>
  <c r="N294" s="1"/>
  <c r="Q233"/>
  <c r="H246" s="1"/>
  <c r="M246" s="1"/>
  <c r="M248" s="1"/>
  <c r="P126"/>
  <c r="P278"/>
  <c r="G293" s="1"/>
  <c r="L293" s="1"/>
  <c r="P176"/>
  <c r="R236"/>
  <c r="R369"/>
  <c r="I383" s="1"/>
  <c r="N383" s="1"/>
  <c r="Q369"/>
  <c r="H383" s="1"/>
  <c r="M383" s="1"/>
  <c r="Q377"/>
  <c r="H392" s="1"/>
  <c r="M392" s="1"/>
  <c r="R174"/>
  <c r="I188" s="1"/>
  <c r="N188" s="1"/>
  <c r="T188" s="1"/>
  <c r="R370"/>
  <c r="I384" s="1"/>
  <c r="N384" s="1"/>
  <c r="Q370"/>
  <c r="H384" s="1"/>
  <c r="M384" s="1"/>
  <c r="L380"/>
  <c r="R379"/>
  <c r="O233"/>
  <c r="F246" s="1"/>
  <c r="K246" s="1"/>
  <c r="P233"/>
  <c r="G246" s="1"/>
  <c r="L246" s="1"/>
  <c r="Q329"/>
  <c r="L282"/>
  <c r="P280"/>
  <c r="P273"/>
  <c r="R376"/>
  <c r="I391" s="1"/>
  <c r="N391" s="1"/>
  <c r="N247"/>
  <c r="T244"/>
  <c r="O134"/>
  <c r="Q133"/>
  <c r="O328"/>
  <c r="F343" s="1"/>
  <c r="K343" s="1"/>
  <c r="O379"/>
  <c r="P271"/>
  <c r="G285" s="1"/>
  <c r="L285" s="1"/>
  <c r="O371"/>
  <c r="P378"/>
  <c r="P281"/>
  <c r="R327"/>
  <c r="I342" s="1"/>
  <c r="N342" s="1"/>
  <c r="Q378"/>
  <c r="Q330"/>
  <c r="M149"/>
  <c r="P232"/>
  <c r="L373"/>
  <c r="Q328"/>
  <c r="H343" s="1"/>
  <c r="M343" s="1"/>
  <c r="L275"/>
  <c r="R230"/>
  <c r="I245" s="1"/>
  <c r="N245" s="1"/>
  <c r="T245" s="1"/>
  <c r="K324"/>
  <c r="O230"/>
  <c r="F245" s="1"/>
  <c r="K245" s="1"/>
  <c r="N191"/>
  <c r="Q177"/>
  <c r="H189" s="1"/>
  <c r="M189" s="1"/>
  <c r="M190" s="1"/>
  <c r="N190"/>
  <c r="P274"/>
  <c r="O274"/>
  <c r="O183"/>
  <c r="K380"/>
  <c r="R127"/>
  <c r="R135"/>
  <c r="I148" s="1"/>
  <c r="N148" s="1"/>
  <c r="T147" s="1"/>
  <c r="Q182"/>
  <c r="P330"/>
  <c r="P173"/>
  <c r="G187" s="1"/>
  <c r="L187" s="1"/>
  <c r="R187" s="1"/>
  <c r="O173"/>
  <c r="F187" s="1"/>
  <c r="K187" s="1"/>
  <c r="Q226"/>
  <c r="H238" s="1"/>
  <c r="M238" s="1"/>
  <c r="R226"/>
  <c r="I238" s="1"/>
  <c r="N238" s="1"/>
  <c r="O323"/>
  <c r="P323"/>
  <c r="L331"/>
  <c r="P327"/>
  <c r="G342" s="1"/>
  <c r="L342" s="1"/>
  <c r="O327"/>
  <c r="F342" s="1"/>
  <c r="K342" s="1"/>
  <c r="K373"/>
  <c r="K275"/>
  <c r="Q183"/>
  <c r="Q184"/>
  <c r="H197" s="1"/>
  <c r="M197" s="1"/>
  <c r="R184"/>
  <c r="I197" s="1"/>
  <c r="N197" s="1"/>
  <c r="P322"/>
  <c r="O322"/>
  <c r="R281"/>
  <c r="Q224"/>
  <c r="R224"/>
  <c r="K331"/>
  <c r="R231"/>
  <c r="E297"/>
  <c r="E296"/>
  <c r="P293"/>
  <c r="P294"/>
  <c r="Q175"/>
  <c r="R175"/>
  <c r="O377"/>
  <c r="F392" s="1"/>
  <c r="K392" s="1"/>
  <c r="P377"/>
  <c r="G392" s="1"/>
  <c r="L392" s="1"/>
  <c r="Q280"/>
  <c r="R371"/>
  <c r="Q371"/>
  <c r="P272"/>
  <c r="G286" s="1"/>
  <c r="L286" s="1"/>
  <c r="O272"/>
  <c r="F286" s="1"/>
  <c r="K286" s="1"/>
  <c r="R274"/>
  <c r="Q274"/>
  <c r="E386"/>
  <c r="E387"/>
  <c r="P383"/>
  <c r="P384"/>
  <c r="E345"/>
  <c r="E346"/>
  <c r="P343"/>
  <c r="P342"/>
  <c r="R225"/>
  <c r="Q225"/>
  <c r="P127"/>
  <c r="O127"/>
  <c r="S138"/>
  <c r="P376"/>
  <c r="G391" s="1"/>
  <c r="L391" s="1"/>
  <c r="O376"/>
  <c r="F391" s="1"/>
  <c r="K391" s="1"/>
  <c r="O329"/>
  <c r="R322"/>
  <c r="Q322"/>
  <c r="E338"/>
  <c r="E337"/>
  <c r="P334"/>
  <c r="P335"/>
  <c r="R273"/>
  <c r="Q273"/>
  <c r="R176"/>
  <c r="Q176"/>
  <c r="E289"/>
  <c r="E288"/>
  <c r="P286"/>
  <c r="P285"/>
  <c r="P128"/>
  <c r="G140" s="1"/>
  <c r="L140" s="1"/>
  <c r="O128"/>
  <c r="F140" s="1"/>
  <c r="K140" s="1"/>
  <c r="R126"/>
  <c r="Q126"/>
  <c r="L324"/>
  <c r="P184"/>
  <c r="G197" s="1"/>
  <c r="L197" s="1"/>
  <c r="O184"/>
  <c r="F197" s="1"/>
  <c r="K197" s="1"/>
  <c r="Q372"/>
  <c r="R372"/>
  <c r="Q323"/>
  <c r="R323"/>
  <c r="K282"/>
  <c r="P135"/>
  <c r="G148" s="1"/>
  <c r="L148" s="1"/>
  <c r="O135"/>
  <c r="F148" s="1"/>
  <c r="K148" s="1"/>
  <c r="E395"/>
  <c r="E394"/>
  <c r="P392"/>
  <c r="P391"/>
  <c r="E118" i="3"/>
  <c r="I114"/>
  <c r="I121" s="1"/>
  <c r="G113"/>
  <c r="G120" s="1"/>
  <c r="E112"/>
  <c r="E119" s="1"/>
  <c r="I110"/>
  <c r="G112"/>
  <c r="G119" s="1"/>
  <c r="F117"/>
  <c r="H112"/>
  <c r="H119" s="1"/>
  <c r="I118"/>
  <c r="E114"/>
  <c r="E121" s="1"/>
  <c r="E110"/>
  <c r="J112"/>
  <c r="J119" s="1"/>
  <c r="I117"/>
  <c r="I111"/>
  <c r="F113"/>
  <c r="F120" s="1"/>
  <c r="F118"/>
  <c r="J114"/>
  <c r="J121" s="1"/>
  <c r="H113"/>
  <c r="H120" s="1"/>
  <c r="F112"/>
  <c r="F119" s="1"/>
  <c r="J110"/>
  <c r="I113"/>
  <c r="I120" s="1"/>
  <c r="H118"/>
  <c r="J113"/>
  <c r="J120" s="1"/>
  <c r="F111"/>
  <c r="G117"/>
  <c r="G111"/>
  <c r="J118"/>
  <c r="F114"/>
  <c r="F121" s="1"/>
  <c r="F110"/>
  <c r="E113"/>
  <c r="E120" s="1"/>
  <c r="J111"/>
  <c r="G118"/>
  <c r="E117"/>
  <c r="E111"/>
  <c r="I112"/>
  <c r="I119" s="1"/>
  <c r="H117"/>
  <c r="H111"/>
  <c r="G114"/>
  <c r="G121" s="1"/>
  <c r="G110"/>
  <c r="H110"/>
  <c r="J117"/>
  <c r="H114"/>
  <c r="H121" s="1"/>
  <c r="C28"/>
  <c r="B29"/>
  <c r="B30" s="1"/>
  <c r="D28"/>
  <c r="F28" s="1"/>
  <c r="K72"/>
  <c r="E86" s="1"/>
  <c r="E99" s="1"/>
  <c r="F86"/>
  <c r="K65"/>
  <c r="E79" s="1"/>
  <c r="E91" s="1"/>
  <c r="F79"/>
  <c r="R21"/>
  <c r="AB21" s="1"/>
  <c r="Q21"/>
  <c r="AA21" s="1"/>
  <c r="J25"/>
  <c r="G25"/>
  <c r="N23"/>
  <c r="P23" s="1"/>
  <c r="L24"/>
  <c r="M23"/>
  <c r="O23" s="1"/>
  <c r="U237" i="6" l="1"/>
  <c r="R294"/>
  <c r="O282"/>
  <c r="F295" s="1"/>
  <c r="K295" s="1"/>
  <c r="Q294" s="1"/>
  <c r="R293"/>
  <c r="P331"/>
  <c r="G344" s="1"/>
  <c r="L344" s="1"/>
  <c r="R343" s="1"/>
  <c r="O380"/>
  <c r="F393" s="1"/>
  <c r="K393" s="1"/>
  <c r="K395" s="1"/>
  <c r="R391"/>
  <c r="L296"/>
  <c r="L298" s="1"/>
  <c r="L395"/>
  <c r="L396" s="1"/>
  <c r="Q237" i="5"/>
  <c r="L386" i="6"/>
  <c r="L388" s="1"/>
  <c r="R392"/>
  <c r="K338"/>
  <c r="K339" s="1"/>
  <c r="N141" i="5"/>
  <c r="N143" s="1"/>
  <c r="K346" i="6"/>
  <c r="T138" i="5"/>
  <c r="T139"/>
  <c r="Q342" i="6"/>
  <c r="K345"/>
  <c r="K347" s="1"/>
  <c r="K240" i="5"/>
  <c r="M282"/>
  <c r="P282" s="1"/>
  <c r="G295" s="1"/>
  <c r="L295" s="1"/>
  <c r="R293" s="1"/>
  <c r="Q236"/>
  <c r="Q335" i="6"/>
  <c r="S236" i="5"/>
  <c r="K239"/>
  <c r="Q334" i="6"/>
  <c r="T195" i="5"/>
  <c r="P324" i="6"/>
  <c r="G336" s="1"/>
  <c r="L336" s="1"/>
  <c r="L338" s="1"/>
  <c r="Q324"/>
  <c r="H336" s="1"/>
  <c r="M336" s="1"/>
  <c r="M337" s="1"/>
  <c r="O275"/>
  <c r="F287" s="1"/>
  <c r="K287" s="1"/>
  <c r="Q286" s="1"/>
  <c r="N337"/>
  <c r="N338"/>
  <c r="T335"/>
  <c r="T334"/>
  <c r="R285"/>
  <c r="L288"/>
  <c r="L289"/>
  <c r="R286"/>
  <c r="R384"/>
  <c r="R275"/>
  <c r="I287" s="1"/>
  <c r="N287" s="1"/>
  <c r="Q275"/>
  <c r="H287" s="1"/>
  <c r="M287" s="1"/>
  <c r="U244"/>
  <c r="R383"/>
  <c r="U236"/>
  <c r="O373"/>
  <c r="F385" s="1"/>
  <c r="K385" s="1"/>
  <c r="K387" s="1"/>
  <c r="N249"/>
  <c r="N241"/>
  <c r="Q380"/>
  <c r="H393" s="1"/>
  <c r="M393" s="1"/>
  <c r="R380"/>
  <c r="I393" s="1"/>
  <c r="N393" s="1"/>
  <c r="U245"/>
  <c r="M241"/>
  <c r="Q282"/>
  <c r="H295" s="1"/>
  <c r="M295" s="1"/>
  <c r="R282"/>
  <c r="I295" s="1"/>
  <c r="N295" s="1"/>
  <c r="R373"/>
  <c r="I385" s="1"/>
  <c r="N385" s="1"/>
  <c r="Q373"/>
  <c r="H385" s="1"/>
  <c r="M385" s="1"/>
  <c r="Q331"/>
  <c r="H344" s="1"/>
  <c r="M344" s="1"/>
  <c r="R331"/>
  <c r="I344" s="1"/>
  <c r="N344" s="1"/>
  <c r="K297"/>
  <c r="M249"/>
  <c r="Q187" i="5"/>
  <c r="K190"/>
  <c r="K192" s="1"/>
  <c r="Q244"/>
  <c r="Q188"/>
  <c r="M151"/>
  <c r="M380"/>
  <c r="P380" s="1"/>
  <c r="G393" s="1"/>
  <c r="L393" s="1"/>
  <c r="L395" s="1"/>
  <c r="N324"/>
  <c r="R324" s="1"/>
  <c r="I336" s="1"/>
  <c r="N336" s="1"/>
  <c r="N338" s="1"/>
  <c r="E396"/>
  <c r="S245"/>
  <c r="S244"/>
  <c r="M247"/>
  <c r="M249" s="1"/>
  <c r="M331"/>
  <c r="P331" s="1"/>
  <c r="G344" s="1"/>
  <c r="L344" s="1"/>
  <c r="R342" s="1"/>
  <c r="N275"/>
  <c r="R275" s="1"/>
  <c r="I287" s="1"/>
  <c r="N287" s="1"/>
  <c r="T285" s="1"/>
  <c r="Q245"/>
  <c r="M275"/>
  <c r="P275" s="1"/>
  <c r="G287" s="1"/>
  <c r="L287" s="1"/>
  <c r="L289" s="1"/>
  <c r="M373"/>
  <c r="P373" s="1"/>
  <c r="G385" s="1"/>
  <c r="L385" s="1"/>
  <c r="L386" s="1"/>
  <c r="N380"/>
  <c r="R380" s="1"/>
  <c r="I393" s="1"/>
  <c r="N393" s="1"/>
  <c r="E298"/>
  <c r="R244"/>
  <c r="L248"/>
  <c r="L247"/>
  <c r="K248"/>
  <c r="K247"/>
  <c r="N192"/>
  <c r="R245"/>
  <c r="S188"/>
  <c r="M191"/>
  <c r="M192" s="1"/>
  <c r="S187"/>
  <c r="N149"/>
  <c r="N150"/>
  <c r="E339"/>
  <c r="T146"/>
  <c r="N249"/>
  <c r="M198"/>
  <c r="M199"/>
  <c r="S195"/>
  <c r="S196"/>
  <c r="S237"/>
  <c r="M239"/>
  <c r="M240"/>
  <c r="N373"/>
  <c r="N240"/>
  <c r="N239"/>
  <c r="T237"/>
  <c r="L192"/>
  <c r="E388"/>
  <c r="T236"/>
  <c r="N198"/>
  <c r="T196"/>
  <c r="N199"/>
  <c r="N282"/>
  <c r="K198"/>
  <c r="K199"/>
  <c r="Q196"/>
  <c r="Q195"/>
  <c r="L142"/>
  <c r="L141"/>
  <c r="R139"/>
  <c r="R138"/>
  <c r="M324"/>
  <c r="L149"/>
  <c r="L150"/>
  <c r="R147"/>
  <c r="R146"/>
  <c r="K141"/>
  <c r="K142"/>
  <c r="Q139"/>
  <c r="K150"/>
  <c r="K149"/>
  <c r="Q147"/>
  <c r="Q146"/>
  <c r="L199"/>
  <c r="L198"/>
  <c r="R195"/>
  <c r="R196"/>
  <c r="Q138"/>
  <c r="E290"/>
  <c r="E347"/>
  <c r="N331"/>
  <c r="H28" i="3"/>
  <c r="C30"/>
  <c r="E30" s="1"/>
  <c r="G30" s="1"/>
  <c r="I30" s="1"/>
  <c r="D30"/>
  <c r="F30" s="1"/>
  <c r="H30" s="1"/>
  <c r="J30" s="1"/>
  <c r="B31"/>
  <c r="E28"/>
  <c r="D29"/>
  <c r="F29" s="1"/>
  <c r="C29"/>
  <c r="Q23"/>
  <c r="R23"/>
  <c r="E132"/>
  <c r="E147" s="1"/>
  <c r="I132"/>
  <c r="O86"/>
  <c r="F99" s="1"/>
  <c r="K99" s="1"/>
  <c r="R86"/>
  <c r="I99" s="1"/>
  <c r="N99" s="1"/>
  <c r="P86"/>
  <c r="G99" s="1"/>
  <c r="L99" s="1"/>
  <c r="Q86"/>
  <c r="H99" s="1"/>
  <c r="M99" s="1"/>
  <c r="E92"/>
  <c r="E93"/>
  <c r="P90"/>
  <c r="P89"/>
  <c r="G124"/>
  <c r="E131"/>
  <c r="E146" s="1"/>
  <c r="E100"/>
  <c r="E101"/>
  <c r="P97"/>
  <c r="P98"/>
  <c r="P79"/>
  <c r="G91" s="1"/>
  <c r="L91" s="1"/>
  <c r="Q79"/>
  <c r="H91" s="1"/>
  <c r="M91" s="1"/>
  <c r="R79"/>
  <c r="I91" s="1"/>
  <c r="N91" s="1"/>
  <c r="O79"/>
  <c r="F91" s="1"/>
  <c r="K91" s="1"/>
  <c r="H132"/>
  <c r="F131"/>
  <c r="J132"/>
  <c r="G125"/>
  <c r="I131"/>
  <c r="F125"/>
  <c r="J124"/>
  <c r="H131"/>
  <c r="J127"/>
  <c r="J134" s="1"/>
  <c r="F126"/>
  <c r="I126"/>
  <c r="I133" s="1"/>
  <c r="E125"/>
  <c r="E139" s="1"/>
  <c r="F132"/>
  <c r="F124"/>
  <c r="G132"/>
  <c r="G126"/>
  <c r="H126"/>
  <c r="I127"/>
  <c r="I134" s="1"/>
  <c r="H124"/>
  <c r="J125"/>
  <c r="E124"/>
  <c r="E138" s="1"/>
  <c r="E128"/>
  <c r="E140" s="1"/>
  <c r="E135"/>
  <c r="E148" s="1"/>
  <c r="F127"/>
  <c r="G127"/>
  <c r="E126"/>
  <c r="E133" s="1"/>
  <c r="J126"/>
  <c r="J133" s="1"/>
  <c r="G131"/>
  <c r="E127"/>
  <c r="E134" s="1"/>
  <c r="H127"/>
  <c r="J131"/>
  <c r="I124"/>
  <c r="H125"/>
  <c r="I125"/>
  <c r="S21"/>
  <c r="AC21" s="1"/>
  <c r="T21"/>
  <c r="AD21" s="1"/>
  <c r="I25"/>
  <c r="M24"/>
  <c r="O24" s="1"/>
  <c r="N24"/>
  <c r="P24" s="1"/>
  <c r="L25"/>
  <c r="L26" s="1"/>
  <c r="Q293" i="6" l="1"/>
  <c r="K296"/>
  <c r="K298" s="1"/>
  <c r="R294" i="5"/>
  <c r="K394" i="6"/>
  <c r="K396" s="1"/>
  <c r="L345"/>
  <c r="L346"/>
  <c r="R342"/>
  <c r="Q392"/>
  <c r="Q391"/>
  <c r="Q384"/>
  <c r="K241" i="5"/>
  <c r="O282"/>
  <c r="F295" s="1"/>
  <c r="K295" s="1"/>
  <c r="Q293" s="1"/>
  <c r="Q383" i="6"/>
  <c r="N339"/>
  <c r="K386"/>
  <c r="K388" s="1"/>
  <c r="U187" i="5"/>
  <c r="L296"/>
  <c r="S335" i="6"/>
  <c r="L297" i="5"/>
  <c r="L337" i="6"/>
  <c r="L339" s="1"/>
  <c r="R334"/>
  <c r="U236" i="5"/>
  <c r="R335" i="6"/>
  <c r="L290"/>
  <c r="R343" i="5"/>
  <c r="K289" i="6"/>
  <c r="K288"/>
  <c r="Q285"/>
  <c r="S334"/>
  <c r="M338"/>
  <c r="M339" s="1"/>
  <c r="S285"/>
  <c r="M289"/>
  <c r="M288"/>
  <c r="S286"/>
  <c r="N289"/>
  <c r="N288"/>
  <c r="T286"/>
  <c r="T285"/>
  <c r="A249"/>
  <c r="A241"/>
  <c r="R391" i="5"/>
  <c r="R392"/>
  <c r="M345" i="6"/>
  <c r="M346"/>
  <c r="S343"/>
  <c r="S342"/>
  <c r="M387"/>
  <c r="M386"/>
  <c r="S383"/>
  <c r="S384"/>
  <c r="M296"/>
  <c r="M297"/>
  <c r="S293"/>
  <c r="S294"/>
  <c r="N386"/>
  <c r="N387"/>
  <c r="T384"/>
  <c r="T383"/>
  <c r="N394"/>
  <c r="N395"/>
  <c r="T391"/>
  <c r="T392"/>
  <c r="N345"/>
  <c r="N346"/>
  <c r="T342"/>
  <c r="T343"/>
  <c r="N297"/>
  <c r="N296"/>
  <c r="T294"/>
  <c r="T293"/>
  <c r="M395"/>
  <c r="M394"/>
  <c r="S392"/>
  <c r="S391"/>
  <c r="K249" i="5"/>
  <c r="U244"/>
  <c r="U188"/>
  <c r="Q324"/>
  <c r="H336" s="1"/>
  <c r="M336" s="1"/>
  <c r="M337" s="1"/>
  <c r="T335"/>
  <c r="L394"/>
  <c r="L396" s="1"/>
  <c r="N337"/>
  <c r="N339" s="1"/>
  <c r="O380"/>
  <c r="F393" s="1"/>
  <c r="K393" s="1"/>
  <c r="Q391" s="1"/>
  <c r="T334"/>
  <c r="U245"/>
  <c r="N289"/>
  <c r="T286"/>
  <c r="Q380"/>
  <c r="H393" s="1"/>
  <c r="M393" s="1"/>
  <c r="S392" s="1"/>
  <c r="L346"/>
  <c r="O331"/>
  <c r="F344" s="1"/>
  <c r="K344" s="1"/>
  <c r="K345" s="1"/>
  <c r="L345"/>
  <c r="R384"/>
  <c r="N288"/>
  <c r="R285"/>
  <c r="Q275"/>
  <c r="H287" s="1"/>
  <c r="M287" s="1"/>
  <c r="M289" s="1"/>
  <c r="N394"/>
  <c r="N395"/>
  <c r="T392"/>
  <c r="T391"/>
  <c r="R383"/>
  <c r="O373"/>
  <c r="F385" s="1"/>
  <c r="K385" s="1"/>
  <c r="K387" s="1"/>
  <c r="L288"/>
  <c r="L290" s="1"/>
  <c r="L387"/>
  <c r="L388" s="1"/>
  <c r="R286"/>
  <c r="O275"/>
  <c r="F287" s="1"/>
  <c r="K287" s="1"/>
  <c r="K288" s="1"/>
  <c r="L249"/>
  <c r="U146"/>
  <c r="N151"/>
  <c r="L200"/>
  <c r="A192"/>
  <c r="K151"/>
  <c r="N241"/>
  <c r="U138"/>
  <c r="N200"/>
  <c r="M241"/>
  <c r="Q373"/>
  <c r="H385" s="1"/>
  <c r="M385" s="1"/>
  <c r="R373"/>
  <c r="I385" s="1"/>
  <c r="N385" s="1"/>
  <c r="U237"/>
  <c r="M200"/>
  <c r="L151"/>
  <c r="K200"/>
  <c r="Q331"/>
  <c r="H344" s="1"/>
  <c r="M344" s="1"/>
  <c r="R331"/>
  <c r="I344" s="1"/>
  <c r="N344" s="1"/>
  <c r="K143"/>
  <c r="U195"/>
  <c r="Q282"/>
  <c r="H295" s="1"/>
  <c r="M295" s="1"/>
  <c r="R282"/>
  <c r="I295" s="1"/>
  <c r="N295" s="1"/>
  <c r="O324"/>
  <c r="F336" s="1"/>
  <c r="K336" s="1"/>
  <c r="P324"/>
  <c r="G336" s="1"/>
  <c r="L336" s="1"/>
  <c r="U196"/>
  <c r="U147"/>
  <c r="U139"/>
  <c r="L143"/>
  <c r="H29" i="3"/>
  <c r="J28"/>
  <c r="C31"/>
  <c r="E31" s="1"/>
  <c r="D31"/>
  <c r="F31" s="1"/>
  <c r="B32"/>
  <c r="E29"/>
  <c r="G28"/>
  <c r="N26"/>
  <c r="P26" s="1"/>
  <c r="L27"/>
  <c r="M26"/>
  <c r="O26" s="1"/>
  <c r="T23"/>
  <c r="S23"/>
  <c r="P147"/>
  <c r="K132"/>
  <c r="E94"/>
  <c r="K92"/>
  <c r="K93"/>
  <c r="Q89"/>
  <c r="Q90"/>
  <c r="N100"/>
  <c r="N101"/>
  <c r="T97"/>
  <c r="T98"/>
  <c r="L100"/>
  <c r="L101"/>
  <c r="R97"/>
  <c r="R98"/>
  <c r="E102"/>
  <c r="M101"/>
  <c r="M100"/>
  <c r="S97"/>
  <c r="S98"/>
  <c r="K100"/>
  <c r="K101"/>
  <c r="Q97"/>
  <c r="Q98"/>
  <c r="L93"/>
  <c r="L92"/>
  <c r="R89"/>
  <c r="R90"/>
  <c r="L132"/>
  <c r="N92"/>
  <c r="N93"/>
  <c r="T90"/>
  <c r="T89"/>
  <c r="M92"/>
  <c r="M93"/>
  <c r="S90"/>
  <c r="S89"/>
  <c r="K124"/>
  <c r="K125"/>
  <c r="L125"/>
  <c r="L131"/>
  <c r="K131"/>
  <c r="L124"/>
  <c r="F134"/>
  <c r="P138"/>
  <c r="E141"/>
  <c r="E142"/>
  <c r="L127"/>
  <c r="H134"/>
  <c r="L134" s="1"/>
  <c r="H133"/>
  <c r="L133" s="1"/>
  <c r="L126"/>
  <c r="E149"/>
  <c r="E150"/>
  <c r="K127"/>
  <c r="G134"/>
  <c r="K134" s="1"/>
  <c r="F133"/>
  <c r="K126"/>
  <c r="G133"/>
  <c r="K133" s="1"/>
  <c r="P139"/>
  <c r="F128"/>
  <c r="F135"/>
  <c r="P146"/>
  <c r="R24"/>
  <c r="Q24"/>
  <c r="M25"/>
  <c r="W25" s="1"/>
  <c r="N25"/>
  <c r="X25" s="1"/>
  <c r="M395" i="5" l="1"/>
  <c r="K297"/>
  <c r="K296"/>
  <c r="Q294"/>
  <c r="L347" i="6"/>
  <c r="U335"/>
  <c r="U392"/>
  <c r="U294"/>
  <c r="L298" i="5"/>
  <c r="U334" i="6"/>
  <c r="Q383" i="5"/>
  <c r="U391" i="6"/>
  <c r="M388"/>
  <c r="M290"/>
  <c r="A339"/>
  <c r="K290"/>
  <c r="S335" i="5"/>
  <c r="S334"/>
  <c r="M338"/>
  <c r="M339" s="1"/>
  <c r="U286" i="6"/>
  <c r="M298"/>
  <c r="N290"/>
  <c r="U285"/>
  <c r="U293"/>
  <c r="U383"/>
  <c r="U343"/>
  <c r="A249" i="5"/>
  <c r="M396" i="6"/>
  <c r="N298"/>
  <c r="A298" s="1"/>
  <c r="U384"/>
  <c r="N347"/>
  <c r="N396"/>
  <c r="N388"/>
  <c r="M347"/>
  <c r="U342"/>
  <c r="K346" i="5"/>
  <c r="K347" s="1"/>
  <c r="N290"/>
  <c r="K395"/>
  <c r="Q392"/>
  <c r="U392" s="1"/>
  <c r="K394"/>
  <c r="S286"/>
  <c r="K386"/>
  <c r="K388" s="1"/>
  <c r="L347"/>
  <c r="Q384"/>
  <c r="S391"/>
  <c r="U391" s="1"/>
  <c r="M394"/>
  <c r="N396"/>
  <c r="Q342"/>
  <c r="Q343"/>
  <c r="S285"/>
  <c r="M288"/>
  <c r="M290" s="1"/>
  <c r="K289"/>
  <c r="K290" s="1"/>
  <c r="A200"/>
  <c r="Q285"/>
  <c r="Q286"/>
  <c r="A241"/>
  <c r="A151"/>
  <c r="N387"/>
  <c r="T384"/>
  <c r="N386"/>
  <c r="T383"/>
  <c r="M386"/>
  <c r="S384"/>
  <c r="S383"/>
  <c r="M387"/>
  <c r="N346"/>
  <c r="N345"/>
  <c r="T343"/>
  <c r="T342"/>
  <c r="M346"/>
  <c r="M345"/>
  <c r="S342"/>
  <c r="S343"/>
  <c r="L337"/>
  <c r="L338"/>
  <c r="R335"/>
  <c r="R334"/>
  <c r="N297"/>
  <c r="N296"/>
  <c r="T294"/>
  <c r="T293"/>
  <c r="A143"/>
  <c r="K338"/>
  <c r="K337"/>
  <c r="Q335"/>
  <c r="Q334"/>
  <c r="M297"/>
  <c r="M296"/>
  <c r="S294"/>
  <c r="S293"/>
  <c r="J29" i="3"/>
  <c r="G29"/>
  <c r="G31"/>
  <c r="H31"/>
  <c r="D32"/>
  <c r="F32" s="1"/>
  <c r="H32" s="1"/>
  <c r="J32" s="1"/>
  <c r="C32"/>
  <c r="E32" s="1"/>
  <c r="G32" s="1"/>
  <c r="I32" s="1"/>
  <c r="B33"/>
  <c r="I28"/>
  <c r="R26"/>
  <c r="M27"/>
  <c r="O27" s="1"/>
  <c r="L28"/>
  <c r="N27"/>
  <c r="P27" s="1"/>
  <c r="Q26"/>
  <c r="N94"/>
  <c r="M132"/>
  <c r="O132" s="1"/>
  <c r="F147" s="1"/>
  <c r="K147" s="1"/>
  <c r="N102"/>
  <c r="U97"/>
  <c r="N132"/>
  <c r="R132" s="1"/>
  <c r="I147" s="1"/>
  <c r="N147" s="1"/>
  <c r="M102"/>
  <c r="L102"/>
  <c r="K94"/>
  <c r="U89"/>
  <c r="N131"/>
  <c r="R131" s="1"/>
  <c r="I146" s="1"/>
  <c r="N146" s="1"/>
  <c r="K102"/>
  <c r="U90"/>
  <c r="U98"/>
  <c r="M124"/>
  <c r="P124" s="1"/>
  <c r="G138" s="1"/>
  <c r="L138" s="1"/>
  <c r="M127"/>
  <c r="P127" s="1"/>
  <c r="L94"/>
  <c r="M94"/>
  <c r="E143"/>
  <c r="M131"/>
  <c r="P131" s="1"/>
  <c r="G146" s="1"/>
  <c r="L146" s="1"/>
  <c r="M125"/>
  <c r="P125" s="1"/>
  <c r="G139" s="1"/>
  <c r="L139" s="1"/>
  <c r="N124"/>
  <c r="Q124" s="1"/>
  <c r="H138" s="1"/>
  <c r="M138" s="1"/>
  <c r="N125"/>
  <c r="Q125" s="1"/>
  <c r="H139" s="1"/>
  <c r="M139" s="1"/>
  <c r="M126"/>
  <c r="M133"/>
  <c r="P133" s="1"/>
  <c r="M134"/>
  <c r="P134" s="1"/>
  <c r="E151"/>
  <c r="H128"/>
  <c r="H135"/>
  <c r="N126"/>
  <c r="N127"/>
  <c r="N134"/>
  <c r="R134" s="1"/>
  <c r="J128"/>
  <c r="J135"/>
  <c r="G128"/>
  <c r="G135"/>
  <c r="I135"/>
  <c r="I128"/>
  <c r="N133"/>
  <c r="Q133" s="1"/>
  <c r="O25"/>
  <c r="Y25" s="1"/>
  <c r="P25"/>
  <c r="Z25" s="1"/>
  <c r="T24"/>
  <c r="S24"/>
  <c r="M396" i="5" l="1"/>
  <c r="K298"/>
  <c r="A396" i="6"/>
  <c r="A388"/>
  <c r="A290"/>
  <c r="U285" i="5"/>
  <c r="K396"/>
  <c r="A347" i="6"/>
  <c r="U286" i="5"/>
  <c r="A290"/>
  <c r="U383"/>
  <c r="U294"/>
  <c r="U335"/>
  <c r="M388"/>
  <c r="U342"/>
  <c r="U293"/>
  <c r="M347"/>
  <c r="N347"/>
  <c r="U384"/>
  <c r="L339"/>
  <c r="M298"/>
  <c r="K339"/>
  <c r="N388"/>
  <c r="U334"/>
  <c r="N298"/>
  <c r="U343"/>
  <c r="I29" i="3"/>
  <c r="I31"/>
  <c r="J31"/>
  <c r="D33"/>
  <c r="F33" s="1"/>
  <c r="C33"/>
  <c r="W154" s="1"/>
  <c r="S26"/>
  <c r="R27"/>
  <c r="Q27"/>
  <c r="T26"/>
  <c r="L29"/>
  <c r="L30" s="1"/>
  <c r="M28"/>
  <c r="N28"/>
  <c r="P132"/>
  <c r="G147" s="1"/>
  <c r="L147" s="1"/>
  <c r="Q132"/>
  <c r="H147" s="1"/>
  <c r="M147" s="1"/>
  <c r="Q131"/>
  <c r="H146" s="1"/>
  <c r="M146" s="1"/>
  <c r="O127"/>
  <c r="A94"/>
  <c r="O124"/>
  <c r="F138" s="1"/>
  <c r="K138" s="1"/>
  <c r="A102"/>
  <c r="R125"/>
  <c r="I139" s="1"/>
  <c r="N139" s="1"/>
  <c r="O131"/>
  <c r="F146" s="1"/>
  <c r="K146" s="1"/>
  <c r="O133"/>
  <c r="O125"/>
  <c r="F139" s="1"/>
  <c r="K139" s="1"/>
  <c r="O134"/>
  <c r="R124"/>
  <c r="I138" s="1"/>
  <c r="N138" s="1"/>
  <c r="K128"/>
  <c r="O126"/>
  <c r="P126"/>
  <c r="K135"/>
  <c r="Q134"/>
  <c r="Q127"/>
  <c r="R127"/>
  <c r="Q126"/>
  <c r="R126"/>
  <c r="L135"/>
  <c r="R133"/>
  <c r="L128"/>
  <c r="Q25"/>
  <c r="AA25" s="1"/>
  <c r="R25"/>
  <c r="AB25" s="1"/>
  <c r="A396" i="5" l="1"/>
  <c r="A298"/>
  <c r="A388"/>
  <c r="A347"/>
  <c r="A339"/>
  <c r="E166" i="3"/>
  <c r="E160"/>
  <c r="G163"/>
  <c r="J163"/>
  <c r="J160"/>
  <c r="H161"/>
  <c r="I160"/>
  <c r="F162"/>
  <c r="J162"/>
  <c r="I167"/>
  <c r="E163"/>
  <c r="E159"/>
  <c r="G166"/>
  <c r="G167"/>
  <c r="H167"/>
  <c r="I162"/>
  <c r="G160"/>
  <c r="J159"/>
  <c r="F163"/>
  <c r="F159"/>
  <c r="H163"/>
  <c r="H166"/>
  <c r="G161"/>
  <c r="I159"/>
  <c r="E161"/>
  <c r="I166"/>
  <c r="F167"/>
  <c r="I161"/>
  <c r="E162"/>
  <c r="F166"/>
  <c r="F161"/>
  <c r="G162"/>
  <c r="J167"/>
  <c r="J166"/>
  <c r="J180" s="1"/>
  <c r="F160"/>
  <c r="F174" s="1"/>
  <c r="G159"/>
  <c r="H160"/>
  <c r="H159"/>
  <c r="H173" s="1"/>
  <c r="J161"/>
  <c r="H162"/>
  <c r="E167"/>
  <c r="I163"/>
  <c r="W252"/>
  <c r="F264" s="1"/>
  <c r="W203"/>
  <c r="W301"/>
  <c r="H306" s="1"/>
  <c r="W350"/>
  <c r="E33"/>
  <c r="G33" s="1"/>
  <c r="H33"/>
  <c r="O28"/>
  <c r="P28"/>
  <c r="N30"/>
  <c r="P30" s="1"/>
  <c r="M30"/>
  <c r="O30" s="1"/>
  <c r="L31"/>
  <c r="M29"/>
  <c r="W29" s="1"/>
  <c r="N29"/>
  <c r="X29" s="1"/>
  <c r="T27"/>
  <c r="S27"/>
  <c r="N128"/>
  <c r="R128" s="1"/>
  <c r="I140" s="1"/>
  <c r="N140" s="1"/>
  <c r="N135"/>
  <c r="Q135" s="1"/>
  <c r="H148" s="1"/>
  <c r="M148" s="1"/>
  <c r="M135"/>
  <c r="M128"/>
  <c r="S25"/>
  <c r="AC25" s="1"/>
  <c r="T25"/>
  <c r="AD25" s="1"/>
  <c r="J181" l="1"/>
  <c r="I261"/>
  <c r="I268" s="1"/>
  <c r="I282" s="1"/>
  <c r="F261"/>
  <c r="F275" s="1"/>
  <c r="H259"/>
  <c r="H273" s="1"/>
  <c r="H257"/>
  <c r="I264"/>
  <c r="F265"/>
  <c r="I257"/>
  <c r="I259"/>
  <c r="I273" s="1"/>
  <c r="I280" s="1"/>
  <c r="G259"/>
  <c r="G273" s="1"/>
  <c r="G265"/>
  <c r="H258"/>
  <c r="F257"/>
  <c r="F271" s="1"/>
  <c r="E260"/>
  <c r="E274" s="1"/>
  <c r="E281" s="1"/>
  <c r="F258"/>
  <c r="F272" s="1"/>
  <c r="E181"/>
  <c r="E196" s="1"/>
  <c r="H174"/>
  <c r="J261"/>
  <c r="J275" s="1"/>
  <c r="J259"/>
  <c r="J273" s="1"/>
  <c r="J280" s="1"/>
  <c r="J264"/>
  <c r="G258"/>
  <c r="G260"/>
  <c r="G267" s="1"/>
  <c r="H265"/>
  <c r="I265"/>
  <c r="G173"/>
  <c r="F173"/>
  <c r="E173"/>
  <c r="E187" s="1"/>
  <c r="F260"/>
  <c r="F267" s="1"/>
  <c r="I260"/>
  <c r="I274" s="1"/>
  <c r="I281" s="1"/>
  <c r="E259"/>
  <c r="E266" s="1"/>
  <c r="H260"/>
  <c r="H274" s="1"/>
  <c r="E261"/>
  <c r="E275" s="1"/>
  <c r="E287" s="1"/>
  <c r="E264"/>
  <c r="E265"/>
  <c r="G264"/>
  <c r="E258"/>
  <c r="F259"/>
  <c r="F273" s="1"/>
  <c r="F280" s="1"/>
  <c r="G174"/>
  <c r="J258"/>
  <c r="H264"/>
  <c r="J257"/>
  <c r="E313"/>
  <c r="I258"/>
  <c r="J265"/>
  <c r="G257"/>
  <c r="G261"/>
  <c r="H261"/>
  <c r="H307"/>
  <c r="E307"/>
  <c r="F176"/>
  <c r="F169"/>
  <c r="F313"/>
  <c r="G306"/>
  <c r="F306"/>
  <c r="I307"/>
  <c r="E309"/>
  <c r="E323" s="1"/>
  <c r="E330" s="1"/>
  <c r="H314"/>
  <c r="I306"/>
  <c r="G313"/>
  <c r="E257"/>
  <c r="J260"/>
  <c r="J274" s="1"/>
  <c r="J281" s="1"/>
  <c r="J168"/>
  <c r="J175"/>
  <c r="J182" s="1"/>
  <c r="F168"/>
  <c r="F175"/>
  <c r="F181"/>
  <c r="G175"/>
  <c r="G168"/>
  <c r="F177"/>
  <c r="F170"/>
  <c r="F184" s="1"/>
  <c r="H181"/>
  <c r="E177"/>
  <c r="E189" s="1"/>
  <c r="E170"/>
  <c r="E184" s="1"/>
  <c r="E197" s="1"/>
  <c r="G177"/>
  <c r="G170"/>
  <c r="G184" s="1"/>
  <c r="J309"/>
  <c r="J316" s="1"/>
  <c r="J314"/>
  <c r="F314"/>
  <c r="G169"/>
  <c r="G176"/>
  <c r="I176"/>
  <c r="I183" s="1"/>
  <c r="I169"/>
  <c r="J170"/>
  <c r="J184" s="1"/>
  <c r="J177"/>
  <c r="I313"/>
  <c r="I309"/>
  <c r="I323" s="1"/>
  <c r="I330" s="1"/>
  <c r="G309"/>
  <c r="G316" s="1"/>
  <c r="J307"/>
  <c r="G314"/>
  <c r="I314"/>
  <c r="H309"/>
  <c r="H323" s="1"/>
  <c r="I177"/>
  <c r="I170"/>
  <c r="I184" s="1"/>
  <c r="F180"/>
  <c r="I173"/>
  <c r="I180"/>
  <c r="H180"/>
  <c r="L180" s="1"/>
  <c r="J173"/>
  <c r="L173" s="1"/>
  <c r="G181"/>
  <c r="I174"/>
  <c r="I181"/>
  <c r="H175"/>
  <c r="H168"/>
  <c r="E174"/>
  <c r="E188" s="1"/>
  <c r="H176"/>
  <c r="H169"/>
  <c r="I175"/>
  <c r="I182" s="1"/>
  <c r="I168"/>
  <c r="J313"/>
  <c r="H313"/>
  <c r="H327" s="1"/>
  <c r="E306"/>
  <c r="F307"/>
  <c r="G307"/>
  <c r="F309"/>
  <c r="F323" s="1"/>
  <c r="E314"/>
  <c r="E169"/>
  <c r="E176"/>
  <c r="E183" s="1"/>
  <c r="E168"/>
  <c r="E175"/>
  <c r="E182" s="1"/>
  <c r="H177"/>
  <c r="H170"/>
  <c r="H184" s="1"/>
  <c r="G180"/>
  <c r="J169"/>
  <c r="J176"/>
  <c r="J183" s="1"/>
  <c r="J174"/>
  <c r="E180"/>
  <c r="E195" s="1"/>
  <c r="I208"/>
  <c r="E215"/>
  <c r="G212"/>
  <c r="I209"/>
  <c r="F211"/>
  <c r="I216"/>
  <c r="J210"/>
  <c r="E216"/>
  <c r="G216"/>
  <c r="I210"/>
  <c r="F215"/>
  <c r="J216"/>
  <c r="I212"/>
  <c r="I211"/>
  <c r="E209"/>
  <c r="F210"/>
  <c r="J215"/>
  <c r="E210"/>
  <c r="F212"/>
  <c r="H215"/>
  <c r="J209"/>
  <c r="G211"/>
  <c r="I215"/>
  <c r="G215"/>
  <c r="E212"/>
  <c r="J211"/>
  <c r="F208"/>
  <c r="E208"/>
  <c r="F216"/>
  <c r="H216"/>
  <c r="E211"/>
  <c r="G208"/>
  <c r="G222" s="1"/>
  <c r="G209"/>
  <c r="G223" s="1"/>
  <c r="J212"/>
  <c r="F209"/>
  <c r="H210"/>
  <c r="H212"/>
  <c r="J208"/>
  <c r="H209"/>
  <c r="G210"/>
  <c r="H208"/>
  <c r="H211"/>
  <c r="F356"/>
  <c r="E356"/>
  <c r="F363"/>
  <c r="E358"/>
  <c r="H356"/>
  <c r="I358"/>
  <c r="G358"/>
  <c r="F358"/>
  <c r="J358"/>
  <c r="H358"/>
  <c r="G356"/>
  <c r="H363"/>
  <c r="J356"/>
  <c r="E363"/>
  <c r="I356"/>
  <c r="G363"/>
  <c r="J363"/>
  <c r="I363"/>
  <c r="J306"/>
  <c r="F308"/>
  <c r="F322" s="1"/>
  <c r="F355"/>
  <c r="E308"/>
  <c r="E322" s="1"/>
  <c r="E329" s="1"/>
  <c r="E355"/>
  <c r="R30"/>
  <c r="Q30"/>
  <c r="J33"/>
  <c r="I33"/>
  <c r="O29"/>
  <c r="P29"/>
  <c r="R28"/>
  <c r="Q28"/>
  <c r="N31"/>
  <c r="M31"/>
  <c r="L32"/>
  <c r="Q128"/>
  <c r="H140" s="1"/>
  <c r="M140" s="1"/>
  <c r="M141" s="1"/>
  <c r="R135"/>
  <c r="I148" s="1"/>
  <c r="N148" s="1"/>
  <c r="T147" s="1"/>
  <c r="N142"/>
  <c r="N141"/>
  <c r="T138"/>
  <c r="T139"/>
  <c r="M149"/>
  <c r="M150"/>
  <c r="S147"/>
  <c r="S146"/>
  <c r="P135"/>
  <c r="G148" s="1"/>
  <c r="L148" s="1"/>
  <c r="O135"/>
  <c r="F148" s="1"/>
  <c r="K148" s="1"/>
  <c r="O128"/>
  <c r="F140" s="1"/>
  <c r="K140" s="1"/>
  <c r="P128"/>
  <c r="G140" s="1"/>
  <c r="L140" s="1"/>
  <c r="J377" l="1"/>
  <c r="E377"/>
  <c r="E392" s="1"/>
  <c r="L181"/>
  <c r="P188"/>
  <c r="J268"/>
  <c r="J282" s="1"/>
  <c r="F268"/>
  <c r="F282" s="1"/>
  <c r="G266"/>
  <c r="F222"/>
  <c r="G323"/>
  <c r="G330" s="1"/>
  <c r="K330" s="1"/>
  <c r="G274"/>
  <c r="K274" s="1"/>
  <c r="J266"/>
  <c r="L184"/>
  <c r="K174"/>
  <c r="P187"/>
  <c r="J272"/>
  <c r="E272"/>
  <c r="E286" s="1"/>
  <c r="P286" s="1"/>
  <c r="I271"/>
  <c r="I275"/>
  <c r="E273"/>
  <c r="E280" s="1"/>
  <c r="E267"/>
  <c r="H266"/>
  <c r="J278"/>
  <c r="I316"/>
  <c r="F274"/>
  <c r="F281" s="1"/>
  <c r="E278"/>
  <c r="E293" s="1"/>
  <c r="P196"/>
  <c r="F266"/>
  <c r="H271"/>
  <c r="J323"/>
  <c r="J330" s="1"/>
  <c r="I328"/>
  <c r="H278"/>
  <c r="G271"/>
  <c r="H272"/>
  <c r="F279"/>
  <c r="E268"/>
  <c r="E282" s="1"/>
  <c r="E295" s="1"/>
  <c r="E296" s="1"/>
  <c r="K180"/>
  <c r="N180" s="1"/>
  <c r="J328"/>
  <c r="H321"/>
  <c r="E321"/>
  <c r="E335" s="1"/>
  <c r="H267"/>
  <c r="E328"/>
  <c r="E343" s="1"/>
  <c r="G278"/>
  <c r="E271"/>
  <c r="E285" s="1"/>
  <c r="P285" s="1"/>
  <c r="G272"/>
  <c r="I320"/>
  <c r="I272"/>
  <c r="H279"/>
  <c r="F278"/>
  <c r="G279"/>
  <c r="L174"/>
  <c r="E279"/>
  <c r="E294" s="1"/>
  <c r="I266"/>
  <c r="I267"/>
  <c r="K173"/>
  <c r="M173" s="1"/>
  <c r="I279"/>
  <c r="I229"/>
  <c r="I278"/>
  <c r="J279"/>
  <c r="J271"/>
  <c r="F328"/>
  <c r="I321"/>
  <c r="E327"/>
  <c r="E342" s="1"/>
  <c r="E320"/>
  <c r="E334" s="1"/>
  <c r="H328"/>
  <c r="L177"/>
  <c r="E316"/>
  <c r="F316"/>
  <c r="J222"/>
  <c r="G321"/>
  <c r="F377"/>
  <c r="F321"/>
  <c r="H316"/>
  <c r="F327"/>
  <c r="J230"/>
  <c r="E230"/>
  <c r="E245" s="1"/>
  <c r="J321"/>
  <c r="G275"/>
  <c r="G268"/>
  <c r="G282" s="1"/>
  <c r="K282" s="1"/>
  <c r="H268"/>
  <c r="H282" s="1"/>
  <c r="H275"/>
  <c r="L275" s="1"/>
  <c r="F320"/>
  <c r="I370"/>
  <c r="G370"/>
  <c r="H222"/>
  <c r="F230"/>
  <c r="J223"/>
  <c r="P195"/>
  <c r="H182"/>
  <c r="L182" s="1"/>
  <c r="L175"/>
  <c r="K177"/>
  <c r="G327"/>
  <c r="G320"/>
  <c r="G182"/>
  <c r="K182" s="1"/>
  <c r="K175"/>
  <c r="J267"/>
  <c r="E222"/>
  <c r="E236" s="1"/>
  <c r="I223"/>
  <c r="K223" s="1"/>
  <c r="H183"/>
  <c r="L183" s="1"/>
  <c r="L176"/>
  <c r="K181"/>
  <c r="G183"/>
  <c r="K183" s="1"/>
  <c r="K176"/>
  <c r="E198"/>
  <c r="E199"/>
  <c r="F182"/>
  <c r="F183"/>
  <c r="G328"/>
  <c r="J327"/>
  <c r="L327" s="1"/>
  <c r="H223"/>
  <c r="K184"/>
  <c r="I327"/>
  <c r="E190"/>
  <c r="E191"/>
  <c r="H320"/>
  <c r="E315"/>
  <c r="H226"/>
  <c r="H219"/>
  <c r="H233" s="1"/>
  <c r="E219"/>
  <c r="E233" s="1"/>
  <c r="E246" s="1"/>
  <c r="E226"/>
  <c r="E238" s="1"/>
  <c r="J229"/>
  <c r="I226"/>
  <c r="I219"/>
  <c r="I233" s="1"/>
  <c r="G230"/>
  <c r="F218"/>
  <c r="F225"/>
  <c r="I222"/>
  <c r="K222" s="1"/>
  <c r="G224"/>
  <c r="G217"/>
  <c r="H224"/>
  <c r="H217"/>
  <c r="G229"/>
  <c r="H229"/>
  <c r="F217"/>
  <c r="F224"/>
  <c r="F223"/>
  <c r="E218"/>
  <c r="E225"/>
  <c r="E232" s="1"/>
  <c r="F219"/>
  <c r="F233" s="1"/>
  <c r="F226"/>
  <c r="E223"/>
  <c r="E237" s="1"/>
  <c r="F229"/>
  <c r="J217"/>
  <c r="J224"/>
  <c r="J231" s="1"/>
  <c r="G219"/>
  <c r="G233" s="1"/>
  <c r="G226"/>
  <c r="K226" s="1"/>
  <c r="H225"/>
  <c r="H218"/>
  <c r="J226"/>
  <c r="J219"/>
  <c r="J233" s="1"/>
  <c r="H230"/>
  <c r="J225"/>
  <c r="J232" s="1"/>
  <c r="J218"/>
  <c r="G225"/>
  <c r="G218"/>
  <c r="E224"/>
  <c r="E231" s="1"/>
  <c r="E217"/>
  <c r="I218"/>
  <c r="I225"/>
  <c r="I232" s="1"/>
  <c r="I217"/>
  <c r="I224"/>
  <c r="I231" s="1"/>
  <c r="I230"/>
  <c r="E229"/>
  <c r="E244" s="1"/>
  <c r="E288"/>
  <c r="E289"/>
  <c r="G280"/>
  <c r="K280" s="1"/>
  <c r="K273"/>
  <c r="J320"/>
  <c r="H377"/>
  <c r="L274"/>
  <c r="H281"/>
  <c r="L281" s="1"/>
  <c r="H280"/>
  <c r="L280" s="1"/>
  <c r="L273"/>
  <c r="I377"/>
  <c r="H372"/>
  <c r="H365"/>
  <c r="I365"/>
  <c r="I372"/>
  <c r="I379" s="1"/>
  <c r="E370"/>
  <c r="E384" s="1"/>
  <c r="F315"/>
  <c r="J370"/>
  <c r="J365"/>
  <c r="J372"/>
  <c r="J379" s="1"/>
  <c r="H370"/>
  <c r="G365"/>
  <c r="G372"/>
  <c r="G377"/>
  <c r="F372"/>
  <c r="F365"/>
  <c r="E365"/>
  <c r="E372"/>
  <c r="E379" s="1"/>
  <c r="F370"/>
  <c r="F330"/>
  <c r="K323"/>
  <c r="H330"/>
  <c r="Z29"/>
  <c r="F310" s="1"/>
  <c r="F317" s="1"/>
  <c r="F331" s="1"/>
  <c r="G308"/>
  <c r="G322" s="1"/>
  <c r="G355"/>
  <c r="H308"/>
  <c r="H315" s="1"/>
  <c r="H355"/>
  <c r="Y29"/>
  <c r="E310" s="1"/>
  <c r="E324" s="1"/>
  <c r="E336" s="1"/>
  <c r="F329"/>
  <c r="T30"/>
  <c r="S30"/>
  <c r="Q29"/>
  <c r="R29"/>
  <c r="T28"/>
  <c r="P31"/>
  <c r="F362" s="1"/>
  <c r="F376" s="1"/>
  <c r="O31"/>
  <c r="E362" s="1"/>
  <c r="E376" s="1"/>
  <c r="E391" s="1"/>
  <c r="S28"/>
  <c r="N32"/>
  <c r="P32" s="1"/>
  <c r="F357" s="1"/>
  <c r="M32"/>
  <c r="O32" s="1"/>
  <c r="E357" s="1"/>
  <c r="L33"/>
  <c r="S139"/>
  <c r="S138"/>
  <c r="M142"/>
  <c r="M143" s="1"/>
  <c r="N149"/>
  <c r="N150"/>
  <c r="T146"/>
  <c r="N143"/>
  <c r="M151"/>
  <c r="L149"/>
  <c r="L150"/>
  <c r="R147"/>
  <c r="R146"/>
  <c r="K150"/>
  <c r="K149"/>
  <c r="Q147"/>
  <c r="Q146"/>
  <c r="L142"/>
  <c r="L141"/>
  <c r="R138"/>
  <c r="R139"/>
  <c r="K141"/>
  <c r="K142"/>
  <c r="Q139"/>
  <c r="Q138"/>
  <c r="L377" l="1"/>
  <c r="M181"/>
  <c r="O181" s="1"/>
  <c r="F196" s="1"/>
  <c r="K196" s="1"/>
  <c r="N174"/>
  <c r="R174" s="1"/>
  <c r="I188" s="1"/>
  <c r="N188" s="1"/>
  <c r="L282"/>
  <c r="M282" s="1"/>
  <c r="O282" s="1"/>
  <c r="F295" s="1"/>
  <c r="K295" s="1"/>
  <c r="G281"/>
  <c r="K281" s="1"/>
  <c r="N281" s="1"/>
  <c r="R281" s="1"/>
  <c r="K271"/>
  <c r="L229"/>
  <c r="M184"/>
  <c r="O184" s="1"/>
  <c r="F197" s="1"/>
  <c r="K197" s="1"/>
  <c r="L272"/>
  <c r="E297"/>
  <c r="E298" s="1"/>
  <c r="P293"/>
  <c r="L328"/>
  <c r="K275"/>
  <c r="M275" s="1"/>
  <c r="O275" s="1"/>
  <c r="F287" s="1"/>
  <c r="K287" s="1"/>
  <c r="L271"/>
  <c r="N271" s="1"/>
  <c r="R271" s="1"/>
  <c r="I285" s="1"/>
  <c r="N285" s="1"/>
  <c r="L278"/>
  <c r="M180"/>
  <c r="O180" s="1"/>
  <c r="F195" s="1"/>
  <c r="K195" s="1"/>
  <c r="M174"/>
  <c r="O174" s="1"/>
  <c r="F188" s="1"/>
  <c r="K188" s="1"/>
  <c r="K278"/>
  <c r="Q180"/>
  <c r="H195" s="1"/>
  <c r="M195" s="1"/>
  <c r="R180"/>
  <c r="I195" s="1"/>
  <c r="N195" s="1"/>
  <c r="L279"/>
  <c r="P294"/>
  <c r="L323"/>
  <c r="M323" s="1"/>
  <c r="K229"/>
  <c r="L330"/>
  <c r="N330" s="1"/>
  <c r="R330" s="1"/>
  <c r="L230"/>
  <c r="K328"/>
  <c r="K279"/>
  <c r="L223"/>
  <c r="M223" s="1"/>
  <c r="P223" s="1"/>
  <c r="G237" s="1"/>
  <c r="L237" s="1"/>
  <c r="K320"/>
  <c r="L321"/>
  <c r="K321"/>
  <c r="K272"/>
  <c r="N272" s="1"/>
  <c r="Q272" s="1"/>
  <c r="H286" s="1"/>
  <c r="M286" s="1"/>
  <c r="N173"/>
  <c r="Q173" s="1"/>
  <c r="H187" s="1"/>
  <c r="M187" s="1"/>
  <c r="P173"/>
  <c r="G187" s="1"/>
  <c r="L187" s="1"/>
  <c r="O173"/>
  <c r="F187" s="1"/>
  <c r="K187" s="1"/>
  <c r="K233"/>
  <c r="N280"/>
  <c r="Q280" s="1"/>
  <c r="M177"/>
  <c r="N181"/>
  <c r="R181" s="1"/>
  <c r="I196" s="1"/>
  <c r="N196" s="1"/>
  <c r="L222"/>
  <c r="M222" s="1"/>
  <c r="E200"/>
  <c r="H322"/>
  <c r="H329" s="1"/>
  <c r="N274"/>
  <c r="R274" s="1"/>
  <c r="P245"/>
  <c r="L320"/>
  <c r="E192"/>
  <c r="F324"/>
  <c r="N176"/>
  <c r="R176" s="1"/>
  <c r="K370"/>
  <c r="N183"/>
  <c r="R183" s="1"/>
  <c r="N182"/>
  <c r="Q182" s="1"/>
  <c r="E290"/>
  <c r="N177"/>
  <c r="M183"/>
  <c r="P183" s="1"/>
  <c r="M182"/>
  <c r="P182" s="1"/>
  <c r="N273"/>
  <c r="P237"/>
  <c r="N184"/>
  <c r="M175"/>
  <c r="N175"/>
  <c r="L370"/>
  <c r="M176"/>
  <c r="K327"/>
  <c r="M273"/>
  <c r="P273" s="1"/>
  <c r="K225"/>
  <c r="G232"/>
  <c r="K232" s="1"/>
  <c r="L224"/>
  <c r="H231"/>
  <c r="L231" s="1"/>
  <c r="F232"/>
  <c r="L233"/>
  <c r="F231"/>
  <c r="L226"/>
  <c r="N226" s="1"/>
  <c r="Q226" s="1"/>
  <c r="H238" s="1"/>
  <c r="M238" s="1"/>
  <c r="G231"/>
  <c r="K231" s="1"/>
  <c r="K224"/>
  <c r="K230"/>
  <c r="P236"/>
  <c r="E240"/>
  <c r="E239"/>
  <c r="P244"/>
  <c r="L225"/>
  <c r="H232"/>
  <c r="L232" s="1"/>
  <c r="E247"/>
  <c r="E248"/>
  <c r="M274"/>
  <c r="M280"/>
  <c r="G315"/>
  <c r="G379"/>
  <c r="K379" s="1"/>
  <c r="K372"/>
  <c r="H379"/>
  <c r="L379" s="1"/>
  <c r="L372"/>
  <c r="F371"/>
  <c r="F378" s="1"/>
  <c r="F364"/>
  <c r="E317"/>
  <c r="E331" s="1"/>
  <c r="E344" s="1"/>
  <c r="E345" s="1"/>
  <c r="F379"/>
  <c r="E371"/>
  <c r="E378" s="1"/>
  <c r="E364"/>
  <c r="K377"/>
  <c r="F369"/>
  <c r="J308"/>
  <c r="J315" s="1"/>
  <c r="J355"/>
  <c r="AA29"/>
  <c r="G310" s="1"/>
  <c r="G317" s="1"/>
  <c r="G331" s="1"/>
  <c r="E369"/>
  <c r="E383" s="1"/>
  <c r="I308"/>
  <c r="I315" s="1"/>
  <c r="I355"/>
  <c r="AB29"/>
  <c r="H310" s="1"/>
  <c r="H317" s="1"/>
  <c r="H331" s="1"/>
  <c r="E337"/>
  <c r="E338"/>
  <c r="P335"/>
  <c r="P334"/>
  <c r="G329"/>
  <c r="Q32"/>
  <c r="G357" s="1"/>
  <c r="R32"/>
  <c r="H357" s="1"/>
  <c r="T29"/>
  <c r="S29"/>
  <c r="R31"/>
  <c r="H362" s="1"/>
  <c r="H376" s="1"/>
  <c r="Q31"/>
  <c r="G362" s="1"/>
  <c r="N33"/>
  <c r="X33" s="1"/>
  <c r="M33"/>
  <c r="W33" s="1"/>
  <c r="U138"/>
  <c r="N151"/>
  <c r="K143"/>
  <c r="L151"/>
  <c r="U147"/>
  <c r="U146"/>
  <c r="K151"/>
  <c r="U139"/>
  <c r="L143"/>
  <c r="Q174" l="1"/>
  <c r="H188" s="1"/>
  <c r="M188" s="1"/>
  <c r="P181"/>
  <c r="G196" s="1"/>
  <c r="L196" s="1"/>
  <c r="N282"/>
  <c r="R282" s="1"/>
  <c r="I295" s="1"/>
  <c r="N295" s="1"/>
  <c r="N296" s="1"/>
  <c r="N275"/>
  <c r="Q275" s="1"/>
  <c r="H287" s="1"/>
  <c r="M287" s="1"/>
  <c r="M288" s="1"/>
  <c r="Q196"/>
  <c r="M281"/>
  <c r="O281" s="1"/>
  <c r="N223"/>
  <c r="Q223" s="1"/>
  <c r="H237" s="1"/>
  <c r="M237" s="1"/>
  <c r="S237" s="1"/>
  <c r="N229"/>
  <c r="Q229" s="1"/>
  <c r="H244" s="1"/>
  <c r="M244" s="1"/>
  <c r="P184"/>
  <c r="G197" s="1"/>
  <c r="L197" s="1"/>
  <c r="L199" s="1"/>
  <c r="Q195"/>
  <c r="K199"/>
  <c r="M271"/>
  <c r="O271" s="1"/>
  <c r="F285" s="1"/>
  <c r="K285" s="1"/>
  <c r="Q285" s="1"/>
  <c r="K198"/>
  <c r="M328"/>
  <c r="P328" s="1"/>
  <c r="G343" s="1"/>
  <c r="L343" s="1"/>
  <c r="P174"/>
  <c r="G188" s="1"/>
  <c r="L188" s="1"/>
  <c r="P180"/>
  <c r="G195" s="1"/>
  <c r="L195" s="1"/>
  <c r="N278"/>
  <c r="Q278" s="1"/>
  <c r="H293" s="1"/>
  <c r="M293" s="1"/>
  <c r="Q281"/>
  <c r="N323"/>
  <c r="Q323" s="1"/>
  <c r="M278"/>
  <c r="O278" s="1"/>
  <c r="F293" s="1"/>
  <c r="K293" s="1"/>
  <c r="Q293" s="1"/>
  <c r="Q271"/>
  <c r="H285" s="1"/>
  <c r="M285" s="1"/>
  <c r="M330"/>
  <c r="O330" s="1"/>
  <c r="M230"/>
  <c r="P230" s="1"/>
  <c r="G245" s="1"/>
  <c r="L245" s="1"/>
  <c r="M320"/>
  <c r="O320" s="1"/>
  <c r="F334" s="1"/>
  <c r="K334" s="1"/>
  <c r="N321"/>
  <c r="R321" s="1"/>
  <c r="I335" s="1"/>
  <c r="N335" s="1"/>
  <c r="M279"/>
  <c r="P279" s="1"/>
  <c r="G294" s="1"/>
  <c r="L294" s="1"/>
  <c r="R173"/>
  <c r="I187" s="1"/>
  <c r="N187" s="1"/>
  <c r="R182"/>
  <c r="Q181"/>
  <c r="H196" s="1"/>
  <c r="M196" s="1"/>
  <c r="N320"/>
  <c r="Q320" s="1"/>
  <c r="H334" s="1"/>
  <c r="M334" s="1"/>
  <c r="M272"/>
  <c r="P272" s="1"/>
  <c r="G286" s="1"/>
  <c r="L286" s="1"/>
  <c r="N233"/>
  <c r="R233" s="1"/>
  <c r="I246" s="1"/>
  <c r="N246" s="1"/>
  <c r="N247" s="1"/>
  <c r="M229"/>
  <c r="O229" s="1"/>
  <c r="F244" s="1"/>
  <c r="K244" s="1"/>
  <c r="N328"/>
  <c r="R328" s="1"/>
  <c r="I343" s="1"/>
  <c r="N343" s="1"/>
  <c r="R280"/>
  <c r="P282"/>
  <c r="G295" s="1"/>
  <c r="L295" s="1"/>
  <c r="L297" s="1"/>
  <c r="N279"/>
  <c r="Q279" s="1"/>
  <c r="H294" s="1"/>
  <c r="M294" s="1"/>
  <c r="M321"/>
  <c r="O321" s="1"/>
  <c r="F335" s="1"/>
  <c r="K335" s="1"/>
  <c r="O223"/>
  <c r="F237" s="1"/>
  <c r="K237" s="1"/>
  <c r="P342"/>
  <c r="R229"/>
  <c r="I244" s="1"/>
  <c r="N244" s="1"/>
  <c r="M231"/>
  <c r="P231" s="1"/>
  <c r="P275"/>
  <c r="G287" s="1"/>
  <c r="L287" s="1"/>
  <c r="L289" s="1"/>
  <c r="O177"/>
  <c r="F189" s="1"/>
  <c r="K189" s="1"/>
  <c r="P177"/>
  <c r="G189" s="1"/>
  <c r="L189" s="1"/>
  <c r="N225"/>
  <c r="Q225" s="1"/>
  <c r="R272"/>
  <c r="I286" s="1"/>
  <c r="N286" s="1"/>
  <c r="Q176"/>
  <c r="E249"/>
  <c r="N222"/>
  <c r="Q222" s="1"/>
  <c r="H236" s="1"/>
  <c r="M236" s="1"/>
  <c r="P343"/>
  <c r="Q274"/>
  <c r="O183"/>
  <c r="I322"/>
  <c r="I329" s="1"/>
  <c r="K329" s="1"/>
  <c r="O273"/>
  <c r="Q183"/>
  <c r="N379"/>
  <c r="Q379" s="1"/>
  <c r="N230"/>
  <c r="Q230" s="1"/>
  <c r="H245" s="1"/>
  <c r="M245" s="1"/>
  <c r="N370"/>
  <c r="R370" s="1"/>
  <c r="I384" s="1"/>
  <c r="N384" s="1"/>
  <c r="E346"/>
  <c r="E347" s="1"/>
  <c r="G324"/>
  <c r="M370"/>
  <c r="M233"/>
  <c r="O233" s="1"/>
  <c r="F246" s="1"/>
  <c r="K246" s="1"/>
  <c r="Q175"/>
  <c r="R175"/>
  <c r="N232"/>
  <c r="Q232" s="1"/>
  <c r="M224"/>
  <c r="O176"/>
  <c r="P176"/>
  <c r="P175"/>
  <c r="O175"/>
  <c r="R184"/>
  <c r="I197" s="1"/>
  <c r="N197" s="1"/>
  <c r="Q184"/>
  <c r="H197" s="1"/>
  <c r="M197" s="1"/>
  <c r="Q177"/>
  <c r="H189" s="1"/>
  <c r="M189" s="1"/>
  <c r="S187" s="1"/>
  <c r="R177"/>
  <c r="I189" s="1"/>
  <c r="N189" s="1"/>
  <c r="M327"/>
  <c r="N327"/>
  <c r="O182"/>
  <c r="Q273"/>
  <c r="R273"/>
  <c r="M226"/>
  <c r="M239"/>
  <c r="M240"/>
  <c r="R226"/>
  <c r="I238" s="1"/>
  <c r="N238" s="1"/>
  <c r="E241"/>
  <c r="N231"/>
  <c r="R231" s="1"/>
  <c r="M232"/>
  <c r="O232" s="1"/>
  <c r="N224"/>
  <c r="M225"/>
  <c r="P222"/>
  <c r="G236" s="1"/>
  <c r="L236" s="1"/>
  <c r="O222"/>
  <c r="F236" s="1"/>
  <c r="K236" s="1"/>
  <c r="P280"/>
  <c r="O280"/>
  <c r="O274"/>
  <c r="P274"/>
  <c r="M372"/>
  <c r="O372" s="1"/>
  <c r="G376"/>
  <c r="G369"/>
  <c r="M379"/>
  <c r="P379" s="1"/>
  <c r="M377"/>
  <c r="N377"/>
  <c r="N372"/>
  <c r="G364"/>
  <c r="G371"/>
  <c r="G378" s="1"/>
  <c r="H364"/>
  <c r="H371"/>
  <c r="H378" s="1"/>
  <c r="P323"/>
  <c r="O323"/>
  <c r="E339"/>
  <c r="Q330"/>
  <c r="J322"/>
  <c r="J329" s="1"/>
  <c r="L329" s="1"/>
  <c r="H324"/>
  <c r="AD29"/>
  <c r="J310" s="1"/>
  <c r="J324" s="1"/>
  <c r="H369"/>
  <c r="AC29"/>
  <c r="I310" s="1"/>
  <c r="I324" s="1"/>
  <c r="K288"/>
  <c r="K289"/>
  <c r="K297"/>
  <c r="K296"/>
  <c r="S32"/>
  <c r="I357" s="1"/>
  <c r="T32"/>
  <c r="J357" s="1"/>
  <c r="O33"/>
  <c r="Y33" s="1"/>
  <c r="E359" s="1"/>
  <c r="P33"/>
  <c r="Z33" s="1"/>
  <c r="F359" s="1"/>
  <c r="T31"/>
  <c r="J362" s="1"/>
  <c r="J376" s="1"/>
  <c r="L376" s="1"/>
  <c r="S31"/>
  <c r="I362" s="1"/>
  <c r="I376" s="1"/>
  <c r="A143"/>
  <c r="A151"/>
  <c r="R275" l="1"/>
  <c r="I287" s="1"/>
  <c r="N287" s="1"/>
  <c r="N288" s="1"/>
  <c r="S285"/>
  <c r="S286"/>
  <c r="M289"/>
  <c r="M290" s="1"/>
  <c r="N297"/>
  <c r="P281"/>
  <c r="Q282"/>
  <c r="H295" s="1"/>
  <c r="M295" s="1"/>
  <c r="M296" s="1"/>
  <c r="O328"/>
  <c r="F343" s="1"/>
  <c r="K343" s="1"/>
  <c r="L198"/>
  <c r="L200" s="1"/>
  <c r="R223"/>
  <c r="I237" s="1"/>
  <c r="N237" s="1"/>
  <c r="T237" s="1"/>
  <c r="R195"/>
  <c r="R196"/>
  <c r="P271"/>
  <c r="G285" s="1"/>
  <c r="L285" s="1"/>
  <c r="R285" s="1"/>
  <c r="K200"/>
  <c r="O272"/>
  <c r="F286" s="1"/>
  <c r="K286" s="1"/>
  <c r="Q286" s="1"/>
  <c r="R188"/>
  <c r="N248"/>
  <c r="Q233"/>
  <c r="H246" s="1"/>
  <c r="M246" s="1"/>
  <c r="M247" s="1"/>
  <c r="O230"/>
  <c r="F245" s="1"/>
  <c r="K245" s="1"/>
  <c r="Q245" s="1"/>
  <c r="T187"/>
  <c r="P320"/>
  <c r="G334" s="1"/>
  <c r="L334" s="1"/>
  <c r="P278"/>
  <c r="G293" s="1"/>
  <c r="L293" s="1"/>
  <c r="R293" s="1"/>
  <c r="O279"/>
  <c r="F294" s="1"/>
  <c r="K294" s="1"/>
  <c r="Q294" s="1"/>
  <c r="R294"/>
  <c r="R320"/>
  <c r="I334" s="1"/>
  <c r="N334" s="1"/>
  <c r="P330"/>
  <c r="Q328"/>
  <c r="H343" s="1"/>
  <c r="M343" s="1"/>
  <c r="T244"/>
  <c r="R323"/>
  <c r="R278"/>
  <c r="I293" s="1"/>
  <c r="N293" s="1"/>
  <c r="T293" s="1"/>
  <c r="P321"/>
  <c r="G335" s="1"/>
  <c r="L335" s="1"/>
  <c r="P233"/>
  <c r="G246" s="1"/>
  <c r="L246" s="1"/>
  <c r="L248" s="1"/>
  <c r="Q321"/>
  <c r="H335" s="1"/>
  <c r="M335" s="1"/>
  <c r="O231"/>
  <c r="Q244"/>
  <c r="S196"/>
  <c r="P229"/>
  <c r="G244" s="1"/>
  <c r="L244" s="1"/>
  <c r="K247"/>
  <c r="R279"/>
  <c r="I294" s="1"/>
  <c r="N294" s="1"/>
  <c r="T294" s="1"/>
  <c r="L296"/>
  <c r="R222"/>
  <c r="I236" s="1"/>
  <c r="N236" s="1"/>
  <c r="T236" s="1"/>
  <c r="Q370"/>
  <c r="H384" s="1"/>
  <c r="M384" s="1"/>
  <c r="L288"/>
  <c r="K322"/>
  <c r="R286"/>
  <c r="K248"/>
  <c r="R230"/>
  <c r="I245" s="1"/>
  <c r="N245" s="1"/>
  <c r="T245" s="1"/>
  <c r="R225"/>
  <c r="M297"/>
  <c r="M298" s="1"/>
  <c r="K190"/>
  <c r="Q187"/>
  <c r="K191"/>
  <c r="K324"/>
  <c r="L190"/>
  <c r="R187"/>
  <c r="L191"/>
  <c r="Q188"/>
  <c r="S293"/>
  <c r="K376"/>
  <c r="M376" s="1"/>
  <c r="R379"/>
  <c r="Q327"/>
  <c r="H342" s="1"/>
  <c r="M342" s="1"/>
  <c r="R327"/>
  <c r="I342" s="1"/>
  <c r="N342" s="1"/>
  <c r="R232"/>
  <c r="O327"/>
  <c r="F342" s="1"/>
  <c r="K342" s="1"/>
  <c r="P327"/>
  <c r="G342" s="1"/>
  <c r="L342" s="1"/>
  <c r="N190"/>
  <c r="N191"/>
  <c r="T188"/>
  <c r="M198"/>
  <c r="M199"/>
  <c r="S195"/>
  <c r="O224"/>
  <c r="P224"/>
  <c r="O370"/>
  <c r="F384" s="1"/>
  <c r="K384" s="1"/>
  <c r="P370"/>
  <c r="G384" s="1"/>
  <c r="L384" s="1"/>
  <c r="M190"/>
  <c r="M191"/>
  <c r="S188"/>
  <c r="N198"/>
  <c r="N199"/>
  <c r="T196"/>
  <c r="T195"/>
  <c r="O225"/>
  <c r="P225"/>
  <c r="S236"/>
  <c r="M241"/>
  <c r="Q224"/>
  <c r="R224"/>
  <c r="N239"/>
  <c r="N240"/>
  <c r="Q231"/>
  <c r="J317"/>
  <c r="J331" s="1"/>
  <c r="L331" s="1"/>
  <c r="P232"/>
  <c r="P226"/>
  <c r="G238" s="1"/>
  <c r="L238" s="1"/>
  <c r="O226"/>
  <c r="F238" s="1"/>
  <c r="K238" s="1"/>
  <c r="P372"/>
  <c r="I317"/>
  <c r="I331" s="1"/>
  <c r="K331" s="1"/>
  <c r="L322"/>
  <c r="R372"/>
  <c r="Q372"/>
  <c r="O379"/>
  <c r="I364"/>
  <c r="I371"/>
  <c r="J364"/>
  <c r="J371"/>
  <c r="F366"/>
  <c r="F380" s="1"/>
  <c r="F373"/>
  <c r="Q377"/>
  <c r="H392" s="1"/>
  <c r="M392" s="1"/>
  <c r="R377"/>
  <c r="I392" s="1"/>
  <c r="N392" s="1"/>
  <c r="E366"/>
  <c r="E380" s="1"/>
  <c r="E393" s="1"/>
  <c r="E373"/>
  <c r="E385" s="1"/>
  <c r="L324"/>
  <c r="O377"/>
  <c r="F392" s="1"/>
  <c r="K392" s="1"/>
  <c r="P377"/>
  <c r="G392" s="1"/>
  <c r="L392" s="1"/>
  <c r="M329"/>
  <c r="O329" s="1"/>
  <c r="J369"/>
  <c r="L369" s="1"/>
  <c r="I369"/>
  <c r="K369" s="1"/>
  <c r="N329"/>
  <c r="Q33"/>
  <c r="AA33" s="1"/>
  <c r="G359" s="1"/>
  <c r="R33"/>
  <c r="AB33" s="1"/>
  <c r="H359" s="1"/>
  <c r="T286" l="1"/>
  <c r="U286" s="1"/>
  <c r="T285"/>
  <c r="U285" s="1"/>
  <c r="N289"/>
  <c r="N290" s="1"/>
  <c r="S294"/>
  <c r="U294" s="1"/>
  <c r="K290"/>
  <c r="L290"/>
  <c r="S244"/>
  <c r="S245"/>
  <c r="M248"/>
  <c r="M249" s="1"/>
  <c r="L298"/>
  <c r="K298"/>
  <c r="R245"/>
  <c r="L247"/>
  <c r="L249" s="1"/>
  <c r="R244"/>
  <c r="U293"/>
  <c r="U196"/>
  <c r="K249"/>
  <c r="N298"/>
  <c r="N376"/>
  <c r="Q376" s="1"/>
  <c r="H391" s="1"/>
  <c r="M391" s="1"/>
  <c r="M331"/>
  <c r="O331" s="1"/>
  <c r="F344" s="1"/>
  <c r="K344" s="1"/>
  <c r="K346" s="1"/>
  <c r="N322"/>
  <c r="Q322" s="1"/>
  <c r="U187"/>
  <c r="O376"/>
  <c r="F391" s="1"/>
  <c r="K391" s="1"/>
  <c r="P376"/>
  <c r="G391" s="1"/>
  <c r="L391" s="1"/>
  <c r="N249"/>
  <c r="M324"/>
  <c r="P324" s="1"/>
  <c r="G336" s="1"/>
  <c r="L336" s="1"/>
  <c r="N331"/>
  <c r="R331" s="1"/>
  <c r="I344" s="1"/>
  <c r="N344" s="1"/>
  <c r="L192"/>
  <c r="N324"/>
  <c r="R324" s="1"/>
  <c r="I336" s="1"/>
  <c r="N336" s="1"/>
  <c r="T335" s="1"/>
  <c r="K192"/>
  <c r="M322"/>
  <c r="U188"/>
  <c r="N192"/>
  <c r="N241"/>
  <c r="M200"/>
  <c r="N200"/>
  <c r="M192"/>
  <c r="U195"/>
  <c r="Q236"/>
  <c r="K239"/>
  <c r="K240"/>
  <c r="Q237"/>
  <c r="L240"/>
  <c r="L239"/>
  <c r="R237"/>
  <c r="R236"/>
  <c r="G373"/>
  <c r="G366"/>
  <c r="G380" s="1"/>
  <c r="E395"/>
  <c r="E394"/>
  <c r="P392"/>
  <c r="P391"/>
  <c r="J378"/>
  <c r="L378" s="1"/>
  <c r="L371"/>
  <c r="H373"/>
  <c r="H366"/>
  <c r="H380" s="1"/>
  <c r="E386"/>
  <c r="E387"/>
  <c r="P384"/>
  <c r="P383"/>
  <c r="I378"/>
  <c r="K378" s="1"/>
  <c r="M378" s="1"/>
  <c r="K371"/>
  <c r="M369"/>
  <c r="P369" s="1"/>
  <c r="G383" s="1"/>
  <c r="L383" s="1"/>
  <c r="P329"/>
  <c r="N369"/>
  <c r="Q329"/>
  <c r="R329"/>
  <c r="S33"/>
  <c r="T33"/>
  <c r="A290" l="1"/>
  <c r="U245"/>
  <c r="U244"/>
  <c r="A298"/>
  <c r="R376"/>
  <c r="I391" s="1"/>
  <c r="N391" s="1"/>
  <c r="N337"/>
  <c r="R322"/>
  <c r="A249"/>
  <c r="Q324"/>
  <c r="H336" s="1"/>
  <c r="M336" s="1"/>
  <c r="M337" s="1"/>
  <c r="K345"/>
  <c r="K347" s="1"/>
  <c r="Q342"/>
  <c r="Q343"/>
  <c r="P331"/>
  <c r="G344" s="1"/>
  <c r="L344" s="1"/>
  <c r="R342" s="1"/>
  <c r="O324"/>
  <c r="F336" s="1"/>
  <c r="K336" s="1"/>
  <c r="Q334" s="1"/>
  <c r="N338"/>
  <c r="U236"/>
  <c r="Q331"/>
  <c r="H344" s="1"/>
  <c r="M344" s="1"/>
  <c r="M345" s="1"/>
  <c r="E396"/>
  <c r="A192"/>
  <c r="T334"/>
  <c r="L241"/>
  <c r="P322"/>
  <c r="O322"/>
  <c r="K241"/>
  <c r="U237"/>
  <c r="A200"/>
  <c r="N371"/>
  <c r="Q371" s="1"/>
  <c r="O369"/>
  <c r="F383" s="1"/>
  <c r="K383" s="1"/>
  <c r="N378"/>
  <c r="M371"/>
  <c r="E388"/>
  <c r="P378"/>
  <c r="O378"/>
  <c r="Q369"/>
  <c r="H383" s="1"/>
  <c r="M383" s="1"/>
  <c r="R369"/>
  <c r="I383" s="1"/>
  <c r="N383" s="1"/>
  <c r="N346"/>
  <c r="N345"/>
  <c r="T343"/>
  <c r="T342"/>
  <c r="L337"/>
  <c r="L338"/>
  <c r="R335"/>
  <c r="R334"/>
  <c r="AC33"/>
  <c r="I359" s="1"/>
  <c r="AD33"/>
  <c r="J359" s="1"/>
  <c r="S335" l="1"/>
  <c r="N339"/>
  <c r="S334"/>
  <c r="U334" s="1"/>
  <c r="Q335"/>
  <c r="M338"/>
  <c r="M339" s="1"/>
  <c r="R343"/>
  <c r="L345"/>
  <c r="L346"/>
  <c r="K338"/>
  <c r="K337"/>
  <c r="M346"/>
  <c r="M347" s="1"/>
  <c r="S342"/>
  <c r="U342" s="1"/>
  <c r="S343"/>
  <c r="R371"/>
  <c r="A241"/>
  <c r="N347"/>
  <c r="P371"/>
  <c r="O371"/>
  <c r="J366"/>
  <c r="J380" s="1"/>
  <c r="L380" s="1"/>
  <c r="J373"/>
  <c r="L373" s="1"/>
  <c r="I373"/>
  <c r="K373" s="1"/>
  <c r="I366"/>
  <c r="I380" s="1"/>
  <c r="K380" s="1"/>
  <c r="Q378"/>
  <c r="R378"/>
  <c r="L339"/>
  <c r="U335" l="1"/>
  <c r="U343"/>
  <c r="K339"/>
  <c r="A339" s="1"/>
  <c r="L347"/>
  <c r="A347" s="1"/>
  <c r="M373"/>
  <c r="O373" s="1"/>
  <c r="F385" s="1"/>
  <c r="K385" s="1"/>
  <c r="N380"/>
  <c r="R380" s="1"/>
  <c r="I393" s="1"/>
  <c r="N393" s="1"/>
  <c r="N373"/>
  <c r="M380"/>
  <c r="P373" l="1"/>
  <c r="G385" s="1"/>
  <c r="L385" s="1"/>
  <c r="L386" s="1"/>
  <c r="Q380"/>
  <c r="H393" s="1"/>
  <c r="M393" s="1"/>
  <c r="S392" s="1"/>
  <c r="K386"/>
  <c r="K387"/>
  <c r="Q384"/>
  <c r="Q383"/>
  <c r="P380"/>
  <c r="G393" s="1"/>
  <c r="L393" s="1"/>
  <c r="O380"/>
  <c r="F393" s="1"/>
  <c r="K393" s="1"/>
  <c r="N395"/>
  <c r="N394"/>
  <c r="T392"/>
  <c r="T391"/>
  <c r="R373"/>
  <c r="I385" s="1"/>
  <c r="N385" s="1"/>
  <c r="Q373"/>
  <c r="H385" s="1"/>
  <c r="M385" s="1"/>
  <c r="L387" l="1"/>
  <c r="L388" s="1"/>
  <c r="R384"/>
  <c r="R383"/>
  <c r="S391"/>
  <c r="M394"/>
  <c r="M395"/>
  <c r="K388"/>
  <c r="M386"/>
  <c r="M387"/>
  <c r="S384"/>
  <c r="S383"/>
  <c r="N396"/>
  <c r="N386"/>
  <c r="N387"/>
  <c r="T384"/>
  <c r="T383"/>
  <c r="K395"/>
  <c r="K394"/>
  <c r="Q391"/>
  <c r="Q392"/>
  <c r="L394"/>
  <c r="L395"/>
  <c r="R392"/>
  <c r="R391"/>
  <c r="M396" l="1"/>
  <c r="U391"/>
  <c r="U384"/>
  <c r="K396"/>
  <c r="N388"/>
  <c r="U383"/>
  <c r="L396"/>
  <c r="U392"/>
  <c r="M388"/>
  <c r="A388" l="1"/>
  <c r="A396"/>
</calcChain>
</file>

<file path=xl/sharedStrings.xml><?xml version="1.0" encoding="utf-8"?>
<sst xmlns="http://schemas.openxmlformats.org/spreadsheetml/2006/main" count="4727" uniqueCount="125">
  <si>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</si>
  <si>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</si>
  <si>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</si>
  <si>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</si>
  <si>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</si>
  <si>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</si>
  <si>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</si>
  <si>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</si>
  <si>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</si>
  <si>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</si>
  <si>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</si>
  <si>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</si>
  <si>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</si>
  <si>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</si>
  <si>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</si>
  <si>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</si>
  <si>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</si>
  <si>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</si>
  <si>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</si>
  <si>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</si>
  <si>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</si>
  <si>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</si>
  <si>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</si>
  <si>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</si>
  <si>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</si>
  <si>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</si>
  <si>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</si>
  <si>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</si>
  <si>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</si>
  <si>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</si>
  <si>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</si>
  <si>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</si>
  <si>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</si>
  <si>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</si>
  <si>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</si>
  <si>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</si>
  <si>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</si>
  <si>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</si>
  <si>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</si>
  <si>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</si>
  <si>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</si>
  <si>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</si>
  <si>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</si>
  <si>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</si>
  <si>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</si>
  <si>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</si>
  <si>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</si>
  <si>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</si>
  <si>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</si>
  <si>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</si>
  <si>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</si>
  <si>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</si>
  <si>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</si>
  <si>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</si>
  <si>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</si>
  <si>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</si>
  <si>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</si>
  <si>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</si>
  <si>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</si>
  <si>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</si>
  <si>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</si>
  <si>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</si>
  <si>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</si>
  <si>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</si>
  <si>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</si>
  <si>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</si>
  <si>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</si>
  <si>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</si>
  <si>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</si>
  <si>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</si>
  <si>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</si>
  <si>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MRd,x(N)</t>
  </si>
  <si>
    <t>MRd,y(N)</t>
  </si>
  <si>
    <t>verifica</t>
  </si>
  <si>
    <t>Gerarchia delle resistenze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</si>
  <si>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</si>
  <si>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</si>
  <si>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</si>
  <si>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</si>
  <si>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</si>
  <si>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</si>
  <si>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Il foglio Pilastri contiene i valori del file .PIL importati in Excel con campi da 12 caratteri</t>
  </si>
  <si>
    <t>Foglio Pilastri</t>
  </si>
  <si>
    <t>Le caselle in giallo contengono valori da modificare. Le altre non dovrebbero essere toccate.</t>
  </si>
  <si>
    <t>pilastro da esaminare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</si>
  <si>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</si>
  <si>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</si>
  <si>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</si>
  <si>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</si>
  <si>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</si>
  <si>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</si>
  <si>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</si>
  <si>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</si>
  <si>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peso specifico cls</t>
  </si>
  <si>
    <t>kN/m3</t>
  </si>
  <si>
    <t>mettere 0 se si vuole trascurare il p.p. pilastri</t>
  </si>
  <si>
    <t>Se si vuole trascurare il peso pilastri, indicare 0 come peso specifico del calcestruzzo</t>
  </si>
  <si>
    <t>numero di piani</t>
  </si>
  <si>
    <t>Il peso proprio della pilastrata è calcolato automaticamente in base alle sezioni assegnate</t>
  </si>
  <si>
    <t>indipendente da CD</t>
  </si>
  <si>
    <t>Inserire i valori della somma di momenti resistenti travi per la gerarchia delle resistenze (a tutti gli impalcati tranne l'ultimo)</t>
  </si>
  <si>
    <t>Indicare nel foglio Pil-nn il pilastro da esaminare e gli altri dati necessari.</t>
  </si>
  <si>
    <t>Foglio Pil-nn</t>
  </si>
  <si>
    <t>Il foglio Pil-nn  viene utilizzato per un singolo pilastro, prende automaticamente i valori da Pilastri.</t>
  </si>
  <si>
    <t>Si possono creare più fogli, uno per pilastro. Conviene rinominare il foglio mettendo il numero effettivo del pilastro anziché nn.</t>
  </si>
  <si>
    <t>Occorre inserire alcuni dati per ciascun ordine (sezione pilastro, filo trave, altezza interpiano, peso proprio pilastro).</t>
  </si>
  <si>
    <t>1.  Il foglio Pil-nn è protetto per evitare che si modificano le caselle che non devono essere toccate, ma non vi è password</t>
  </si>
  <si>
    <t>Pilastri - versione 1.3</t>
  </si>
  <si>
    <t>2.  Il file Excel è stato pensato per max 7 ordini</t>
  </si>
  <si>
    <t>(mettere al posto di nn il numero del pilastro)</t>
  </si>
  <si>
    <t>copriferro di calcolo c</t>
  </si>
  <si>
    <t>da usare</t>
  </si>
  <si>
    <t>ger.res. Mx</t>
  </si>
  <si>
    <t>ger.res. My</t>
  </si>
  <si>
    <t>x</t>
  </si>
  <si>
    <t>y</t>
  </si>
  <si>
    <t>lx</t>
  </si>
  <si>
    <t>As,nec</t>
  </si>
  <si>
    <t>altezza pilastro (da asse a asse delle travi)</t>
  </si>
  <si>
    <t>telaio // x</t>
  </si>
  <si>
    <t>telaio // y</t>
  </si>
  <si>
    <t>Il foglio è organizzato per 7 ordini. Se il numero di piani è minore, duplica i valori del primo ordine ma li mostra in grigio.</t>
  </si>
  <si>
    <t>Note:</t>
  </si>
  <si>
    <t>Occorre inserire i valori per la gerarchia delle resistenze per tutti gli ordini. Si può scegliere se utilizzare la gerarchia delle resistenze sempre oppure solo per la direzione rigida.</t>
  </si>
  <si>
    <t>sempre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</si>
</sst>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[$-410]mmm\-yy;@"/>
  </numFmts>
  <fonts count="9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/>
    <xf numFmtId="0" fontId="1" fillId="0" borderId="0" xfId="1"/>
    <xf numFmtId="0" fontId="0" fillId="0" borderId="0" xfId="0" applyFill="1" applyAlignment="1" applyProtection="1">
      <alignment horizontal="center"/>
    </xf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2" fontId="1" fillId="2" borderId="0" xfId="0" applyNumberFormat="1" applyFon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</xf>
    <xf numFmtId="2" fontId="0" fillId="0" borderId="0" xfId="0" applyNumberFormat="1" applyFill="1" applyAlignment="1" applyProtection="1">
      <alignment horizontal="center"/>
      <protection locked="0"/>
    </xf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/>
    <xf numFmtId="0" fontId="0" fillId="2" borderId="0" xfId="0" applyFill="1" applyAlignment="1" applyProtection="1">
      <protection locked="0"/>
    </xf>
  </cellXfs>
  <cellStyles count="2">
    <cellStyle name="Normale" xfId="0" builtinId="0"/>
    <cellStyle name="Normale 2" xfId="1"/>
  </cellStyles>
  <dxfs count="297"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A19" sqref="A19"/>
    </sheetView>
  </sheetViews>
  <sheetFormatPr defaultRowHeight="12.75"/>
  <sheetData>
    <row r="1" spans="1:4" ht="15.75">
      <c r="A1" s="28" t="s">
        <v>107</v>
      </c>
      <c r="D1" s="44">
        <v>43144</v>
      </c>
    </row>
    <row r="2" spans="1:4" ht="15" customHeight="1"/>
    <row r="3" spans="1:4" ht="15" customHeight="1">
      <c r="A3" s="28" t="s">
        <v>85</v>
      </c>
    </row>
    <row r="4" spans="1:4" ht="15" customHeight="1"/>
    <row r="5" spans="1:4" ht="15" customHeight="1">
      <c r="A5" s="27" t="s">
        <v>86</v>
      </c>
    </row>
    <row r="6" spans="1:4" ht="15" customHeight="1">
      <c r="A6" s="27" t="s">
        <v>101</v>
      </c>
    </row>
    <row r="7" spans="1:4" ht="15" customHeight="1">
      <c r="A7" s="27" t="s">
        <v>83</v>
      </c>
    </row>
    <row r="8" spans="1:4" ht="15" customHeight="1">
      <c r="A8" s="27"/>
    </row>
    <row r="9" spans="1:4" ht="15" customHeight="1">
      <c r="A9" s="35" t="s">
        <v>82</v>
      </c>
    </row>
    <row r="10" spans="1:4" ht="15" customHeight="1">
      <c r="A10" s="27" t="s">
        <v>81</v>
      </c>
    </row>
    <row r="11" spans="1:4" ht="15" customHeight="1">
      <c r="A11" s="27"/>
    </row>
    <row r="12" spans="1:4" ht="15" customHeight="1">
      <c r="A12" s="35" t="s">
        <v>102</v>
      </c>
      <c r="C12" t="s">
        <v>109</v>
      </c>
    </row>
    <row r="13" spans="1:4" s="47" customFormat="1" ht="15" customHeight="1">
      <c r="A13" s="46" t="s">
        <v>103</v>
      </c>
    </row>
    <row r="14" spans="1:4" s="47" customFormat="1" ht="15" customHeight="1">
      <c r="A14" s="46" t="s">
        <v>104</v>
      </c>
    </row>
    <row r="15" spans="1:4" ht="15" customHeight="1">
      <c r="A15" s="27" t="s">
        <v>90</v>
      </c>
    </row>
    <row r="16" spans="1:4" s="47" customFormat="1" ht="15" customHeight="1">
      <c r="A16" s="46" t="s">
        <v>121</v>
      </c>
    </row>
    <row r="17" spans="1:2" ht="15" customHeight="1">
      <c r="A17" s="27" t="s">
        <v>105</v>
      </c>
    </row>
    <row r="18" spans="1:2" ht="15" customHeight="1">
      <c r="A18" s="27" t="s">
        <v>123</v>
      </c>
    </row>
    <row r="19" spans="1:2" ht="15" customHeight="1">
      <c r="A19" s="27" t="s">
        <v>91</v>
      </c>
    </row>
    <row r="20" spans="1:2" ht="15" customHeight="1">
      <c r="A20" s="27" t="s">
        <v>92</v>
      </c>
    </row>
    <row r="23" spans="1:2" ht="14.25">
      <c r="A23" s="27" t="s">
        <v>122</v>
      </c>
    </row>
    <row r="25" spans="1:2" ht="14.25">
      <c r="A25" s="27" t="s">
        <v>106</v>
      </c>
    </row>
    <row r="27" spans="1:2" ht="14.25">
      <c r="A27" s="27" t="s">
        <v>108</v>
      </c>
      <c r="B27" s="27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1"/>
  <sheetViews>
    <sheetView workbookViewId="0">
      <selection sqref="A1:XFD1048576"/>
    </sheetView>
  </sheetViews>
  <sheetFormatPr defaultRowHeight="12.75"/>
  <cols>
    <col min="6" max="6" width="10.140625" style="71" bestFit="1" customWidth="1"/>
    <col min="7" max="9" width="9.28515625" style="71" bestFit="1" customWidth="1"/>
    <col min="10" max="11" width="9" style="71"/>
  </cols>
  <sheetData>
    <row r="1" spans="1:11">
      <c r="A1" s="1" t="s">
        <v>0</v>
      </c>
      <c r="B1" s="1" t="s">
        <v>1</v>
      </c>
      <c r="C1" s="1"/>
      <c r="D1" s="1" t="s">
        <v>2</v>
      </c>
      <c r="E1" s="1"/>
      <c r="F1" s="70" t="s">
        <v>3</v>
      </c>
      <c r="G1" s="70" t="s">
        <v>4</v>
      </c>
      <c r="H1" s="70" t="s">
        <v>5</v>
      </c>
      <c r="I1" s="70" t="s">
        <v>6</v>
      </c>
      <c r="J1" s="70" t="s">
        <v>7</v>
      </c>
      <c r="K1" s="70" t="s">
        <v>8</v>
      </c>
    </row>
    <row r="2" spans="1:11">
      <c r="A2" s="1">
        <v>1</v>
      </c>
      <c r="B2" s="1">
        <v>21</v>
      </c>
      <c r="C2" s="1"/>
      <c r="D2" s="1">
        <v>5</v>
      </c>
      <c r="E2" s="1" t="s">
        <v>9</v>
      </c>
      <c r="F2" s="4">
        <v>-39.289000000000001</v>
      </c>
      <c r="G2" s="4">
        <v>-26.521999999999998</v>
      </c>
      <c r="H2" s="4">
        <v>34.677</v>
      </c>
      <c r="I2" s="4">
        <v>13.385999999999999</v>
      </c>
      <c r="J2" s="4">
        <v>2.202</v>
      </c>
      <c r="K2" s="4">
        <v>3.24</v>
      </c>
    </row>
    <row r="3" spans="1:11">
      <c r="A3" s="1">
        <v>1</v>
      </c>
      <c r="B3" s="1">
        <v>21</v>
      </c>
      <c r="C3" s="1"/>
      <c r="D3" s="1">
        <v>5</v>
      </c>
      <c r="E3" s="1" t="s">
        <v>10</v>
      </c>
      <c r="F3" s="4">
        <v>39.661999999999999</v>
      </c>
      <c r="G3" s="4">
        <v>25.463000000000001</v>
      </c>
      <c r="H3" s="4">
        <v>-17.742999999999999</v>
      </c>
      <c r="I3" s="4">
        <v>-6.5739999999999998</v>
      </c>
      <c r="J3" s="4">
        <v>-0.89500000000000002</v>
      </c>
      <c r="K3" s="4">
        <v>-1.3169999999999999</v>
      </c>
    </row>
    <row r="4" spans="1:11">
      <c r="A4" s="1">
        <v>1</v>
      </c>
      <c r="B4" s="1">
        <v>21</v>
      </c>
      <c r="C4" s="1"/>
      <c r="D4" s="1">
        <v>5</v>
      </c>
      <c r="E4" s="1" t="s">
        <v>11</v>
      </c>
      <c r="F4" s="4">
        <v>-24.672000000000001</v>
      </c>
      <c r="G4" s="4">
        <v>-16.245000000000001</v>
      </c>
      <c r="H4" s="4">
        <v>15.534000000000001</v>
      </c>
      <c r="I4" s="4">
        <v>6.0279999999999996</v>
      </c>
      <c r="J4" s="4">
        <v>0.96799999999999997</v>
      </c>
      <c r="K4" s="4">
        <v>1.4239999999999999</v>
      </c>
    </row>
    <row r="5" spans="1:11">
      <c r="A5" s="1">
        <v>1</v>
      </c>
      <c r="B5" s="1">
        <v>21</v>
      </c>
      <c r="C5" s="1"/>
      <c r="D5" s="1">
        <v>5</v>
      </c>
      <c r="E5" s="1" t="s">
        <v>12</v>
      </c>
      <c r="F5" s="4">
        <v>-51.494</v>
      </c>
      <c r="G5" s="4">
        <v>-35.267000000000003</v>
      </c>
      <c r="H5" s="4">
        <v>15.481999999999999</v>
      </c>
      <c r="I5" s="4">
        <v>5.976</v>
      </c>
      <c r="J5" s="4">
        <v>0.98299999999999998</v>
      </c>
      <c r="K5" s="4">
        <v>1.446</v>
      </c>
    </row>
    <row r="6" spans="1:11">
      <c r="A6" s="1">
        <v>1</v>
      </c>
      <c r="B6" s="1">
        <v>21</v>
      </c>
      <c r="C6" s="1"/>
      <c r="D6" s="1">
        <v>4</v>
      </c>
      <c r="E6" s="1" t="s">
        <v>9</v>
      </c>
      <c r="F6" s="4">
        <v>-39.963000000000001</v>
      </c>
      <c r="G6" s="4">
        <v>-24.736000000000001</v>
      </c>
      <c r="H6" s="4">
        <v>78.677999999999997</v>
      </c>
      <c r="I6" s="4">
        <v>29.155999999999999</v>
      </c>
      <c r="J6" s="4">
        <v>4.673</v>
      </c>
      <c r="K6" s="4">
        <v>6.875</v>
      </c>
    </row>
    <row r="7" spans="1:11">
      <c r="A7" s="1">
        <v>1</v>
      </c>
      <c r="B7" s="1">
        <v>21</v>
      </c>
      <c r="C7" s="1"/>
      <c r="D7" s="1">
        <v>4</v>
      </c>
      <c r="E7" s="1" t="s">
        <v>10</v>
      </c>
      <c r="F7" s="4">
        <v>38.811999999999998</v>
      </c>
      <c r="G7" s="4">
        <v>24.300999999999998</v>
      </c>
      <c r="H7" s="4">
        <v>-43.368000000000002</v>
      </c>
      <c r="I7" s="4">
        <v>-16.300999999999998</v>
      </c>
      <c r="J7" s="4">
        <v>-2.6120000000000001</v>
      </c>
      <c r="K7" s="4">
        <v>-3.843</v>
      </c>
    </row>
    <row r="8" spans="1:11">
      <c r="A8" s="1">
        <v>1</v>
      </c>
      <c r="B8" s="1">
        <v>21</v>
      </c>
      <c r="C8" s="1"/>
      <c r="D8" s="1">
        <v>4</v>
      </c>
      <c r="E8" s="1" t="s">
        <v>11</v>
      </c>
      <c r="F8" s="4">
        <v>-24.617000000000001</v>
      </c>
      <c r="G8" s="4">
        <v>-15.324</v>
      </c>
      <c r="H8" s="4">
        <v>37.777999999999999</v>
      </c>
      <c r="I8" s="4">
        <v>14.087</v>
      </c>
      <c r="J8" s="4">
        <v>2.2770000000000001</v>
      </c>
      <c r="K8" s="4">
        <v>3.3490000000000002</v>
      </c>
    </row>
    <row r="9" spans="1:11">
      <c r="A9" s="1">
        <v>1</v>
      </c>
      <c r="B9" s="1">
        <v>21</v>
      </c>
      <c r="C9" s="1"/>
      <c r="D9" s="1">
        <v>4</v>
      </c>
      <c r="E9" s="1" t="s">
        <v>12</v>
      </c>
      <c r="F9" s="4">
        <v>-157.911</v>
      </c>
      <c r="G9" s="4">
        <v>-101.861</v>
      </c>
      <c r="H9" s="4">
        <v>55.366</v>
      </c>
      <c r="I9" s="4">
        <v>21.154</v>
      </c>
      <c r="J9" s="4">
        <v>3.48</v>
      </c>
      <c r="K9" s="4">
        <v>5.1189999999999998</v>
      </c>
    </row>
    <row r="10" spans="1:11">
      <c r="A10" s="1">
        <v>1</v>
      </c>
      <c r="B10" s="1">
        <v>21</v>
      </c>
      <c r="C10" s="1"/>
      <c r="D10" s="1">
        <v>3</v>
      </c>
      <c r="E10" s="1" t="s">
        <v>9</v>
      </c>
      <c r="F10" s="4">
        <v>-39.122999999999998</v>
      </c>
      <c r="G10" s="4">
        <v>-24.550999999999998</v>
      </c>
      <c r="H10" s="4">
        <v>97.852999999999994</v>
      </c>
      <c r="I10" s="4">
        <v>36.347000000000001</v>
      </c>
      <c r="J10" s="4">
        <v>5.6959999999999997</v>
      </c>
      <c r="K10" s="4">
        <v>8.3800000000000008</v>
      </c>
    </row>
    <row r="11" spans="1:11">
      <c r="A11" s="1">
        <v>1</v>
      </c>
      <c r="B11" s="1">
        <v>21</v>
      </c>
      <c r="C11" s="1"/>
      <c r="D11" s="1">
        <v>3</v>
      </c>
      <c r="E11" s="1" t="s">
        <v>10</v>
      </c>
      <c r="F11" s="4">
        <v>40.25</v>
      </c>
      <c r="G11" s="4">
        <v>25.059000000000001</v>
      </c>
      <c r="H11" s="4">
        <v>-72.715999999999994</v>
      </c>
      <c r="I11" s="4">
        <v>-27.210999999999999</v>
      </c>
      <c r="J11" s="4">
        <v>-4.3369999999999997</v>
      </c>
      <c r="K11" s="4">
        <v>-6.3810000000000002</v>
      </c>
    </row>
    <row r="12" spans="1:11">
      <c r="A12" s="1">
        <v>1</v>
      </c>
      <c r="B12" s="1">
        <v>21</v>
      </c>
      <c r="C12" s="1"/>
      <c r="D12" s="1">
        <v>3</v>
      </c>
      <c r="E12" s="1" t="s">
        <v>11</v>
      </c>
      <c r="F12" s="4">
        <v>-24.803999999999998</v>
      </c>
      <c r="G12" s="4">
        <v>-15.503</v>
      </c>
      <c r="H12" s="4">
        <v>53.091999999999999</v>
      </c>
      <c r="I12" s="4">
        <v>19.786000000000001</v>
      </c>
      <c r="J12" s="4">
        <v>3.1349999999999998</v>
      </c>
      <c r="K12" s="4">
        <v>4.6130000000000004</v>
      </c>
    </row>
    <row r="13" spans="1:11">
      <c r="A13" s="1">
        <v>1</v>
      </c>
      <c r="B13" s="1">
        <v>21</v>
      </c>
      <c r="C13" s="1"/>
      <c r="D13" s="1">
        <v>3</v>
      </c>
      <c r="E13" s="1" t="s">
        <v>12</v>
      </c>
      <c r="F13" s="4">
        <v>-263.44900000000001</v>
      </c>
      <c r="G13" s="4">
        <v>-167.81</v>
      </c>
      <c r="H13" s="4">
        <v>116.387</v>
      </c>
      <c r="I13" s="4">
        <v>44.033000000000001</v>
      </c>
      <c r="J13" s="4">
        <v>7.1970000000000001</v>
      </c>
      <c r="K13" s="4">
        <v>10.587999999999999</v>
      </c>
    </row>
    <row r="14" spans="1:11">
      <c r="A14" s="1">
        <v>1</v>
      </c>
      <c r="B14" s="1">
        <v>21</v>
      </c>
      <c r="C14" s="1"/>
      <c r="D14" s="1">
        <v>2</v>
      </c>
      <c r="E14" s="1" t="s">
        <v>9</v>
      </c>
      <c r="F14" s="4">
        <v>-32.034999999999997</v>
      </c>
      <c r="G14" s="4">
        <v>-20.363</v>
      </c>
      <c r="H14" s="4">
        <v>104.13</v>
      </c>
      <c r="I14" s="4">
        <v>38.414000000000001</v>
      </c>
      <c r="J14" s="4">
        <v>5.9420000000000002</v>
      </c>
      <c r="K14" s="4">
        <v>8.7409999999999997</v>
      </c>
    </row>
    <row r="15" spans="1:11">
      <c r="A15" s="1">
        <v>1</v>
      </c>
      <c r="B15" s="1">
        <v>21</v>
      </c>
      <c r="C15" s="1"/>
      <c r="D15" s="1">
        <v>2</v>
      </c>
      <c r="E15" s="1" t="s">
        <v>10</v>
      </c>
      <c r="F15" s="4">
        <v>21.155999999999999</v>
      </c>
      <c r="G15" s="4">
        <v>14.295</v>
      </c>
      <c r="H15" s="4">
        <v>-88.816999999999993</v>
      </c>
      <c r="I15" s="4">
        <v>-35.869</v>
      </c>
      <c r="J15" s="4">
        <v>-5.3410000000000002</v>
      </c>
      <c r="K15" s="4">
        <v>-7.8579999999999997</v>
      </c>
    </row>
    <row r="16" spans="1:11">
      <c r="A16" s="1">
        <v>1</v>
      </c>
      <c r="B16" s="1">
        <v>21</v>
      </c>
      <c r="C16" s="1"/>
      <c r="D16" s="1">
        <v>2</v>
      </c>
      <c r="E16" s="1" t="s">
        <v>11</v>
      </c>
      <c r="F16" s="4">
        <v>-16.622</v>
      </c>
      <c r="G16" s="4">
        <v>-10.831</v>
      </c>
      <c r="H16" s="4">
        <v>60.113</v>
      </c>
      <c r="I16" s="4">
        <v>23.157</v>
      </c>
      <c r="J16" s="4">
        <v>3.5259999999999998</v>
      </c>
      <c r="K16" s="4">
        <v>5.1870000000000003</v>
      </c>
    </row>
    <row r="17" spans="1:11">
      <c r="A17" s="1">
        <v>1</v>
      </c>
      <c r="B17" s="1">
        <v>21</v>
      </c>
      <c r="C17" s="1"/>
      <c r="D17" s="1">
        <v>2</v>
      </c>
      <c r="E17" s="1" t="s">
        <v>12</v>
      </c>
      <c r="F17" s="4">
        <v>-366.572</v>
      </c>
      <c r="G17" s="4">
        <v>-232.27</v>
      </c>
      <c r="H17" s="4">
        <v>193.77600000000001</v>
      </c>
      <c r="I17" s="4">
        <v>72.78</v>
      </c>
      <c r="J17" s="4">
        <v>11.81</v>
      </c>
      <c r="K17" s="4">
        <v>17.375</v>
      </c>
    </row>
    <row r="18" spans="1:11">
      <c r="A18" s="1">
        <v>1</v>
      </c>
      <c r="B18" s="1">
        <v>21</v>
      </c>
      <c r="C18" s="1"/>
      <c r="D18" s="1">
        <v>1</v>
      </c>
      <c r="E18" s="1" t="s">
        <v>9</v>
      </c>
      <c r="F18" s="4">
        <v>-8.0449999999999999</v>
      </c>
      <c r="G18" s="4">
        <v>-6.0460000000000003</v>
      </c>
      <c r="H18" s="4">
        <v>107.78400000000001</v>
      </c>
      <c r="I18" s="4">
        <v>33.206000000000003</v>
      </c>
      <c r="J18" s="4">
        <v>5.7539999999999996</v>
      </c>
      <c r="K18" s="4">
        <v>8.4649999999999999</v>
      </c>
    </row>
    <row r="19" spans="1:11">
      <c r="A19" s="1">
        <v>1</v>
      </c>
      <c r="B19" s="1">
        <v>21</v>
      </c>
      <c r="C19" s="1"/>
      <c r="D19" s="1">
        <v>1</v>
      </c>
      <c r="E19" s="1" t="s">
        <v>10</v>
      </c>
      <c r="F19" s="4">
        <v>2.2799999999999998</v>
      </c>
      <c r="G19" s="4">
        <v>1.9319999999999999</v>
      </c>
      <c r="H19" s="4">
        <v>-245.79</v>
      </c>
      <c r="I19" s="4">
        <v>-81.688000000000002</v>
      </c>
      <c r="J19" s="4">
        <v>-13.662000000000001</v>
      </c>
      <c r="K19" s="4">
        <v>-20.100000000000001</v>
      </c>
    </row>
    <row r="20" spans="1:11">
      <c r="A20" s="1">
        <v>1</v>
      </c>
      <c r="B20" s="1">
        <v>21</v>
      </c>
      <c r="C20" s="1"/>
      <c r="D20" s="1">
        <v>1</v>
      </c>
      <c r="E20" s="1" t="s">
        <v>11</v>
      </c>
      <c r="F20" s="4">
        <v>-2.8679999999999999</v>
      </c>
      <c r="G20" s="4">
        <v>-2.2160000000000002</v>
      </c>
      <c r="H20" s="4">
        <v>98.159000000000006</v>
      </c>
      <c r="I20" s="4">
        <v>31.888999999999999</v>
      </c>
      <c r="J20" s="4">
        <v>5.3929999999999998</v>
      </c>
      <c r="K20" s="4">
        <v>7.9349999999999996</v>
      </c>
    </row>
    <row r="21" spans="1:11">
      <c r="A21" s="1">
        <v>1</v>
      </c>
      <c r="B21" s="1">
        <v>21</v>
      </c>
      <c r="C21" s="1"/>
      <c r="D21" s="1">
        <v>1</v>
      </c>
      <c r="E21" s="1" t="s">
        <v>12</v>
      </c>
      <c r="F21" s="4">
        <v>-405.779</v>
      </c>
      <c r="G21" s="4">
        <v>-260.08</v>
      </c>
      <c r="H21" s="4">
        <v>279.166</v>
      </c>
      <c r="I21" s="4">
        <v>102.753</v>
      </c>
      <c r="J21" s="4">
        <v>16.736999999999998</v>
      </c>
      <c r="K21" s="4">
        <v>24.623999999999999</v>
      </c>
    </row>
    <row r="22" spans="1:11">
      <c r="A22" s="1">
        <v>1</v>
      </c>
      <c r="B22" s="1">
        <v>22</v>
      </c>
      <c r="C22" s="1"/>
      <c r="D22" s="1">
        <v>5</v>
      </c>
      <c r="E22" s="1" t="s">
        <v>9</v>
      </c>
      <c r="F22" s="4">
        <v>5.5659999999999998</v>
      </c>
      <c r="G22" s="4">
        <v>3.661</v>
      </c>
      <c r="H22" s="4">
        <v>68.787000000000006</v>
      </c>
      <c r="I22" s="4">
        <v>26.51</v>
      </c>
      <c r="J22" s="4">
        <v>4.3659999999999997</v>
      </c>
      <c r="K22" s="4">
        <v>6.4240000000000004</v>
      </c>
    </row>
    <row r="23" spans="1:11">
      <c r="A23" s="1">
        <v>1</v>
      </c>
      <c r="B23" s="1">
        <v>22</v>
      </c>
      <c r="C23" s="1"/>
      <c r="D23" s="1">
        <v>5</v>
      </c>
      <c r="E23" s="1" t="s">
        <v>10</v>
      </c>
      <c r="F23" s="4">
        <v>-5.9710000000000001</v>
      </c>
      <c r="G23" s="4">
        <v>-3.657</v>
      </c>
      <c r="H23" s="4">
        <v>-51.703000000000003</v>
      </c>
      <c r="I23" s="4">
        <v>-20.064</v>
      </c>
      <c r="J23" s="4">
        <v>-3.2629999999999999</v>
      </c>
      <c r="K23" s="4">
        <v>-4.8</v>
      </c>
    </row>
    <row r="24" spans="1:11">
      <c r="A24" s="1">
        <v>1</v>
      </c>
      <c r="B24" s="1">
        <v>22</v>
      </c>
      <c r="C24" s="1"/>
      <c r="D24" s="1">
        <v>5</v>
      </c>
      <c r="E24" s="1" t="s">
        <v>11</v>
      </c>
      <c r="F24" s="4">
        <v>3.605</v>
      </c>
      <c r="G24" s="4">
        <v>2.2869999999999999</v>
      </c>
      <c r="H24" s="4">
        <v>37.533000000000001</v>
      </c>
      <c r="I24" s="4">
        <v>14.525</v>
      </c>
      <c r="J24" s="4">
        <v>2.3839999999999999</v>
      </c>
      <c r="K24" s="4">
        <v>3.5070000000000001</v>
      </c>
    </row>
    <row r="25" spans="1:11">
      <c r="A25" s="1">
        <v>1</v>
      </c>
      <c r="B25" s="1">
        <v>22</v>
      </c>
      <c r="C25" s="1"/>
      <c r="D25" s="1">
        <v>5</v>
      </c>
      <c r="E25" s="1" t="s">
        <v>12</v>
      </c>
      <c r="F25" s="4">
        <v>-84.948999999999998</v>
      </c>
      <c r="G25" s="4">
        <v>-59.2</v>
      </c>
      <c r="H25" s="4">
        <v>3.8490000000000002</v>
      </c>
      <c r="I25" s="4">
        <v>1.464</v>
      </c>
      <c r="J25" s="4">
        <v>0.24199999999999999</v>
      </c>
      <c r="K25" s="4">
        <v>0.35499999999999998</v>
      </c>
    </row>
    <row r="26" spans="1:11">
      <c r="A26" s="1">
        <v>1</v>
      </c>
      <c r="B26" s="1">
        <v>22</v>
      </c>
      <c r="C26" s="1"/>
      <c r="D26" s="1">
        <v>4</v>
      </c>
      <c r="E26" s="1" t="s">
        <v>9</v>
      </c>
      <c r="F26" s="4">
        <v>5.5919999999999996</v>
      </c>
      <c r="G26" s="4">
        <v>3.1579999999999999</v>
      </c>
      <c r="H26" s="4">
        <v>128.17500000000001</v>
      </c>
      <c r="I26" s="4">
        <v>47.844999999999999</v>
      </c>
      <c r="J26" s="4">
        <v>7.734</v>
      </c>
      <c r="K26" s="4">
        <v>11.378</v>
      </c>
    </row>
    <row r="27" spans="1:11">
      <c r="A27" s="1">
        <v>1</v>
      </c>
      <c r="B27" s="1">
        <v>22</v>
      </c>
      <c r="C27" s="1"/>
      <c r="D27" s="1">
        <v>4</v>
      </c>
      <c r="E27" s="1" t="s">
        <v>10</v>
      </c>
      <c r="F27" s="4">
        <v>-5.8879999999999999</v>
      </c>
      <c r="G27" s="4">
        <v>-3.431</v>
      </c>
      <c r="H27" s="4">
        <v>-100.623</v>
      </c>
      <c r="I27" s="4">
        <v>-37.825000000000003</v>
      </c>
      <c r="J27" s="4">
        <v>-6.1619999999999999</v>
      </c>
      <c r="K27" s="4">
        <v>-9.0649999999999995</v>
      </c>
    </row>
    <row r="28" spans="1:11">
      <c r="A28" s="1">
        <v>1</v>
      </c>
      <c r="B28" s="1">
        <v>22</v>
      </c>
      <c r="C28" s="1"/>
      <c r="D28" s="1">
        <v>4</v>
      </c>
      <c r="E28" s="1" t="s">
        <v>11</v>
      </c>
      <c r="F28" s="4">
        <v>3.5880000000000001</v>
      </c>
      <c r="G28" s="4">
        <v>2.0590000000000002</v>
      </c>
      <c r="H28" s="4">
        <v>71.406000000000006</v>
      </c>
      <c r="I28" s="4">
        <v>26.741</v>
      </c>
      <c r="J28" s="4">
        <v>4.3419999999999996</v>
      </c>
      <c r="K28" s="4">
        <v>6.3879999999999999</v>
      </c>
    </row>
    <row r="29" spans="1:11">
      <c r="A29" s="1">
        <v>1</v>
      </c>
      <c r="B29" s="1">
        <v>22</v>
      </c>
      <c r="C29" s="1"/>
      <c r="D29" s="1">
        <v>4</v>
      </c>
      <c r="E29" s="1" t="s">
        <v>12</v>
      </c>
      <c r="F29" s="4">
        <v>-266.78300000000002</v>
      </c>
      <c r="G29" s="4">
        <v>-172.40600000000001</v>
      </c>
      <c r="H29" s="4">
        <v>12.942</v>
      </c>
      <c r="I29" s="4">
        <v>4.9000000000000004</v>
      </c>
      <c r="J29" s="4">
        <v>0.80600000000000005</v>
      </c>
      <c r="K29" s="4">
        <v>1.1850000000000001</v>
      </c>
    </row>
    <row r="30" spans="1:11">
      <c r="A30" s="1">
        <v>1</v>
      </c>
      <c r="B30" s="1">
        <v>22</v>
      </c>
      <c r="C30" s="1"/>
      <c r="D30" s="1">
        <v>3</v>
      </c>
      <c r="E30" s="1" t="s">
        <v>9</v>
      </c>
      <c r="F30" s="4">
        <v>6.6719999999999997</v>
      </c>
      <c r="G30" s="4">
        <v>3.992</v>
      </c>
      <c r="H30" s="4">
        <v>168.21199999999999</v>
      </c>
      <c r="I30" s="4">
        <v>62.722999999999999</v>
      </c>
      <c r="J30" s="4">
        <v>9.9280000000000008</v>
      </c>
      <c r="K30" s="4">
        <v>14.606</v>
      </c>
    </row>
    <row r="31" spans="1:11">
      <c r="A31" s="1">
        <v>1</v>
      </c>
      <c r="B31" s="1">
        <v>22</v>
      </c>
      <c r="C31" s="1"/>
      <c r="D31" s="1">
        <v>3</v>
      </c>
      <c r="E31" s="1" t="s">
        <v>10</v>
      </c>
      <c r="F31" s="4">
        <v>-7.4969999999999999</v>
      </c>
      <c r="G31" s="4">
        <v>-4.4580000000000002</v>
      </c>
      <c r="H31" s="4">
        <v>-146.47200000000001</v>
      </c>
      <c r="I31" s="4">
        <v>-54.993000000000002</v>
      </c>
      <c r="J31" s="4">
        <v>-8.7629999999999999</v>
      </c>
      <c r="K31" s="4">
        <v>-12.891999999999999</v>
      </c>
    </row>
    <row r="32" spans="1:11">
      <c r="A32" s="1">
        <v>1</v>
      </c>
      <c r="B32" s="1">
        <v>22</v>
      </c>
      <c r="C32" s="1"/>
      <c r="D32" s="1">
        <v>3</v>
      </c>
      <c r="E32" s="1" t="s">
        <v>11</v>
      </c>
      <c r="F32" s="4">
        <v>4.4279999999999999</v>
      </c>
      <c r="G32" s="4">
        <v>2.641</v>
      </c>
      <c r="H32" s="4">
        <v>98.27</v>
      </c>
      <c r="I32" s="4">
        <v>36.761000000000003</v>
      </c>
      <c r="J32" s="4">
        <v>5.8410000000000002</v>
      </c>
      <c r="K32" s="4">
        <v>8.593</v>
      </c>
    </row>
    <row r="33" spans="1:11">
      <c r="A33" s="1">
        <v>1</v>
      </c>
      <c r="B33" s="1">
        <v>22</v>
      </c>
      <c r="C33" s="1"/>
      <c r="D33" s="1">
        <v>3</v>
      </c>
      <c r="E33" s="1" t="s">
        <v>12</v>
      </c>
      <c r="F33" s="4">
        <v>-449.964</v>
      </c>
      <c r="G33" s="4">
        <v>-286.61500000000001</v>
      </c>
      <c r="H33" s="4">
        <v>24.663</v>
      </c>
      <c r="I33" s="4">
        <v>9.2949999999999999</v>
      </c>
      <c r="J33" s="4">
        <v>1.518</v>
      </c>
      <c r="K33" s="4">
        <v>2.2330000000000001</v>
      </c>
    </row>
    <row r="34" spans="1:11">
      <c r="A34" s="1">
        <v>1</v>
      </c>
      <c r="B34" s="1">
        <v>22</v>
      </c>
      <c r="C34" s="1"/>
      <c r="D34" s="1">
        <v>2</v>
      </c>
      <c r="E34" s="1" t="s">
        <v>9</v>
      </c>
      <c r="F34" s="4">
        <v>6.3380000000000001</v>
      </c>
      <c r="G34" s="4">
        <v>3.92</v>
      </c>
      <c r="H34" s="4">
        <v>193.37799999999999</v>
      </c>
      <c r="I34" s="4">
        <v>71.036000000000001</v>
      </c>
      <c r="J34" s="4">
        <v>11.16</v>
      </c>
      <c r="K34" s="4">
        <v>16.419</v>
      </c>
    </row>
    <row r="35" spans="1:11">
      <c r="A35" s="1">
        <v>1</v>
      </c>
      <c r="B35" s="1">
        <v>22</v>
      </c>
      <c r="C35" s="1"/>
      <c r="D35" s="1">
        <v>2</v>
      </c>
      <c r="E35" s="1" t="s">
        <v>10</v>
      </c>
      <c r="F35" s="4">
        <v>-5.8890000000000002</v>
      </c>
      <c r="G35" s="4">
        <v>-3.78</v>
      </c>
      <c r="H35" s="4">
        <v>-189.62899999999999</v>
      </c>
      <c r="I35" s="4">
        <v>-71.766999999999996</v>
      </c>
      <c r="J35" s="4">
        <v>-11.159000000000001</v>
      </c>
      <c r="K35" s="4">
        <v>-16.417000000000002</v>
      </c>
    </row>
    <row r="36" spans="1:11">
      <c r="A36" s="1">
        <v>1</v>
      </c>
      <c r="B36" s="1">
        <v>22</v>
      </c>
      <c r="C36" s="1"/>
      <c r="D36" s="1">
        <v>2</v>
      </c>
      <c r="E36" s="1" t="s">
        <v>11</v>
      </c>
      <c r="F36" s="4">
        <v>3.8210000000000002</v>
      </c>
      <c r="G36" s="4">
        <v>2.4060000000000001</v>
      </c>
      <c r="H36" s="4">
        <v>119.643</v>
      </c>
      <c r="I36" s="4">
        <v>44.61</v>
      </c>
      <c r="J36" s="4">
        <v>6.9749999999999996</v>
      </c>
      <c r="K36" s="4">
        <v>10.260999999999999</v>
      </c>
    </row>
    <row r="37" spans="1:11">
      <c r="A37" s="1">
        <v>1</v>
      </c>
      <c r="B37" s="1">
        <v>22</v>
      </c>
      <c r="C37" s="1"/>
      <c r="D37" s="1">
        <v>2</v>
      </c>
      <c r="E37" s="1" t="s">
        <v>12</v>
      </c>
      <c r="F37" s="4">
        <v>-637.40800000000002</v>
      </c>
      <c r="G37" s="4">
        <v>-403.38600000000002</v>
      </c>
      <c r="H37" s="4">
        <v>38.909999999999997</v>
      </c>
      <c r="I37" s="4">
        <v>14.537000000000001</v>
      </c>
      <c r="J37" s="4">
        <v>2.3650000000000002</v>
      </c>
      <c r="K37" s="4">
        <v>3.48</v>
      </c>
    </row>
    <row r="38" spans="1:11">
      <c r="A38" s="1">
        <v>1</v>
      </c>
      <c r="B38" s="1">
        <v>22</v>
      </c>
      <c r="C38" s="1"/>
      <c r="D38" s="1">
        <v>1</v>
      </c>
      <c r="E38" s="1" t="s">
        <v>9</v>
      </c>
      <c r="F38" s="4">
        <v>1.27</v>
      </c>
      <c r="G38" s="4">
        <v>0.98599999999999999</v>
      </c>
      <c r="H38" s="4">
        <v>174.57499999999999</v>
      </c>
      <c r="I38" s="4">
        <v>56.423999999999999</v>
      </c>
      <c r="J38" s="4">
        <v>9.5570000000000004</v>
      </c>
      <c r="K38" s="4">
        <v>14.06</v>
      </c>
    </row>
    <row r="39" spans="1:11">
      <c r="A39" s="1">
        <v>1</v>
      </c>
      <c r="B39" s="1">
        <v>22</v>
      </c>
      <c r="C39" s="1"/>
      <c r="D39" s="1">
        <v>1</v>
      </c>
      <c r="E39" s="1" t="s">
        <v>10</v>
      </c>
      <c r="F39" s="4">
        <v>-2.3769999999999998</v>
      </c>
      <c r="G39" s="4">
        <v>-1.5840000000000001</v>
      </c>
      <c r="H39" s="4">
        <v>-279.29700000000003</v>
      </c>
      <c r="I39" s="4">
        <v>-93.347999999999999</v>
      </c>
      <c r="J39" s="4">
        <v>-15.563000000000001</v>
      </c>
      <c r="K39" s="4">
        <v>-22.896999999999998</v>
      </c>
    </row>
    <row r="40" spans="1:11">
      <c r="A40" s="1">
        <v>1</v>
      </c>
      <c r="B40" s="1">
        <v>22</v>
      </c>
      <c r="C40" s="1"/>
      <c r="D40" s="1">
        <v>1</v>
      </c>
      <c r="E40" s="1" t="s">
        <v>11</v>
      </c>
      <c r="F40" s="4">
        <v>1.0129999999999999</v>
      </c>
      <c r="G40" s="4">
        <v>0.71399999999999997</v>
      </c>
      <c r="H40" s="4">
        <v>126.05800000000001</v>
      </c>
      <c r="I40" s="4">
        <v>41.595999999999997</v>
      </c>
      <c r="J40" s="4">
        <v>6.9779999999999998</v>
      </c>
      <c r="K40" s="4">
        <v>10.266</v>
      </c>
    </row>
    <row r="41" spans="1:11">
      <c r="A41" s="1">
        <v>1</v>
      </c>
      <c r="B41" s="1">
        <v>22</v>
      </c>
      <c r="C41" s="1"/>
      <c r="D41" s="1">
        <v>1</v>
      </c>
      <c r="E41" s="1" t="s">
        <v>12</v>
      </c>
      <c r="F41" s="4">
        <v>-703.01</v>
      </c>
      <c r="G41" s="4">
        <v>-451.00400000000002</v>
      </c>
      <c r="H41" s="4">
        <v>50.875</v>
      </c>
      <c r="I41" s="4">
        <v>18.798999999999999</v>
      </c>
      <c r="J41" s="4">
        <v>3.0609999999999999</v>
      </c>
      <c r="K41" s="4">
        <v>4.5039999999999996</v>
      </c>
    </row>
    <row r="42" spans="1:11">
      <c r="A42" s="1">
        <v>1</v>
      </c>
      <c r="B42" s="1">
        <v>23</v>
      </c>
      <c r="C42" s="1"/>
      <c r="D42" s="1">
        <v>5</v>
      </c>
      <c r="E42" s="1" t="s">
        <v>9</v>
      </c>
      <c r="F42" s="4">
        <v>14.134</v>
      </c>
      <c r="G42" s="4">
        <v>9.2739999999999991</v>
      </c>
      <c r="H42" s="4">
        <v>72.608000000000004</v>
      </c>
      <c r="I42" s="4">
        <v>27.902000000000001</v>
      </c>
      <c r="J42" s="4">
        <v>4.6029999999999998</v>
      </c>
      <c r="K42" s="4">
        <v>6.7720000000000002</v>
      </c>
    </row>
    <row r="43" spans="1:11">
      <c r="A43" s="1">
        <v>1</v>
      </c>
      <c r="B43" s="1">
        <v>23</v>
      </c>
      <c r="C43" s="1"/>
      <c r="D43" s="1">
        <v>5</v>
      </c>
      <c r="E43" s="1" t="s">
        <v>10</v>
      </c>
      <c r="F43" s="4">
        <v>-16.094000000000001</v>
      </c>
      <c r="G43" s="4">
        <v>-10.099</v>
      </c>
      <c r="H43" s="4">
        <v>-54.692999999999998</v>
      </c>
      <c r="I43" s="4">
        <v>-21.175999999999998</v>
      </c>
      <c r="J43" s="4">
        <v>-3.4660000000000002</v>
      </c>
      <c r="K43" s="4">
        <v>-5.0990000000000002</v>
      </c>
    </row>
    <row r="44" spans="1:11">
      <c r="A44" s="1">
        <v>1</v>
      </c>
      <c r="B44" s="1">
        <v>23</v>
      </c>
      <c r="C44" s="1"/>
      <c r="D44" s="1">
        <v>5</v>
      </c>
      <c r="E44" s="1" t="s">
        <v>11</v>
      </c>
      <c r="F44" s="4">
        <v>9.4459999999999997</v>
      </c>
      <c r="G44" s="4">
        <v>6.0540000000000003</v>
      </c>
      <c r="H44" s="4">
        <v>39.67</v>
      </c>
      <c r="I44" s="4">
        <v>15.308999999999999</v>
      </c>
      <c r="J44" s="4">
        <v>2.5209999999999999</v>
      </c>
      <c r="K44" s="4">
        <v>3.7090000000000001</v>
      </c>
    </row>
    <row r="45" spans="1:11">
      <c r="A45" s="1">
        <v>1</v>
      </c>
      <c r="B45" s="1">
        <v>23</v>
      </c>
      <c r="C45" s="1"/>
      <c r="D45" s="1">
        <v>5</v>
      </c>
      <c r="E45" s="1" t="s">
        <v>12</v>
      </c>
      <c r="F45" s="4">
        <v>-82.784999999999997</v>
      </c>
      <c r="G45" s="4">
        <v>-56.24</v>
      </c>
      <c r="H45" s="4">
        <v>-1.774</v>
      </c>
      <c r="I45" s="4">
        <v>-0.69299999999999995</v>
      </c>
      <c r="J45" s="4">
        <v>-0.10199999999999999</v>
      </c>
      <c r="K45" s="4">
        <v>-0.15</v>
      </c>
    </row>
    <row r="46" spans="1:11">
      <c r="A46" s="1">
        <v>1</v>
      </c>
      <c r="B46" s="1">
        <v>23</v>
      </c>
      <c r="C46" s="1"/>
      <c r="D46" s="1">
        <v>4</v>
      </c>
      <c r="E46" s="1" t="s">
        <v>9</v>
      </c>
      <c r="F46" s="4">
        <v>16.501000000000001</v>
      </c>
      <c r="G46" s="4">
        <v>9.9250000000000007</v>
      </c>
      <c r="H46" s="4">
        <v>129.78100000000001</v>
      </c>
      <c r="I46" s="4">
        <v>48.436</v>
      </c>
      <c r="J46" s="4">
        <v>7.8310000000000004</v>
      </c>
      <c r="K46" s="4">
        <v>11.52</v>
      </c>
    </row>
    <row r="47" spans="1:11">
      <c r="A47" s="1">
        <v>1</v>
      </c>
      <c r="B47" s="1">
        <v>23</v>
      </c>
      <c r="C47" s="1"/>
      <c r="D47" s="1">
        <v>4</v>
      </c>
      <c r="E47" s="1" t="s">
        <v>10</v>
      </c>
      <c r="F47" s="4">
        <v>-16.027000000000001</v>
      </c>
      <c r="G47" s="4">
        <v>-9.6940000000000008</v>
      </c>
      <c r="H47" s="4">
        <v>-100.938</v>
      </c>
      <c r="I47" s="4">
        <v>-37.951000000000001</v>
      </c>
      <c r="J47" s="4">
        <v>-6.1859999999999999</v>
      </c>
      <c r="K47" s="4">
        <v>-9.1010000000000009</v>
      </c>
    </row>
    <row r="48" spans="1:11">
      <c r="A48" s="1">
        <v>1</v>
      </c>
      <c r="B48" s="1">
        <v>23</v>
      </c>
      <c r="C48" s="1"/>
      <c r="D48" s="1">
        <v>4</v>
      </c>
      <c r="E48" s="1" t="s">
        <v>11</v>
      </c>
      <c r="F48" s="4">
        <v>10.164999999999999</v>
      </c>
      <c r="G48" s="4">
        <v>6.1310000000000002</v>
      </c>
      <c r="H48" s="4">
        <v>72.003</v>
      </c>
      <c r="I48" s="4">
        <v>26.963999999999999</v>
      </c>
      <c r="J48" s="4">
        <v>4.38</v>
      </c>
      <c r="K48" s="4">
        <v>6.444</v>
      </c>
    </row>
    <row r="49" spans="1:11">
      <c r="A49" s="1">
        <v>1</v>
      </c>
      <c r="B49" s="1">
        <v>23</v>
      </c>
      <c r="C49" s="1"/>
      <c r="D49" s="1">
        <v>4</v>
      </c>
      <c r="E49" s="1" t="s">
        <v>12</v>
      </c>
      <c r="F49" s="4">
        <v>-236.589</v>
      </c>
      <c r="G49" s="4">
        <v>-153.399</v>
      </c>
      <c r="H49" s="4">
        <v>-7.157</v>
      </c>
      <c r="I49" s="4">
        <v>-2.79</v>
      </c>
      <c r="J49" s="4">
        <v>-0.44900000000000001</v>
      </c>
      <c r="K49" s="4">
        <v>-0.66100000000000003</v>
      </c>
    </row>
    <row r="50" spans="1:11">
      <c r="A50" s="1">
        <v>1</v>
      </c>
      <c r="B50" s="1">
        <v>23</v>
      </c>
      <c r="C50" s="1"/>
      <c r="D50" s="1">
        <v>3</v>
      </c>
      <c r="E50" s="1" t="s">
        <v>9</v>
      </c>
      <c r="F50" s="4">
        <v>16.228000000000002</v>
      </c>
      <c r="G50" s="4">
        <v>9.82</v>
      </c>
      <c r="H50" s="4">
        <v>167.03700000000001</v>
      </c>
      <c r="I50" s="4">
        <v>62.252000000000002</v>
      </c>
      <c r="J50" s="4">
        <v>9.8620000000000001</v>
      </c>
      <c r="K50" s="4">
        <v>14.509</v>
      </c>
    </row>
    <row r="51" spans="1:11">
      <c r="A51" s="1">
        <v>1</v>
      </c>
      <c r="B51" s="1">
        <v>23</v>
      </c>
      <c r="C51" s="1"/>
      <c r="D51" s="1">
        <v>3</v>
      </c>
      <c r="E51" s="1" t="s">
        <v>10</v>
      </c>
      <c r="F51" s="4">
        <v>-17.238</v>
      </c>
      <c r="G51" s="4">
        <v>-10.356</v>
      </c>
      <c r="H51" s="4">
        <v>-145.02600000000001</v>
      </c>
      <c r="I51" s="4">
        <v>-54.365000000000002</v>
      </c>
      <c r="J51" s="4">
        <v>-8.68</v>
      </c>
      <c r="K51" s="4">
        <v>-12.77</v>
      </c>
    </row>
    <row r="52" spans="1:11">
      <c r="A52" s="1">
        <v>1</v>
      </c>
      <c r="B52" s="1">
        <v>23</v>
      </c>
      <c r="C52" s="1"/>
      <c r="D52" s="1">
        <v>3</v>
      </c>
      <c r="E52" s="1" t="s">
        <v>11</v>
      </c>
      <c r="F52" s="4">
        <v>10.458</v>
      </c>
      <c r="G52" s="4">
        <v>6.3049999999999997</v>
      </c>
      <c r="H52" s="4">
        <v>97.447999999999993</v>
      </c>
      <c r="I52" s="4">
        <v>36.417000000000002</v>
      </c>
      <c r="J52" s="4">
        <v>5.7939999999999996</v>
      </c>
      <c r="K52" s="4">
        <v>8.5250000000000004</v>
      </c>
    </row>
    <row r="53" spans="1:11">
      <c r="A53" s="1">
        <v>1</v>
      </c>
      <c r="B53" s="1">
        <v>23</v>
      </c>
      <c r="C53" s="1"/>
      <c r="D53" s="1">
        <v>3</v>
      </c>
      <c r="E53" s="1" t="s">
        <v>12</v>
      </c>
      <c r="F53" s="4">
        <v>-390.012</v>
      </c>
      <c r="G53" s="4">
        <v>-250.33699999999999</v>
      </c>
      <c r="H53" s="4">
        <v>-18.201000000000001</v>
      </c>
      <c r="I53" s="4">
        <v>-6.9550000000000001</v>
      </c>
      <c r="J53" s="4">
        <v>-1.1339999999999999</v>
      </c>
      <c r="K53" s="4">
        <v>-1.6679999999999999</v>
      </c>
    </row>
    <row r="54" spans="1:11">
      <c r="A54" s="1">
        <v>1</v>
      </c>
      <c r="B54" s="1">
        <v>23</v>
      </c>
      <c r="C54" s="1"/>
      <c r="D54" s="1">
        <v>2</v>
      </c>
      <c r="E54" s="1" t="s">
        <v>9</v>
      </c>
      <c r="F54" s="4">
        <v>9.9580000000000002</v>
      </c>
      <c r="G54" s="4">
        <v>6.1760000000000002</v>
      </c>
      <c r="H54" s="4">
        <v>188.10400000000001</v>
      </c>
      <c r="I54" s="4">
        <v>69.11</v>
      </c>
      <c r="J54" s="4">
        <v>10.864000000000001</v>
      </c>
      <c r="K54" s="4">
        <v>15.984</v>
      </c>
    </row>
    <row r="55" spans="1:11">
      <c r="A55" s="1">
        <v>1</v>
      </c>
      <c r="B55" s="1">
        <v>23</v>
      </c>
      <c r="C55" s="1"/>
      <c r="D55" s="1">
        <v>2</v>
      </c>
      <c r="E55" s="1" t="s">
        <v>10</v>
      </c>
      <c r="F55" s="4">
        <v>-3.2050000000000001</v>
      </c>
      <c r="G55" s="4">
        <v>-2.3239999999999998</v>
      </c>
      <c r="H55" s="4">
        <v>-180.83199999999999</v>
      </c>
      <c r="I55" s="4">
        <v>-68.725999999999999</v>
      </c>
      <c r="J55" s="4">
        <v>-10.667999999999999</v>
      </c>
      <c r="K55" s="4">
        <v>-15.694000000000001</v>
      </c>
    </row>
    <row r="56" spans="1:11">
      <c r="A56" s="1">
        <v>1</v>
      </c>
      <c r="B56" s="1">
        <v>23</v>
      </c>
      <c r="C56" s="1"/>
      <c r="D56" s="1">
        <v>2</v>
      </c>
      <c r="E56" s="1" t="s">
        <v>11</v>
      </c>
      <c r="F56" s="4">
        <v>4.1130000000000004</v>
      </c>
      <c r="G56" s="4">
        <v>2.6560000000000001</v>
      </c>
      <c r="H56" s="4">
        <v>115.238</v>
      </c>
      <c r="I56" s="4">
        <v>43.055999999999997</v>
      </c>
      <c r="J56" s="4">
        <v>6.7290000000000001</v>
      </c>
      <c r="K56" s="4">
        <v>9.8989999999999991</v>
      </c>
    </row>
    <row r="57" spans="1:11">
      <c r="A57" s="1">
        <v>1</v>
      </c>
      <c r="B57" s="1">
        <v>23</v>
      </c>
      <c r="C57" s="1"/>
      <c r="D57" s="1">
        <v>2</v>
      </c>
      <c r="E57" s="1" t="s">
        <v>12</v>
      </c>
      <c r="F57" s="4">
        <v>-542.48</v>
      </c>
      <c r="G57" s="4">
        <v>-346.75799999999998</v>
      </c>
      <c r="H57" s="4">
        <v>-34.250999999999998</v>
      </c>
      <c r="I57" s="4">
        <v>-12.967000000000001</v>
      </c>
      <c r="J57" s="4">
        <v>-2.0950000000000002</v>
      </c>
      <c r="K57" s="4">
        <v>-3.0830000000000002</v>
      </c>
    </row>
    <row r="58" spans="1:11">
      <c r="A58" s="1">
        <v>1</v>
      </c>
      <c r="B58" s="1">
        <v>23</v>
      </c>
      <c r="C58" s="1"/>
      <c r="D58" s="1">
        <v>1</v>
      </c>
      <c r="E58" s="1" t="s">
        <v>9</v>
      </c>
      <c r="F58" s="4">
        <v>-4.0579999999999998</v>
      </c>
      <c r="G58" s="4">
        <v>-2.0760000000000001</v>
      </c>
      <c r="H58" s="4">
        <v>167.19200000000001</v>
      </c>
      <c r="I58" s="4">
        <v>53.932000000000002</v>
      </c>
      <c r="J58" s="4">
        <v>9.15</v>
      </c>
      <c r="K58" s="4">
        <v>13.461</v>
      </c>
    </row>
    <row r="59" spans="1:11">
      <c r="A59" s="1">
        <v>1</v>
      </c>
      <c r="B59" s="1">
        <v>23</v>
      </c>
      <c r="C59" s="1"/>
      <c r="D59" s="1">
        <v>1</v>
      </c>
      <c r="E59" s="1" t="s">
        <v>10</v>
      </c>
      <c r="F59" s="4">
        <v>0.28699999999999998</v>
      </c>
      <c r="G59" s="4">
        <v>-5.2999999999999999E-2</v>
      </c>
      <c r="H59" s="4">
        <v>-275.60500000000002</v>
      </c>
      <c r="I59" s="4">
        <v>-92.102000000000004</v>
      </c>
      <c r="J59" s="4">
        <v>-15.36</v>
      </c>
      <c r="K59" s="4">
        <v>-22.597999999999999</v>
      </c>
    </row>
    <row r="60" spans="1:11">
      <c r="A60" s="1">
        <v>1</v>
      </c>
      <c r="B60" s="1">
        <v>23</v>
      </c>
      <c r="C60" s="1"/>
      <c r="D60" s="1">
        <v>1</v>
      </c>
      <c r="E60" s="1" t="s">
        <v>11</v>
      </c>
      <c r="F60" s="4">
        <v>-1.2070000000000001</v>
      </c>
      <c r="G60" s="4">
        <v>-0.56200000000000006</v>
      </c>
      <c r="H60" s="4">
        <v>122.98099999999999</v>
      </c>
      <c r="I60" s="4">
        <v>40.557000000000002</v>
      </c>
      <c r="J60" s="4">
        <v>6.8079999999999998</v>
      </c>
      <c r="K60" s="4">
        <v>10.016</v>
      </c>
    </row>
    <row r="61" spans="1:11">
      <c r="A61" s="1">
        <v>1</v>
      </c>
      <c r="B61" s="1">
        <v>23</v>
      </c>
      <c r="C61" s="1"/>
      <c r="D61" s="1">
        <v>1</v>
      </c>
      <c r="E61" s="1" t="s">
        <v>12</v>
      </c>
      <c r="F61" s="4">
        <v>-640.34699999999998</v>
      </c>
      <c r="G61" s="4">
        <v>-412.04899999999998</v>
      </c>
      <c r="H61" s="4">
        <v>-56.869</v>
      </c>
      <c r="I61" s="4">
        <v>-20.824999999999999</v>
      </c>
      <c r="J61" s="4">
        <v>-3.3919999999999999</v>
      </c>
      <c r="K61" s="4">
        <v>-4.99</v>
      </c>
    </row>
    <row r="62" spans="1:11">
      <c r="A62" s="1">
        <v>1</v>
      </c>
      <c r="B62" s="1">
        <v>24</v>
      </c>
      <c r="C62" s="1"/>
      <c r="D62" s="1">
        <v>5</v>
      </c>
      <c r="E62" s="1" t="s">
        <v>9</v>
      </c>
      <c r="F62" s="4">
        <v>-3.109</v>
      </c>
      <c r="G62" s="4">
        <v>-1.4770000000000001</v>
      </c>
      <c r="H62" s="4">
        <v>39.756999999999998</v>
      </c>
      <c r="I62" s="4">
        <v>15.23</v>
      </c>
      <c r="J62" s="4">
        <v>2.5129999999999999</v>
      </c>
      <c r="K62" s="4">
        <v>3.6970000000000001</v>
      </c>
    </row>
    <row r="63" spans="1:11">
      <c r="A63" s="1">
        <v>1</v>
      </c>
      <c r="B63" s="1">
        <v>24</v>
      </c>
      <c r="C63" s="1"/>
      <c r="D63" s="1">
        <v>5</v>
      </c>
      <c r="E63" s="1" t="s">
        <v>10</v>
      </c>
      <c r="F63" s="4">
        <v>3.0569999999999999</v>
      </c>
      <c r="G63" s="4">
        <v>1.5</v>
      </c>
      <c r="H63" s="4">
        <v>-39.25</v>
      </c>
      <c r="I63" s="4">
        <v>-15.037000000000001</v>
      </c>
      <c r="J63" s="4">
        <v>-2.4809999999999999</v>
      </c>
      <c r="K63" s="4">
        <v>-3.65</v>
      </c>
    </row>
    <row r="64" spans="1:11">
      <c r="A64" s="1">
        <v>1</v>
      </c>
      <c r="B64" s="1">
        <v>24</v>
      </c>
      <c r="C64" s="1"/>
      <c r="D64" s="1">
        <v>5</v>
      </c>
      <c r="E64" s="1" t="s">
        <v>11</v>
      </c>
      <c r="F64" s="4">
        <v>-1.927</v>
      </c>
      <c r="G64" s="4">
        <v>-0.93</v>
      </c>
      <c r="H64" s="4">
        <v>24.69</v>
      </c>
      <c r="I64" s="4">
        <v>9.4580000000000002</v>
      </c>
      <c r="J64" s="4">
        <v>1.5609999999999999</v>
      </c>
      <c r="K64" s="4">
        <v>2.2959999999999998</v>
      </c>
    </row>
    <row r="65" spans="1:11">
      <c r="A65" s="1">
        <v>1</v>
      </c>
      <c r="B65" s="1">
        <v>24</v>
      </c>
      <c r="C65" s="1"/>
      <c r="D65" s="1">
        <v>5</v>
      </c>
      <c r="E65" s="1" t="s">
        <v>12</v>
      </c>
      <c r="F65" s="4">
        <v>-94.275999999999996</v>
      </c>
      <c r="G65" s="4">
        <v>-60.502000000000002</v>
      </c>
      <c r="H65" s="4">
        <v>-0.93400000000000005</v>
      </c>
      <c r="I65" s="4">
        <v>-0.34699999999999998</v>
      </c>
      <c r="J65" s="4">
        <v>-5.6000000000000001E-2</v>
      </c>
      <c r="K65" s="4">
        <v>-8.3000000000000004E-2</v>
      </c>
    </row>
    <row r="66" spans="1:11">
      <c r="A66" s="1">
        <v>1</v>
      </c>
      <c r="B66" s="1">
        <v>24</v>
      </c>
      <c r="C66" s="1"/>
      <c r="D66" s="1">
        <v>4</v>
      </c>
      <c r="E66" s="1" t="s">
        <v>9</v>
      </c>
      <c r="F66" s="4">
        <v>-3.0059999999999998</v>
      </c>
      <c r="G66" s="4">
        <v>-1.554</v>
      </c>
      <c r="H66" s="4">
        <v>61.155000000000001</v>
      </c>
      <c r="I66" s="4">
        <v>22.978000000000002</v>
      </c>
      <c r="J66" s="4">
        <v>3.74</v>
      </c>
      <c r="K66" s="4">
        <v>5.5019999999999998</v>
      </c>
    </row>
    <row r="67" spans="1:11">
      <c r="A67" s="1">
        <v>1</v>
      </c>
      <c r="B67" s="1">
        <v>24</v>
      </c>
      <c r="C67" s="1"/>
      <c r="D67" s="1">
        <v>4</v>
      </c>
      <c r="E67" s="1" t="s">
        <v>10</v>
      </c>
      <c r="F67" s="4">
        <v>2.81</v>
      </c>
      <c r="G67" s="4">
        <v>1.4450000000000001</v>
      </c>
      <c r="H67" s="4">
        <v>-60.777999999999999</v>
      </c>
      <c r="I67" s="4">
        <v>-22.841000000000001</v>
      </c>
      <c r="J67" s="4">
        <v>-3.718</v>
      </c>
      <c r="K67" s="4">
        <v>-5.47</v>
      </c>
    </row>
    <row r="68" spans="1:11">
      <c r="A68" s="1">
        <v>1</v>
      </c>
      <c r="B68" s="1">
        <v>24</v>
      </c>
      <c r="C68" s="1"/>
      <c r="D68" s="1">
        <v>4</v>
      </c>
      <c r="E68" s="1" t="s">
        <v>11</v>
      </c>
      <c r="F68" s="4">
        <v>-1.8180000000000001</v>
      </c>
      <c r="G68" s="4">
        <v>-0.93700000000000006</v>
      </c>
      <c r="H68" s="4">
        <v>38.103999999999999</v>
      </c>
      <c r="I68" s="4">
        <v>14.318</v>
      </c>
      <c r="J68" s="4">
        <v>2.33</v>
      </c>
      <c r="K68" s="4">
        <v>3.4289999999999998</v>
      </c>
    </row>
    <row r="69" spans="1:11">
      <c r="A69" s="1">
        <v>1</v>
      </c>
      <c r="B69" s="1">
        <v>24</v>
      </c>
      <c r="C69" s="1"/>
      <c r="D69" s="1">
        <v>4</v>
      </c>
      <c r="E69" s="1" t="s">
        <v>12</v>
      </c>
      <c r="F69" s="4">
        <v>-245.386</v>
      </c>
      <c r="G69" s="4">
        <v>-155.90199999999999</v>
      </c>
      <c r="H69" s="4">
        <v>-2.3580000000000001</v>
      </c>
      <c r="I69" s="4">
        <v>-0.876</v>
      </c>
      <c r="J69" s="4">
        <v>-0.14199999999999999</v>
      </c>
      <c r="K69" s="4">
        <v>-0.20899999999999999</v>
      </c>
    </row>
    <row r="70" spans="1:11">
      <c r="A70" s="1">
        <v>1</v>
      </c>
      <c r="B70" s="1">
        <v>24</v>
      </c>
      <c r="C70" s="1"/>
      <c r="D70" s="1">
        <v>3</v>
      </c>
      <c r="E70" s="1" t="s">
        <v>9</v>
      </c>
      <c r="F70" s="4">
        <v>-2.532</v>
      </c>
      <c r="G70" s="4">
        <v>-1.292</v>
      </c>
      <c r="H70" s="4">
        <v>81.552000000000007</v>
      </c>
      <c r="I70" s="4">
        <v>30.437999999999999</v>
      </c>
      <c r="J70" s="4">
        <v>4.8639999999999999</v>
      </c>
      <c r="K70" s="4">
        <v>7.157</v>
      </c>
    </row>
    <row r="71" spans="1:11">
      <c r="A71" s="1">
        <v>1</v>
      </c>
      <c r="B71" s="1">
        <v>24</v>
      </c>
      <c r="C71" s="1"/>
      <c r="D71" s="1">
        <v>3</v>
      </c>
      <c r="E71" s="1" t="s">
        <v>10</v>
      </c>
      <c r="F71" s="4">
        <v>2.39</v>
      </c>
      <c r="G71" s="4">
        <v>1.2150000000000001</v>
      </c>
      <c r="H71" s="4">
        <v>-81.061999999999998</v>
      </c>
      <c r="I71" s="4">
        <v>-30.285</v>
      </c>
      <c r="J71" s="4">
        <v>-4.8380000000000001</v>
      </c>
      <c r="K71" s="4">
        <v>-7.1180000000000003</v>
      </c>
    </row>
    <row r="72" spans="1:11">
      <c r="A72" s="1">
        <v>1</v>
      </c>
      <c r="B72" s="1">
        <v>24</v>
      </c>
      <c r="C72" s="1"/>
      <c r="D72" s="1">
        <v>3</v>
      </c>
      <c r="E72" s="1" t="s">
        <v>11</v>
      </c>
      <c r="F72" s="4">
        <v>-1.538</v>
      </c>
      <c r="G72" s="4">
        <v>-0.78300000000000003</v>
      </c>
      <c r="H72" s="4">
        <v>50.817</v>
      </c>
      <c r="I72" s="4">
        <v>18.975999999999999</v>
      </c>
      <c r="J72" s="4">
        <v>3.032</v>
      </c>
      <c r="K72" s="4">
        <v>4.4610000000000003</v>
      </c>
    </row>
    <row r="73" spans="1:11">
      <c r="A73" s="1">
        <v>1</v>
      </c>
      <c r="B73" s="1">
        <v>24</v>
      </c>
      <c r="C73" s="1"/>
      <c r="D73" s="1">
        <v>3</v>
      </c>
      <c r="E73" s="1" t="s">
        <v>12</v>
      </c>
      <c r="F73" s="4">
        <v>-395.4</v>
      </c>
      <c r="G73" s="4">
        <v>-250.57300000000001</v>
      </c>
      <c r="H73" s="4">
        <v>-3.4620000000000002</v>
      </c>
      <c r="I73" s="4">
        <v>-1.284</v>
      </c>
      <c r="J73" s="4">
        <v>-0.20899999999999999</v>
      </c>
      <c r="K73" s="4">
        <v>-0.308</v>
      </c>
    </row>
    <row r="74" spans="1:11">
      <c r="A74" s="1">
        <v>1</v>
      </c>
      <c r="B74" s="1">
        <v>24</v>
      </c>
      <c r="C74" s="1"/>
      <c r="D74" s="1">
        <v>2</v>
      </c>
      <c r="E74" s="1" t="s">
        <v>9</v>
      </c>
      <c r="F74" s="4">
        <v>-1.097</v>
      </c>
      <c r="G74" s="4">
        <v>-0.48299999999999998</v>
      </c>
      <c r="H74" s="4">
        <v>95.165999999999997</v>
      </c>
      <c r="I74" s="4">
        <v>34.807000000000002</v>
      </c>
      <c r="J74" s="4">
        <v>5.5389999999999997</v>
      </c>
      <c r="K74" s="4">
        <v>8.1489999999999991</v>
      </c>
    </row>
    <row r="75" spans="1:11">
      <c r="A75" s="1">
        <v>1</v>
      </c>
      <c r="B75" s="1">
        <v>24</v>
      </c>
      <c r="C75" s="1"/>
      <c r="D75" s="1">
        <v>2</v>
      </c>
      <c r="E75" s="1" t="s">
        <v>10</v>
      </c>
      <c r="F75" s="4">
        <v>-0.33700000000000002</v>
      </c>
      <c r="G75" s="4">
        <v>-0.33200000000000002</v>
      </c>
      <c r="H75" s="4">
        <v>-96.421999999999997</v>
      </c>
      <c r="I75" s="4">
        <v>-35.238999999999997</v>
      </c>
      <c r="J75" s="4">
        <v>-5.6109999999999998</v>
      </c>
      <c r="K75" s="4">
        <v>-8.2560000000000002</v>
      </c>
    </row>
    <row r="76" spans="1:11">
      <c r="A76" s="1">
        <v>1</v>
      </c>
      <c r="B76" s="1">
        <v>24</v>
      </c>
      <c r="C76" s="1"/>
      <c r="D76" s="1">
        <v>2</v>
      </c>
      <c r="E76" s="1" t="s">
        <v>11</v>
      </c>
      <c r="F76" s="4">
        <v>-0.23699999999999999</v>
      </c>
      <c r="G76" s="4">
        <v>-4.7E-2</v>
      </c>
      <c r="H76" s="4">
        <v>59.871000000000002</v>
      </c>
      <c r="I76" s="4">
        <v>21.888999999999999</v>
      </c>
      <c r="J76" s="4">
        <v>3.4849999999999999</v>
      </c>
      <c r="K76" s="4">
        <v>5.1260000000000003</v>
      </c>
    </row>
    <row r="77" spans="1:11">
      <c r="A77" s="1">
        <v>1</v>
      </c>
      <c r="B77" s="1">
        <v>24</v>
      </c>
      <c r="C77" s="1"/>
      <c r="D77" s="1">
        <v>2</v>
      </c>
      <c r="E77" s="1" t="s">
        <v>12</v>
      </c>
      <c r="F77" s="4">
        <v>-542.52</v>
      </c>
      <c r="G77" s="4">
        <v>-343.517</v>
      </c>
      <c r="H77" s="4">
        <v>-4.0860000000000003</v>
      </c>
      <c r="I77" s="4">
        <v>-1.5129999999999999</v>
      </c>
      <c r="J77" s="4">
        <v>-0.248</v>
      </c>
      <c r="K77" s="4">
        <v>-0.36399999999999999</v>
      </c>
    </row>
    <row r="78" spans="1:11">
      <c r="A78" s="1">
        <v>1</v>
      </c>
      <c r="B78" s="1">
        <v>24</v>
      </c>
      <c r="C78" s="1"/>
      <c r="D78" s="1">
        <v>1</v>
      </c>
      <c r="E78" s="1" t="s">
        <v>9</v>
      </c>
      <c r="F78" s="4">
        <v>0.69</v>
      </c>
      <c r="G78" s="4">
        <v>0.46500000000000002</v>
      </c>
      <c r="H78" s="4">
        <v>69.703000000000003</v>
      </c>
      <c r="I78" s="4">
        <v>23.6</v>
      </c>
      <c r="J78" s="4">
        <v>3.9089999999999998</v>
      </c>
      <c r="K78" s="4">
        <v>5.7510000000000003</v>
      </c>
    </row>
    <row r="79" spans="1:11">
      <c r="A79" s="1">
        <v>1</v>
      </c>
      <c r="B79" s="1">
        <v>24</v>
      </c>
      <c r="C79" s="1"/>
      <c r="D79" s="1">
        <v>1</v>
      </c>
      <c r="E79" s="1" t="s">
        <v>10</v>
      </c>
      <c r="F79" s="4">
        <v>-0.66500000000000004</v>
      </c>
      <c r="G79" s="4">
        <v>-0.433</v>
      </c>
      <c r="H79" s="4">
        <v>-70.132000000000005</v>
      </c>
      <c r="I79" s="4">
        <v>-23.77</v>
      </c>
      <c r="J79" s="4">
        <v>-3.9350000000000001</v>
      </c>
      <c r="K79" s="4">
        <v>-5.79</v>
      </c>
    </row>
    <row r="80" spans="1:11">
      <c r="A80" s="1">
        <v>1</v>
      </c>
      <c r="B80" s="1">
        <v>24</v>
      </c>
      <c r="C80" s="1"/>
      <c r="D80" s="1">
        <v>1</v>
      </c>
      <c r="E80" s="1" t="s">
        <v>11</v>
      </c>
      <c r="F80" s="4">
        <v>0.376</v>
      </c>
      <c r="G80" s="4">
        <v>0.249</v>
      </c>
      <c r="H80" s="4">
        <v>38.843000000000004</v>
      </c>
      <c r="I80" s="4">
        <v>13.157999999999999</v>
      </c>
      <c r="J80" s="4">
        <v>2.1789999999999998</v>
      </c>
      <c r="K80" s="4">
        <v>3.206</v>
      </c>
    </row>
    <row r="81" spans="1:11">
      <c r="A81" s="1">
        <v>1</v>
      </c>
      <c r="B81" s="1">
        <v>24</v>
      </c>
      <c r="C81" s="1"/>
      <c r="D81" s="1">
        <v>1</v>
      </c>
      <c r="E81" s="1" t="s">
        <v>12</v>
      </c>
      <c r="F81" s="4">
        <v>-663.476</v>
      </c>
      <c r="G81" s="4">
        <v>-421.46800000000002</v>
      </c>
      <c r="H81" s="4">
        <v>-3.9529999999999998</v>
      </c>
      <c r="I81" s="4">
        <v>-1.4830000000000001</v>
      </c>
      <c r="J81" s="4">
        <v>-0.24199999999999999</v>
      </c>
      <c r="K81" s="4">
        <v>-0.35599999999999998</v>
      </c>
    </row>
    <row r="82" spans="1:11">
      <c r="A82" s="1">
        <v>1</v>
      </c>
      <c r="B82" s="1">
        <v>25</v>
      </c>
      <c r="C82" s="1"/>
      <c r="D82" s="1">
        <v>5</v>
      </c>
      <c r="E82" s="1" t="s">
        <v>9</v>
      </c>
      <c r="F82" s="4">
        <v>-18.832000000000001</v>
      </c>
      <c r="G82" s="4">
        <v>-11.603</v>
      </c>
      <c r="H82" s="4">
        <v>71.128</v>
      </c>
      <c r="I82" s="4">
        <v>27.326000000000001</v>
      </c>
      <c r="J82" s="4">
        <v>4.508</v>
      </c>
      <c r="K82" s="4">
        <v>6.633</v>
      </c>
    </row>
    <row r="83" spans="1:11">
      <c r="A83" s="1">
        <v>1</v>
      </c>
      <c r="B83" s="1">
        <v>25</v>
      </c>
      <c r="C83" s="1"/>
      <c r="D83" s="1">
        <v>5</v>
      </c>
      <c r="E83" s="1" t="s">
        <v>10</v>
      </c>
      <c r="F83" s="4">
        <v>16.908999999999999</v>
      </c>
      <c r="G83" s="4">
        <v>10.353</v>
      </c>
      <c r="H83" s="4">
        <v>-52.887</v>
      </c>
      <c r="I83" s="4">
        <v>-20.475000000000001</v>
      </c>
      <c r="J83" s="4">
        <v>-3.35</v>
      </c>
      <c r="K83" s="4">
        <v>-4.9290000000000003</v>
      </c>
    </row>
    <row r="84" spans="1:11">
      <c r="A84" s="1">
        <v>1</v>
      </c>
      <c r="B84" s="1">
        <v>25</v>
      </c>
      <c r="C84" s="1"/>
      <c r="D84" s="1">
        <v>5</v>
      </c>
      <c r="E84" s="1" t="s">
        <v>11</v>
      </c>
      <c r="F84" s="4">
        <v>-11.169</v>
      </c>
      <c r="G84" s="4">
        <v>-6.8609999999999998</v>
      </c>
      <c r="H84" s="4">
        <v>38.634999999999998</v>
      </c>
      <c r="I84" s="4">
        <v>14.907999999999999</v>
      </c>
      <c r="J84" s="4">
        <v>2.456</v>
      </c>
      <c r="K84" s="4">
        <v>3.613</v>
      </c>
    </row>
    <row r="85" spans="1:11">
      <c r="A85" s="1">
        <v>1</v>
      </c>
      <c r="B85" s="1">
        <v>25</v>
      </c>
      <c r="C85" s="1"/>
      <c r="D85" s="1">
        <v>5</v>
      </c>
      <c r="E85" s="1" t="s">
        <v>12</v>
      </c>
      <c r="F85" s="4">
        <v>-117.18899999999999</v>
      </c>
      <c r="G85" s="4">
        <v>-73.204999999999998</v>
      </c>
      <c r="H85" s="4">
        <v>0.68500000000000005</v>
      </c>
      <c r="I85" s="4">
        <v>0.26400000000000001</v>
      </c>
      <c r="J85" s="4">
        <v>0.04</v>
      </c>
      <c r="K85" s="4">
        <v>5.8000000000000003E-2</v>
      </c>
    </row>
    <row r="86" spans="1:11">
      <c r="A86" s="1">
        <v>1</v>
      </c>
      <c r="B86" s="1">
        <v>25</v>
      </c>
      <c r="C86" s="1"/>
      <c r="D86" s="1">
        <v>4</v>
      </c>
      <c r="E86" s="1" t="s">
        <v>9</v>
      </c>
      <c r="F86" s="4">
        <v>-15.835000000000001</v>
      </c>
      <c r="G86" s="4">
        <v>-9.7390000000000008</v>
      </c>
      <c r="H86" s="4">
        <v>127.102</v>
      </c>
      <c r="I86" s="4">
        <v>47.418999999999997</v>
      </c>
      <c r="J86" s="4">
        <v>7.6639999999999997</v>
      </c>
      <c r="K86" s="4">
        <v>11.276</v>
      </c>
    </row>
    <row r="87" spans="1:11">
      <c r="A87" s="1">
        <v>1</v>
      </c>
      <c r="B87" s="1">
        <v>25</v>
      </c>
      <c r="C87" s="1"/>
      <c r="D87" s="1">
        <v>4</v>
      </c>
      <c r="E87" s="1" t="s">
        <v>10</v>
      </c>
      <c r="F87" s="4">
        <v>15.606</v>
      </c>
      <c r="G87" s="4">
        <v>9.6069999999999993</v>
      </c>
      <c r="H87" s="4">
        <v>-97.756</v>
      </c>
      <c r="I87" s="4">
        <v>-36.75</v>
      </c>
      <c r="J87" s="4">
        <v>-5.99</v>
      </c>
      <c r="K87" s="4">
        <v>-8.8130000000000006</v>
      </c>
    </row>
    <row r="88" spans="1:11">
      <c r="A88" s="1">
        <v>1</v>
      </c>
      <c r="B88" s="1">
        <v>25</v>
      </c>
      <c r="C88" s="1"/>
      <c r="D88" s="1">
        <v>4</v>
      </c>
      <c r="E88" s="1" t="s">
        <v>11</v>
      </c>
      <c r="F88" s="4">
        <v>-9.8249999999999993</v>
      </c>
      <c r="G88" s="4">
        <v>-6.0449999999999999</v>
      </c>
      <c r="H88" s="4">
        <v>70.165000000000006</v>
      </c>
      <c r="I88" s="4">
        <v>26.268000000000001</v>
      </c>
      <c r="J88" s="4">
        <v>4.2670000000000003</v>
      </c>
      <c r="K88" s="4">
        <v>6.2779999999999996</v>
      </c>
    </row>
    <row r="89" spans="1:11">
      <c r="A89" s="1">
        <v>1</v>
      </c>
      <c r="B89" s="1">
        <v>25</v>
      </c>
      <c r="C89" s="1"/>
      <c r="D89" s="1">
        <v>4</v>
      </c>
      <c r="E89" s="1" t="s">
        <v>12</v>
      </c>
      <c r="F89" s="4">
        <v>-304.36200000000002</v>
      </c>
      <c r="G89" s="4">
        <v>-189.69800000000001</v>
      </c>
      <c r="H89" s="4">
        <v>1.8</v>
      </c>
      <c r="I89" s="4">
        <v>0.70199999999999996</v>
      </c>
      <c r="J89" s="4">
        <v>0.111</v>
      </c>
      <c r="K89" s="4">
        <v>0.16300000000000001</v>
      </c>
    </row>
    <row r="90" spans="1:11">
      <c r="A90" s="1">
        <v>1</v>
      </c>
      <c r="B90" s="1">
        <v>25</v>
      </c>
      <c r="C90" s="1"/>
      <c r="D90" s="1">
        <v>3</v>
      </c>
      <c r="E90" s="1" t="s">
        <v>9</v>
      </c>
      <c r="F90" s="4">
        <v>-14.930999999999999</v>
      </c>
      <c r="G90" s="4">
        <v>-9.1910000000000007</v>
      </c>
      <c r="H90" s="4">
        <v>162.84700000000001</v>
      </c>
      <c r="I90" s="4">
        <v>60.683999999999997</v>
      </c>
      <c r="J90" s="4">
        <v>9.6110000000000007</v>
      </c>
      <c r="K90" s="4">
        <v>14.14</v>
      </c>
    </row>
    <row r="91" spans="1:11">
      <c r="A91" s="1">
        <v>1</v>
      </c>
      <c r="B91" s="1">
        <v>25</v>
      </c>
      <c r="C91" s="1"/>
      <c r="D91" s="1">
        <v>3</v>
      </c>
      <c r="E91" s="1" t="s">
        <v>10</v>
      </c>
      <c r="F91" s="4">
        <v>14.148999999999999</v>
      </c>
      <c r="G91" s="4">
        <v>8.7279999999999998</v>
      </c>
      <c r="H91" s="4">
        <v>-140.37299999999999</v>
      </c>
      <c r="I91" s="4">
        <v>-52.627000000000002</v>
      </c>
      <c r="J91" s="4">
        <v>-8.4030000000000005</v>
      </c>
      <c r="K91" s="4">
        <v>-12.362</v>
      </c>
    </row>
    <row r="92" spans="1:11">
      <c r="A92" s="1">
        <v>1</v>
      </c>
      <c r="B92" s="1">
        <v>25</v>
      </c>
      <c r="C92" s="1"/>
      <c r="D92" s="1">
        <v>3</v>
      </c>
      <c r="E92" s="1" t="s">
        <v>11</v>
      </c>
      <c r="F92" s="4">
        <v>-9.0879999999999992</v>
      </c>
      <c r="G92" s="4">
        <v>-5.6</v>
      </c>
      <c r="H92" s="4">
        <v>94.679000000000002</v>
      </c>
      <c r="I92" s="4">
        <v>35.381999999999998</v>
      </c>
      <c r="J92" s="4">
        <v>5.6289999999999996</v>
      </c>
      <c r="K92" s="4">
        <v>8.282</v>
      </c>
    </row>
    <row r="93" spans="1:11">
      <c r="A93" s="1">
        <v>1</v>
      </c>
      <c r="B93" s="1">
        <v>25</v>
      </c>
      <c r="C93" s="1"/>
      <c r="D93" s="1">
        <v>3</v>
      </c>
      <c r="E93" s="1" t="s">
        <v>12</v>
      </c>
      <c r="F93" s="4">
        <v>-492.33300000000003</v>
      </c>
      <c r="G93" s="4">
        <v>-306.65199999999999</v>
      </c>
      <c r="H93" s="4">
        <v>4.4779999999999998</v>
      </c>
      <c r="I93" s="4">
        <v>1.714</v>
      </c>
      <c r="J93" s="4">
        <v>0.27900000000000003</v>
      </c>
      <c r="K93" s="4">
        <v>0.41099999999999998</v>
      </c>
    </row>
    <row r="94" spans="1:11">
      <c r="A94" s="1">
        <v>1</v>
      </c>
      <c r="B94" s="1">
        <v>25</v>
      </c>
      <c r="C94" s="1"/>
      <c r="D94" s="1">
        <v>2</v>
      </c>
      <c r="E94" s="1" t="s">
        <v>9</v>
      </c>
      <c r="F94" s="4">
        <v>-12.843</v>
      </c>
      <c r="G94" s="4">
        <v>-7.9779999999999998</v>
      </c>
      <c r="H94" s="4">
        <v>182.57</v>
      </c>
      <c r="I94" s="4">
        <v>67.096999999999994</v>
      </c>
      <c r="J94" s="4">
        <v>10.542999999999999</v>
      </c>
      <c r="K94" s="4">
        <v>15.51</v>
      </c>
    </row>
    <row r="95" spans="1:11">
      <c r="A95" s="1">
        <v>1</v>
      </c>
      <c r="B95" s="1">
        <v>25</v>
      </c>
      <c r="C95" s="1"/>
      <c r="D95" s="1">
        <v>2</v>
      </c>
      <c r="E95" s="1" t="s">
        <v>10</v>
      </c>
      <c r="F95" s="4">
        <v>10.782999999999999</v>
      </c>
      <c r="G95" s="4">
        <v>6.8259999999999996</v>
      </c>
      <c r="H95" s="4">
        <v>-174.91300000000001</v>
      </c>
      <c r="I95" s="4">
        <v>-66.616</v>
      </c>
      <c r="J95" s="4">
        <v>-10.327</v>
      </c>
      <c r="K95" s="4">
        <v>-15.193</v>
      </c>
    </row>
    <row r="96" spans="1:11">
      <c r="A96" s="1">
        <v>1</v>
      </c>
      <c r="B96" s="1">
        <v>25</v>
      </c>
      <c r="C96" s="1"/>
      <c r="D96" s="1">
        <v>2</v>
      </c>
      <c r="E96" s="1" t="s">
        <v>11</v>
      </c>
      <c r="F96" s="4">
        <v>-7.383</v>
      </c>
      <c r="G96" s="4">
        <v>-4.6260000000000003</v>
      </c>
      <c r="H96" s="4">
        <v>111.655</v>
      </c>
      <c r="I96" s="4">
        <v>41.765999999999998</v>
      </c>
      <c r="J96" s="4">
        <v>6.5220000000000002</v>
      </c>
      <c r="K96" s="4">
        <v>9.5950000000000006</v>
      </c>
    </row>
    <row r="97" spans="1:11">
      <c r="A97" s="1">
        <v>1</v>
      </c>
      <c r="B97" s="1">
        <v>25</v>
      </c>
      <c r="C97" s="1"/>
      <c r="D97" s="1">
        <v>2</v>
      </c>
      <c r="E97" s="1" t="s">
        <v>12</v>
      </c>
      <c r="F97" s="4">
        <v>-681.96100000000001</v>
      </c>
      <c r="G97" s="4">
        <v>-424.55399999999997</v>
      </c>
      <c r="H97" s="4">
        <v>8.0429999999999993</v>
      </c>
      <c r="I97" s="4">
        <v>3.109</v>
      </c>
      <c r="J97" s="4">
        <v>0.497</v>
      </c>
      <c r="K97" s="4">
        <v>0.73199999999999998</v>
      </c>
    </row>
    <row r="98" spans="1:11">
      <c r="A98" s="1">
        <v>1</v>
      </c>
      <c r="B98" s="1">
        <v>25</v>
      </c>
      <c r="C98" s="1"/>
      <c r="D98" s="1">
        <v>1</v>
      </c>
      <c r="E98" s="1" t="s">
        <v>9</v>
      </c>
      <c r="F98" s="4">
        <v>-7.1230000000000002</v>
      </c>
      <c r="G98" s="4">
        <v>-4.5330000000000004</v>
      </c>
      <c r="H98" s="4">
        <v>163.453</v>
      </c>
      <c r="I98" s="4">
        <v>52.625</v>
      </c>
      <c r="J98" s="4">
        <v>8.9369999999999994</v>
      </c>
      <c r="K98" s="4">
        <v>13.148</v>
      </c>
    </row>
    <row r="99" spans="1:11">
      <c r="A99" s="1">
        <v>1</v>
      </c>
      <c r="B99" s="1">
        <v>25</v>
      </c>
      <c r="C99" s="1"/>
      <c r="D99" s="1">
        <v>1</v>
      </c>
      <c r="E99" s="1" t="s">
        <v>10</v>
      </c>
      <c r="F99" s="4">
        <v>1.819</v>
      </c>
      <c r="G99" s="4">
        <v>1.1759999999999999</v>
      </c>
      <c r="H99" s="4">
        <v>-273.73099999999999</v>
      </c>
      <c r="I99" s="4">
        <v>-91.445999999999998</v>
      </c>
      <c r="J99" s="4">
        <v>-15.253</v>
      </c>
      <c r="K99" s="4">
        <v>-22.440999999999999</v>
      </c>
    </row>
    <row r="100" spans="1:11">
      <c r="A100" s="1">
        <v>1</v>
      </c>
      <c r="B100" s="1">
        <v>25</v>
      </c>
      <c r="C100" s="1"/>
      <c r="D100" s="1">
        <v>1</v>
      </c>
      <c r="E100" s="1" t="s">
        <v>11</v>
      </c>
      <c r="F100" s="4">
        <v>-2.484</v>
      </c>
      <c r="G100" s="4">
        <v>-1.5860000000000001</v>
      </c>
      <c r="H100" s="4">
        <v>121.42100000000001</v>
      </c>
      <c r="I100" s="4">
        <v>40.011000000000003</v>
      </c>
      <c r="J100" s="4">
        <v>6.7190000000000003</v>
      </c>
      <c r="K100" s="4">
        <v>9.8859999999999992</v>
      </c>
    </row>
    <row r="101" spans="1:11">
      <c r="A101" s="1">
        <v>1</v>
      </c>
      <c r="B101" s="1">
        <v>25</v>
      </c>
      <c r="C101" s="1"/>
      <c r="D101" s="1">
        <v>1</v>
      </c>
      <c r="E101" s="1" t="s">
        <v>12</v>
      </c>
      <c r="F101" s="4">
        <v>-807.11099999999999</v>
      </c>
      <c r="G101" s="4">
        <v>-505.90800000000002</v>
      </c>
      <c r="H101" s="4">
        <v>16.751000000000001</v>
      </c>
      <c r="I101" s="4">
        <v>6.0940000000000003</v>
      </c>
      <c r="J101" s="4">
        <v>0.995</v>
      </c>
      <c r="K101" s="4">
        <v>1.4630000000000001</v>
      </c>
    </row>
    <row r="102" spans="1:11">
      <c r="A102" s="1">
        <v>1</v>
      </c>
      <c r="B102" s="1">
        <v>26</v>
      </c>
      <c r="C102" s="1"/>
      <c r="D102" s="1">
        <v>5</v>
      </c>
      <c r="E102" s="1" t="s">
        <v>9</v>
      </c>
      <c r="F102" s="4">
        <v>22.097999999999999</v>
      </c>
      <c r="G102" s="4">
        <v>13.760999999999999</v>
      </c>
      <c r="H102" s="4">
        <v>65.093999999999994</v>
      </c>
      <c r="I102" s="4">
        <v>25.074999999999999</v>
      </c>
      <c r="J102" s="4">
        <v>4.1310000000000002</v>
      </c>
      <c r="K102" s="4">
        <v>6.077</v>
      </c>
    </row>
    <row r="103" spans="1:11">
      <c r="A103" s="1">
        <v>1</v>
      </c>
      <c r="B103" s="1">
        <v>26</v>
      </c>
      <c r="C103" s="1"/>
      <c r="D103" s="1">
        <v>5</v>
      </c>
      <c r="E103" s="1" t="s">
        <v>10</v>
      </c>
      <c r="F103" s="4">
        <v>-21.151</v>
      </c>
      <c r="G103" s="4">
        <v>-13.182</v>
      </c>
      <c r="H103" s="4">
        <v>-47.688000000000002</v>
      </c>
      <c r="I103" s="4">
        <v>-18.503</v>
      </c>
      <c r="J103" s="4">
        <v>-3.004</v>
      </c>
      <c r="K103" s="4">
        <v>-4.42</v>
      </c>
    </row>
    <row r="104" spans="1:11">
      <c r="A104" s="1">
        <v>1</v>
      </c>
      <c r="B104" s="1">
        <v>26</v>
      </c>
      <c r="C104" s="1"/>
      <c r="D104" s="1">
        <v>5</v>
      </c>
      <c r="E104" s="1" t="s">
        <v>11</v>
      </c>
      <c r="F104" s="4">
        <v>13.515000000000001</v>
      </c>
      <c r="G104" s="4">
        <v>8.42</v>
      </c>
      <c r="H104" s="4">
        <v>35.101999999999997</v>
      </c>
      <c r="I104" s="4">
        <v>13.583</v>
      </c>
      <c r="J104" s="4">
        <v>2.23</v>
      </c>
      <c r="K104" s="4">
        <v>3.28</v>
      </c>
    </row>
    <row r="105" spans="1:11">
      <c r="A105" s="1">
        <v>1</v>
      </c>
      <c r="B105" s="1">
        <v>26</v>
      </c>
      <c r="C105" s="1"/>
      <c r="D105" s="1">
        <v>5</v>
      </c>
      <c r="E105" s="1" t="s">
        <v>12</v>
      </c>
      <c r="F105" s="4">
        <v>-124.03400000000001</v>
      </c>
      <c r="G105" s="4">
        <v>-77.474000000000004</v>
      </c>
      <c r="H105" s="4">
        <v>-3.35</v>
      </c>
      <c r="I105" s="4">
        <v>-1.2609999999999999</v>
      </c>
      <c r="J105" s="4">
        <v>-0.20799999999999999</v>
      </c>
      <c r="K105" s="4">
        <v>-0.30599999999999999</v>
      </c>
    </row>
    <row r="106" spans="1:11">
      <c r="A106" s="1">
        <v>1</v>
      </c>
      <c r="B106" s="1">
        <v>26</v>
      </c>
      <c r="C106" s="1"/>
      <c r="D106" s="1">
        <v>4</v>
      </c>
      <c r="E106" s="1" t="s">
        <v>9</v>
      </c>
      <c r="F106" s="4">
        <v>18.863</v>
      </c>
      <c r="G106" s="4">
        <v>11.680999999999999</v>
      </c>
      <c r="H106" s="4">
        <v>122.33199999999999</v>
      </c>
      <c r="I106" s="4">
        <v>45.643999999999998</v>
      </c>
      <c r="J106" s="4">
        <v>7.3739999999999997</v>
      </c>
      <c r="K106" s="4">
        <v>10.848000000000001</v>
      </c>
    </row>
    <row r="107" spans="1:11">
      <c r="A107" s="1">
        <v>1</v>
      </c>
      <c r="B107" s="1">
        <v>26</v>
      </c>
      <c r="C107" s="1"/>
      <c r="D107" s="1">
        <v>4</v>
      </c>
      <c r="E107" s="1" t="s">
        <v>10</v>
      </c>
      <c r="F107" s="4">
        <v>-18.602</v>
      </c>
      <c r="G107" s="4">
        <v>-11.526999999999999</v>
      </c>
      <c r="H107" s="4">
        <v>-93.424000000000007</v>
      </c>
      <c r="I107" s="4">
        <v>-35.137</v>
      </c>
      <c r="J107" s="4">
        <v>-5.7220000000000004</v>
      </c>
      <c r="K107" s="4">
        <v>-8.4190000000000005</v>
      </c>
    </row>
    <row r="108" spans="1:11">
      <c r="A108" s="1">
        <v>1</v>
      </c>
      <c r="B108" s="1">
        <v>26</v>
      </c>
      <c r="C108" s="1"/>
      <c r="D108" s="1">
        <v>4</v>
      </c>
      <c r="E108" s="1" t="s">
        <v>11</v>
      </c>
      <c r="F108" s="4">
        <v>11.708</v>
      </c>
      <c r="G108" s="4">
        <v>7.2519999999999998</v>
      </c>
      <c r="H108" s="4">
        <v>67.316000000000003</v>
      </c>
      <c r="I108" s="4">
        <v>25.207999999999998</v>
      </c>
      <c r="J108" s="4">
        <v>4.0919999999999996</v>
      </c>
      <c r="K108" s="4">
        <v>6.0209999999999999</v>
      </c>
    </row>
    <row r="109" spans="1:11">
      <c r="A109" s="1">
        <v>1</v>
      </c>
      <c r="B109" s="1">
        <v>26</v>
      </c>
      <c r="C109" s="1"/>
      <c r="D109" s="1">
        <v>4</v>
      </c>
      <c r="E109" s="1" t="s">
        <v>12</v>
      </c>
      <c r="F109" s="4">
        <v>-319.42099999999999</v>
      </c>
      <c r="G109" s="4">
        <v>-198.88300000000001</v>
      </c>
      <c r="H109" s="4">
        <v>-9.0359999999999996</v>
      </c>
      <c r="I109" s="4">
        <v>-3.3849999999999998</v>
      </c>
      <c r="J109" s="4">
        <v>-0.55600000000000005</v>
      </c>
      <c r="K109" s="4">
        <v>-0.81799999999999995</v>
      </c>
    </row>
    <row r="110" spans="1:11">
      <c r="A110" s="1">
        <v>1</v>
      </c>
      <c r="B110" s="1">
        <v>26</v>
      </c>
      <c r="C110" s="1"/>
      <c r="D110" s="1">
        <v>3</v>
      </c>
      <c r="E110" s="1" t="s">
        <v>9</v>
      </c>
      <c r="F110" s="4">
        <v>17.193000000000001</v>
      </c>
      <c r="G110" s="4">
        <v>10.677</v>
      </c>
      <c r="H110" s="4">
        <v>159.43</v>
      </c>
      <c r="I110" s="4">
        <v>59.417999999999999</v>
      </c>
      <c r="J110" s="4">
        <v>9.4009999999999998</v>
      </c>
      <c r="K110" s="4">
        <v>13.831</v>
      </c>
    </row>
    <row r="111" spans="1:11">
      <c r="A111" s="1">
        <v>1</v>
      </c>
      <c r="B111" s="1">
        <v>26</v>
      </c>
      <c r="C111" s="1"/>
      <c r="D111" s="1">
        <v>3</v>
      </c>
      <c r="E111" s="1" t="s">
        <v>10</v>
      </c>
      <c r="F111" s="4">
        <v>-16.381</v>
      </c>
      <c r="G111" s="4">
        <v>-10.157999999999999</v>
      </c>
      <c r="H111" s="4">
        <v>-137.53299999999999</v>
      </c>
      <c r="I111" s="4">
        <v>-51.578000000000003</v>
      </c>
      <c r="J111" s="4">
        <v>-8.2270000000000003</v>
      </c>
      <c r="K111" s="4">
        <v>-12.103999999999999</v>
      </c>
    </row>
    <row r="112" spans="1:11">
      <c r="A112" s="1">
        <v>1</v>
      </c>
      <c r="B112" s="1">
        <v>26</v>
      </c>
      <c r="C112" s="1"/>
      <c r="D112" s="1">
        <v>3</v>
      </c>
      <c r="E112" s="1" t="s">
        <v>11</v>
      </c>
      <c r="F112" s="4">
        <v>10.492000000000001</v>
      </c>
      <c r="G112" s="4">
        <v>6.5110000000000001</v>
      </c>
      <c r="H112" s="4">
        <v>92.722999999999999</v>
      </c>
      <c r="I112" s="4">
        <v>34.658000000000001</v>
      </c>
      <c r="J112" s="4">
        <v>5.5090000000000003</v>
      </c>
      <c r="K112" s="4">
        <v>8.1050000000000004</v>
      </c>
    </row>
    <row r="113" spans="1:11">
      <c r="A113" s="1">
        <v>1</v>
      </c>
      <c r="B113" s="1">
        <v>26</v>
      </c>
      <c r="C113" s="1"/>
      <c r="D113" s="1">
        <v>3</v>
      </c>
      <c r="E113" s="1" t="s">
        <v>12</v>
      </c>
      <c r="F113" s="4">
        <v>-517.41600000000005</v>
      </c>
      <c r="G113" s="4">
        <v>-321.92599999999999</v>
      </c>
      <c r="H113" s="4">
        <v>-14.75</v>
      </c>
      <c r="I113" s="4">
        <v>-5.5069999999999997</v>
      </c>
      <c r="J113" s="4">
        <v>-0.90200000000000002</v>
      </c>
      <c r="K113" s="4">
        <v>-1.327</v>
      </c>
    </row>
    <row r="114" spans="1:11">
      <c r="A114" s="1">
        <v>1</v>
      </c>
      <c r="B114" s="1">
        <v>26</v>
      </c>
      <c r="C114" s="1"/>
      <c r="D114" s="1">
        <v>2</v>
      </c>
      <c r="E114" s="1" t="s">
        <v>9</v>
      </c>
      <c r="F114" s="4">
        <v>13.336</v>
      </c>
      <c r="G114" s="4">
        <v>8.3360000000000003</v>
      </c>
      <c r="H114" s="4">
        <v>181.27799999999999</v>
      </c>
      <c r="I114" s="4">
        <v>66.602999999999994</v>
      </c>
      <c r="J114" s="4">
        <v>10.456</v>
      </c>
      <c r="K114" s="4">
        <v>15.382999999999999</v>
      </c>
    </row>
    <row r="115" spans="1:11">
      <c r="A115" s="1">
        <v>1</v>
      </c>
      <c r="B115" s="1">
        <v>26</v>
      </c>
      <c r="C115" s="1"/>
      <c r="D115" s="1">
        <v>2</v>
      </c>
      <c r="E115" s="1" t="s">
        <v>10</v>
      </c>
      <c r="F115" s="4">
        <v>-12.638</v>
      </c>
      <c r="G115" s="4">
        <v>-7.8970000000000002</v>
      </c>
      <c r="H115" s="4">
        <v>-174.53100000000001</v>
      </c>
      <c r="I115" s="4">
        <v>-66.427999999999997</v>
      </c>
      <c r="J115" s="4">
        <v>-10.294</v>
      </c>
      <c r="K115" s="4">
        <v>-15.145</v>
      </c>
    </row>
    <row r="116" spans="1:11">
      <c r="A116" s="1">
        <v>1</v>
      </c>
      <c r="B116" s="1">
        <v>26</v>
      </c>
      <c r="C116" s="1"/>
      <c r="D116" s="1">
        <v>2</v>
      </c>
      <c r="E116" s="1" t="s">
        <v>11</v>
      </c>
      <c r="F116" s="4">
        <v>8.1170000000000009</v>
      </c>
      <c r="G116" s="4">
        <v>5.0730000000000004</v>
      </c>
      <c r="H116" s="4">
        <v>111.133</v>
      </c>
      <c r="I116" s="4">
        <v>41.552999999999997</v>
      </c>
      <c r="J116" s="4">
        <v>6.484</v>
      </c>
      <c r="K116" s="4">
        <v>9.5399999999999991</v>
      </c>
    </row>
    <row r="117" spans="1:11">
      <c r="A117" s="1">
        <v>1</v>
      </c>
      <c r="B117" s="1">
        <v>26</v>
      </c>
      <c r="C117" s="1"/>
      <c r="D117" s="1">
        <v>2</v>
      </c>
      <c r="E117" s="1" t="s">
        <v>12</v>
      </c>
      <c r="F117" s="4">
        <v>-719.32899999999995</v>
      </c>
      <c r="G117" s="4">
        <v>-447.37700000000001</v>
      </c>
      <c r="H117" s="4">
        <v>-19.167000000000002</v>
      </c>
      <c r="I117" s="4">
        <v>-7.2140000000000004</v>
      </c>
      <c r="J117" s="4">
        <v>-1.171</v>
      </c>
      <c r="K117" s="4">
        <v>-1.7230000000000001</v>
      </c>
    </row>
    <row r="118" spans="1:11">
      <c r="A118" s="1">
        <v>1</v>
      </c>
      <c r="B118" s="1">
        <v>26</v>
      </c>
      <c r="C118" s="1"/>
      <c r="D118" s="1">
        <v>1</v>
      </c>
      <c r="E118" s="1" t="s">
        <v>9</v>
      </c>
      <c r="F118" s="4">
        <v>5.1210000000000004</v>
      </c>
      <c r="G118" s="4">
        <v>3.2490000000000001</v>
      </c>
      <c r="H118" s="4">
        <v>163.80799999999999</v>
      </c>
      <c r="I118" s="4">
        <v>52.713000000000001</v>
      </c>
      <c r="J118" s="4">
        <v>8.9489999999999998</v>
      </c>
      <c r="K118" s="4">
        <v>13.166</v>
      </c>
    </row>
    <row r="119" spans="1:11">
      <c r="A119" s="1">
        <v>1</v>
      </c>
      <c r="B119" s="1">
        <v>26</v>
      </c>
      <c r="C119" s="1"/>
      <c r="D119" s="1">
        <v>1</v>
      </c>
      <c r="E119" s="1" t="s">
        <v>10</v>
      </c>
      <c r="F119" s="4">
        <v>-4.3029999999999999</v>
      </c>
      <c r="G119" s="4">
        <v>-2.7160000000000002</v>
      </c>
      <c r="H119" s="4">
        <v>-273.90600000000001</v>
      </c>
      <c r="I119" s="4">
        <v>-91.489000000000004</v>
      </c>
      <c r="J119" s="4">
        <v>-15.259</v>
      </c>
      <c r="K119" s="4">
        <v>-22.45</v>
      </c>
    </row>
    <row r="120" spans="1:11">
      <c r="A120" s="1">
        <v>1</v>
      </c>
      <c r="B120" s="1">
        <v>26</v>
      </c>
      <c r="C120" s="1"/>
      <c r="D120" s="1">
        <v>1</v>
      </c>
      <c r="E120" s="1" t="s">
        <v>11</v>
      </c>
      <c r="F120" s="4">
        <v>2.6179999999999999</v>
      </c>
      <c r="G120" s="4">
        <v>1.657</v>
      </c>
      <c r="H120" s="4">
        <v>121.56699999999999</v>
      </c>
      <c r="I120" s="4">
        <v>40.048000000000002</v>
      </c>
      <c r="J120" s="4">
        <v>6.7249999999999996</v>
      </c>
      <c r="K120" s="4">
        <v>9.8930000000000007</v>
      </c>
    </row>
    <row r="121" spans="1:11">
      <c r="A121" s="1">
        <v>1</v>
      </c>
      <c r="B121" s="1">
        <v>26</v>
      </c>
      <c r="C121" s="1"/>
      <c r="D121" s="1">
        <v>1</v>
      </c>
      <c r="E121" s="1" t="s">
        <v>12</v>
      </c>
      <c r="F121" s="4">
        <v>-856.47900000000004</v>
      </c>
      <c r="G121" s="4">
        <v>-536.49800000000005</v>
      </c>
      <c r="H121" s="4">
        <v>-25.885999999999999</v>
      </c>
      <c r="I121" s="4">
        <v>-9.5559999999999992</v>
      </c>
      <c r="J121" s="4">
        <v>-1.5609999999999999</v>
      </c>
      <c r="K121" s="4">
        <v>-2.2970000000000002</v>
      </c>
    </row>
    <row r="122" spans="1:11">
      <c r="A122" s="1">
        <v>1</v>
      </c>
      <c r="B122" s="1">
        <v>27</v>
      </c>
      <c r="C122" s="1"/>
      <c r="D122" s="1">
        <v>5</v>
      </c>
      <c r="E122" s="1" t="s">
        <v>9</v>
      </c>
      <c r="F122" s="4">
        <v>29.661999999999999</v>
      </c>
      <c r="G122" s="4">
        <v>18.495000000000001</v>
      </c>
      <c r="H122" s="4">
        <v>22.797999999999998</v>
      </c>
      <c r="I122" s="4">
        <v>8.7919999999999998</v>
      </c>
      <c r="J122" s="4">
        <v>1.446</v>
      </c>
      <c r="K122" s="4">
        <v>2.1280000000000001</v>
      </c>
    </row>
    <row r="123" spans="1:11">
      <c r="A123" s="1">
        <v>1</v>
      </c>
      <c r="B123" s="1">
        <v>27</v>
      </c>
      <c r="C123" s="1"/>
      <c r="D123" s="1">
        <v>5</v>
      </c>
      <c r="E123" s="1" t="s">
        <v>10</v>
      </c>
      <c r="F123" s="4">
        <v>-28.143000000000001</v>
      </c>
      <c r="G123" s="4">
        <v>-17.53</v>
      </c>
      <c r="H123" s="4">
        <v>-21.187999999999999</v>
      </c>
      <c r="I123" s="4">
        <v>-8.1890000000000001</v>
      </c>
      <c r="J123" s="4">
        <v>-1.345</v>
      </c>
      <c r="K123" s="4">
        <v>-1.9790000000000001</v>
      </c>
    </row>
    <row r="124" spans="1:11">
      <c r="A124" s="1">
        <v>1</v>
      </c>
      <c r="B124" s="1">
        <v>27</v>
      </c>
      <c r="C124" s="1"/>
      <c r="D124" s="1">
        <v>5</v>
      </c>
      <c r="E124" s="1" t="s">
        <v>11</v>
      </c>
      <c r="F124" s="4">
        <v>18.064</v>
      </c>
      <c r="G124" s="4">
        <v>11.257999999999999</v>
      </c>
      <c r="H124" s="4">
        <v>13.744</v>
      </c>
      <c r="I124" s="4">
        <v>5.306</v>
      </c>
      <c r="J124" s="4">
        <v>0.872</v>
      </c>
      <c r="K124" s="4">
        <v>1.2829999999999999</v>
      </c>
    </row>
    <row r="125" spans="1:11">
      <c r="A125" s="1">
        <v>1</v>
      </c>
      <c r="B125" s="1">
        <v>27</v>
      </c>
      <c r="C125" s="1"/>
      <c r="D125" s="1">
        <v>5</v>
      </c>
      <c r="E125" s="1" t="s">
        <v>12</v>
      </c>
      <c r="F125" s="4">
        <v>-59.423000000000002</v>
      </c>
      <c r="G125" s="4">
        <v>-37.094000000000001</v>
      </c>
      <c r="H125" s="4">
        <v>-14.157</v>
      </c>
      <c r="I125" s="4">
        <v>-5.4649999999999999</v>
      </c>
      <c r="J125" s="4">
        <v>-0.89900000000000002</v>
      </c>
      <c r="K125" s="4">
        <v>-1.3220000000000001</v>
      </c>
    </row>
    <row r="126" spans="1:11">
      <c r="A126" s="1">
        <v>1</v>
      </c>
      <c r="B126" s="1">
        <v>27</v>
      </c>
      <c r="C126" s="1"/>
      <c r="D126" s="1">
        <v>4</v>
      </c>
      <c r="E126" s="1" t="s">
        <v>9</v>
      </c>
      <c r="F126" s="4">
        <v>26.071000000000002</v>
      </c>
      <c r="G126" s="4">
        <v>16.207000000000001</v>
      </c>
      <c r="H126" s="4">
        <v>39.844999999999999</v>
      </c>
      <c r="I126" s="4">
        <v>14.959</v>
      </c>
      <c r="J126" s="4">
        <v>2.4289999999999998</v>
      </c>
      <c r="K126" s="4">
        <v>3.573</v>
      </c>
    </row>
    <row r="127" spans="1:11">
      <c r="A127" s="1">
        <v>1</v>
      </c>
      <c r="B127" s="1">
        <v>27</v>
      </c>
      <c r="C127" s="1"/>
      <c r="D127" s="1">
        <v>4</v>
      </c>
      <c r="E127" s="1" t="s">
        <v>10</v>
      </c>
      <c r="F127" s="4">
        <v>-25.715</v>
      </c>
      <c r="G127" s="4">
        <v>-15.989000000000001</v>
      </c>
      <c r="H127" s="4">
        <v>-37.591000000000001</v>
      </c>
      <c r="I127" s="4">
        <v>-14.141</v>
      </c>
      <c r="J127" s="4">
        <v>-2.302</v>
      </c>
      <c r="K127" s="4">
        <v>-3.3860000000000001</v>
      </c>
    </row>
    <row r="128" spans="1:11">
      <c r="A128" s="1">
        <v>1</v>
      </c>
      <c r="B128" s="1">
        <v>27</v>
      </c>
      <c r="C128" s="1"/>
      <c r="D128" s="1">
        <v>4</v>
      </c>
      <c r="E128" s="1" t="s">
        <v>11</v>
      </c>
      <c r="F128" s="4">
        <v>16.183</v>
      </c>
      <c r="G128" s="4">
        <v>10.061</v>
      </c>
      <c r="H128" s="4">
        <v>24.196999999999999</v>
      </c>
      <c r="I128" s="4">
        <v>9.093</v>
      </c>
      <c r="J128" s="4">
        <v>1.478</v>
      </c>
      <c r="K128" s="4">
        <v>2.1749999999999998</v>
      </c>
    </row>
    <row r="129" spans="1:11">
      <c r="A129" s="1">
        <v>1</v>
      </c>
      <c r="B129" s="1">
        <v>27</v>
      </c>
      <c r="C129" s="1"/>
      <c r="D129" s="1">
        <v>4</v>
      </c>
      <c r="E129" s="1" t="s">
        <v>12</v>
      </c>
      <c r="F129" s="4">
        <v>-157.76</v>
      </c>
      <c r="G129" s="4">
        <v>-98.245999999999995</v>
      </c>
      <c r="H129" s="4">
        <v>-51.704000000000001</v>
      </c>
      <c r="I129" s="4">
        <v>-19.757999999999999</v>
      </c>
      <c r="J129" s="4">
        <v>-3.2490000000000001</v>
      </c>
      <c r="K129" s="4">
        <v>-4.7789999999999999</v>
      </c>
    </row>
    <row r="130" spans="1:11">
      <c r="A130" s="1">
        <v>1</v>
      </c>
      <c r="B130" s="1">
        <v>27</v>
      </c>
      <c r="C130" s="1"/>
      <c r="D130" s="1">
        <v>3</v>
      </c>
      <c r="E130" s="1" t="s">
        <v>9</v>
      </c>
      <c r="F130" s="4">
        <v>24.655999999999999</v>
      </c>
      <c r="G130" s="4">
        <v>15.327</v>
      </c>
      <c r="H130" s="4">
        <v>55.124000000000002</v>
      </c>
      <c r="I130" s="4">
        <v>20.582000000000001</v>
      </c>
      <c r="J130" s="4">
        <v>3.2749999999999999</v>
      </c>
      <c r="K130" s="4">
        <v>4.819</v>
      </c>
    </row>
    <row r="131" spans="1:11">
      <c r="A131" s="1">
        <v>1</v>
      </c>
      <c r="B131" s="1">
        <v>27</v>
      </c>
      <c r="C131" s="1"/>
      <c r="D131" s="1">
        <v>3</v>
      </c>
      <c r="E131" s="1" t="s">
        <v>10</v>
      </c>
      <c r="F131" s="4">
        <v>-24.015000000000001</v>
      </c>
      <c r="G131" s="4">
        <v>-14.914999999999999</v>
      </c>
      <c r="H131" s="4">
        <v>-53.320999999999998</v>
      </c>
      <c r="I131" s="4">
        <v>-19.969000000000001</v>
      </c>
      <c r="J131" s="4">
        <v>-3.1819999999999999</v>
      </c>
      <c r="K131" s="4">
        <v>-4.681</v>
      </c>
    </row>
    <row r="132" spans="1:11">
      <c r="A132" s="1">
        <v>1</v>
      </c>
      <c r="B132" s="1">
        <v>27</v>
      </c>
      <c r="C132" s="1"/>
      <c r="D132" s="1">
        <v>3</v>
      </c>
      <c r="E132" s="1" t="s">
        <v>11</v>
      </c>
      <c r="F132" s="4">
        <v>15.21</v>
      </c>
      <c r="G132" s="4">
        <v>9.4510000000000005</v>
      </c>
      <c r="H132" s="4">
        <v>33.887</v>
      </c>
      <c r="I132" s="4">
        <v>12.672000000000001</v>
      </c>
      <c r="J132" s="4">
        <v>2.0179999999999998</v>
      </c>
      <c r="K132" s="4">
        <v>2.9689999999999999</v>
      </c>
    </row>
    <row r="133" spans="1:11">
      <c r="A133" s="1">
        <v>1</v>
      </c>
      <c r="B133" s="1">
        <v>27</v>
      </c>
      <c r="C133" s="1"/>
      <c r="D133" s="1">
        <v>3</v>
      </c>
      <c r="E133" s="1" t="s">
        <v>12</v>
      </c>
      <c r="F133" s="4">
        <v>-253.70099999999999</v>
      </c>
      <c r="G133" s="4">
        <v>-157.893</v>
      </c>
      <c r="H133" s="4">
        <v>-109.15300000000001</v>
      </c>
      <c r="I133" s="4">
        <v>-41.308999999999997</v>
      </c>
      <c r="J133" s="4">
        <v>-6.7489999999999997</v>
      </c>
      <c r="K133" s="4">
        <v>-9.93</v>
      </c>
    </row>
    <row r="134" spans="1:11">
      <c r="A134" s="1">
        <v>1</v>
      </c>
      <c r="B134" s="1">
        <v>27</v>
      </c>
      <c r="C134" s="1"/>
      <c r="D134" s="1">
        <v>2</v>
      </c>
      <c r="E134" s="1" t="s">
        <v>9</v>
      </c>
      <c r="F134" s="4">
        <v>20.670999999999999</v>
      </c>
      <c r="G134" s="4">
        <v>12.951000000000001</v>
      </c>
      <c r="H134" s="4">
        <v>66.311999999999998</v>
      </c>
      <c r="I134" s="4">
        <v>24.266999999999999</v>
      </c>
      <c r="J134" s="4">
        <v>3.8439999999999999</v>
      </c>
      <c r="K134" s="4">
        <v>5.6550000000000002</v>
      </c>
    </row>
    <row r="135" spans="1:11">
      <c r="A135" s="1">
        <v>1</v>
      </c>
      <c r="B135" s="1">
        <v>27</v>
      </c>
      <c r="C135" s="1"/>
      <c r="D135" s="1">
        <v>2</v>
      </c>
      <c r="E135" s="1" t="s">
        <v>10</v>
      </c>
      <c r="F135" s="4">
        <v>-18.251000000000001</v>
      </c>
      <c r="G135" s="4">
        <v>-11.558</v>
      </c>
      <c r="H135" s="4">
        <v>-67.751999999999995</v>
      </c>
      <c r="I135" s="4">
        <v>-24.925999999999998</v>
      </c>
      <c r="J135" s="4">
        <v>-3.944</v>
      </c>
      <c r="K135" s="4">
        <v>-5.8029999999999999</v>
      </c>
    </row>
    <row r="136" spans="1:11">
      <c r="A136" s="1">
        <v>1</v>
      </c>
      <c r="B136" s="1">
        <v>27</v>
      </c>
      <c r="C136" s="1"/>
      <c r="D136" s="1">
        <v>2</v>
      </c>
      <c r="E136" s="1" t="s">
        <v>11</v>
      </c>
      <c r="F136" s="4">
        <v>12.163</v>
      </c>
      <c r="G136" s="4">
        <v>7.6589999999999998</v>
      </c>
      <c r="H136" s="4">
        <v>41.893999999999998</v>
      </c>
      <c r="I136" s="4">
        <v>15.372</v>
      </c>
      <c r="J136" s="4">
        <v>2.4340000000000002</v>
      </c>
      <c r="K136" s="4">
        <v>3.581</v>
      </c>
    </row>
    <row r="137" spans="1:11">
      <c r="A137" s="1">
        <v>1</v>
      </c>
      <c r="B137" s="1">
        <v>27</v>
      </c>
      <c r="C137" s="1"/>
      <c r="D137" s="1">
        <v>2</v>
      </c>
      <c r="E137" s="1" t="s">
        <v>12</v>
      </c>
      <c r="F137" s="4">
        <v>-346.06799999999998</v>
      </c>
      <c r="G137" s="4">
        <v>-215.35499999999999</v>
      </c>
      <c r="H137" s="4">
        <v>-183.21700000000001</v>
      </c>
      <c r="I137" s="4">
        <v>-68.728999999999999</v>
      </c>
      <c r="J137" s="4">
        <v>-11.157999999999999</v>
      </c>
      <c r="K137" s="4">
        <v>-16.416</v>
      </c>
    </row>
    <row r="138" spans="1:11">
      <c r="A138" s="1">
        <v>1</v>
      </c>
      <c r="B138" s="1">
        <v>27</v>
      </c>
      <c r="C138" s="1"/>
      <c r="D138" s="1">
        <v>1</v>
      </c>
      <c r="E138" s="1" t="s">
        <v>9</v>
      </c>
      <c r="F138" s="4">
        <v>9.0220000000000002</v>
      </c>
      <c r="G138" s="4">
        <v>5.8079999999999998</v>
      </c>
      <c r="H138" s="4">
        <v>52.841999999999999</v>
      </c>
      <c r="I138" s="4">
        <v>17.632000000000001</v>
      </c>
      <c r="J138" s="4">
        <v>2.9380000000000002</v>
      </c>
      <c r="K138" s="4">
        <v>4.3230000000000004</v>
      </c>
    </row>
    <row r="139" spans="1:11">
      <c r="A139" s="1">
        <v>1</v>
      </c>
      <c r="B139" s="1">
        <v>27</v>
      </c>
      <c r="C139" s="1"/>
      <c r="D139" s="1">
        <v>1</v>
      </c>
      <c r="E139" s="1" t="s">
        <v>10</v>
      </c>
      <c r="F139" s="4">
        <v>-4.8310000000000004</v>
      </c>
      <c r="G139" s="4">
        <v>-3.105</v>
      </c>
      <c r="H139" s="4">
        <v>-61.698999999999998</v>
      </c>
      <c r="I139" s="4">
        <v>-20.785</v>
      </c>
      <c r="J139" s="4">
        <v>-3.45</v>
      </c>
      <c r="K139" s="4">
        <v>-5.0759999999999996</v>
      </c>
    </row>
    <row r="140" spans="1:11">
      <c r="A140" s="1">
        <v>1</v>
      </c>
      <c r="B140" s="1">
        <v>27</v>
      </c>
      <c r="C140" s="1"/>
      <c r="D140" s="1">
        <v>1</v>
      </c>
      <c r="E140" s="1" t="s">
        <v>11</v>
      </c>
      <c r="F140" s="4">
        <v>3.8479999999999999</v>
      </c>
      <c r="G140" s="4">
        <v>2.476</v>
      </c>
      <c r="H140" s="4">
        <v>31.815999999999999</v>
      </c>
      <c r="I140" s="4">
        <v>10.670999999999999</v>
      </c>
      <c r="J140" s="4">
        <v>1.774</v>
      </c>
      <c r="K140" s="4">
        <v>2.6110000000000002</v>
      </c>
    </row>
    <row r="141" spans="1:11">
      <c r="A141" s="1">
        <v>1</v>
      </c>
      <c r="B141" s="1">
        <v>27</v>
      </c>
      <c r="C141" s="1"/>
      <c r="D141" s="1">
        <v>1</v>
      </c>
      <c r="E141" s="1" t="s">
        <v>12</v>
      </c>
      <c r="F141" s="4">
        <v>-406.44299999999998</v>
      </c>
      <c r="G141" s="4">
        <v>-254.31700000000001</v>
      </c>
      <c r="H141" s="4">
        <v>-260.096</v>
      </c>
      <c r="I141" s="4">
        <v>-95.787000000000006</v>
      </c>
      <c r="J141" s="4">
        <v>-15.598000000000001</v>
      </c>
      <c r="K141" s="4">
        <v>-22.948</v>
      </c>
    </row>
    <row r="142" spans="1:11">
      <c r="A142" s="1">
        <v>2</v>
      </c>
      <c r="B142" s="1">
        <v>14</v>
      </c>
      <c r="C142" s="1"/>
      <c r="D142" s="1">
        <v>5</v>
      </c>
      <c r="E142" s="1" t="s">
        <v>9</v>
      </c>
      <c r="F142" s="4">
        <v>-17.024999999999999</v>
      </c>
      <c r="G142" s="4">
        <v>-10.348000000000001</v>
      </c>
      <c r="H142" s="4">
        <v>6.2249999999999996</v>
      </c>
      <c r="I142" s="4">
        <v>0.69199999999999995</v>
      </c>
      <c r="J142" s="4">
        <v>7.6999999999999999E-2</v>
      </c>
      <c r="K142" s="4">
        <v>0.113</v>
      </c>
    </row>
    <row r="143" spans="1:11">
      <c r="A143" s="1">
        <v>2</v>
      </c>
      <c r="B143" s="1">
        <v>14</v>
      </c>
      <c r="C143" s="1"/>
      <c r="D143" s="1">
        <v>5</v>
      </c>
      <c r="E143" s="1" t="s">
        <v>10</v>
      </c>
      <c r="F143" s="4">
        <v>12.442</v>
      </c>
      <c r="G143" s="4">
        <v>7.5970000000000004</v>
      </c>
      <c r="H143" s="4">
        <v>-2.181</v>
      </c>
      <c r="I143" s="4">
        <v>0.27500000000000002</v>
      </c>
      <c r="J143" s="4">
        <v>5.0000000000000001E-3</v>
      </c>
      <c r="K143" s="4">
        <v>8.0000000000000002E-3</v>
      </c>
    </row>
    <row r="144" spans="1:11">
      <c r="A144" s="1">
        <v>2</v>
      </c>
      <c r="B144" s="1">
        <v>14</v>
      </c>
      <c r="C144" s="1"/>
      <c r="D144" s="1">
        <v>5</v>
      </c>
      <c r="E144" s="1" t="s">
        <v>11</v>
      </c>
      <c r="F144" s="4">
        <v>-9.2080000000000002</v>
      </c>
      <c r="G144" s="4">
        <v>-5.6079999999999997</v>
      </c>
      <c r="H144" s="4">
        <v>2.2400000000000002</v>
      </c>
      <c r="I144" s="4">
        <v>0.24099999999999999</v>
      </c>
      <c r="J144" s="4">
        <v>2.1999999999999999E-2</v>
      </c>
      <c r="K144" s="4">
        <v>3.3000000000000002E-2</v>
      </c>
    </row>
    <row r="145" spans="1:11">
      <c r="A145" s="1">
        <v>2</v>
      </c>
      <c r="B145" s="1">
        <v>14</v>
      </c>
      <c r="C145" s="1"/>
      <c r="D145" s="1">
        <v>5</v>
      </c>
      <c r="E145" s="1" t="s">
        <v>12</v>
      </c>
      <c r="F145" s="4">
        <v>-24.271000000000001</v>
      </c>
      <c r="G145" s="4">
        <v>-14.744999999999999</v>
      </c>
      <c r="H145" s="4">
        <v>2.5459999999999998</v>
      </c>
      <c r="I145" s="4">
        <v>0.28299999999999997</v>
      </c>
      <c r="J145" s="4">
        <v>3.1E-2</v>
      </c>
      <c r="K145" s="4">
        <v>4.5999999999999999E-2</v>
      </c>
    </row>
    <row r="146" spans="1:11">
      <c r="A146" s="1">
        <v>2</v>
      </c>
      <c r="B146" s="1">
        <v>14</v>
      </c>
      <c r="C146" s="1"/>
      <c r="D146" s="1">
        <v>4</v>
      </c>
      <c r="E146" s="1" t="s">
        <v>9</v>
      </c>
      <c r="F146" s="4">
        <v>-9.157</v>
      </c>
      <c r="G146" s="4">
        <v>-5.6349999999999998</v>
      </c>
      <c r="H146" s="4">
        <v>10.176</v>
      </c>
      <c r="I146" s="4">
        <v>1.222</v>
      </c>
      <c r="J146" s="4">
        <v>0.14000000000000001</v>
      </c>
      <c r="K146" s="4">
        <v>0.20499999999999999</v>
      </c>
    </row>
    <row r="147" spans="1:11">
      <c r="A147" s="1">
        <v>2</v>
      </c>
      <c r="B147" s="1">
        <v>14</v>
      </c>
      <c r="C147" s="1"/>
      <c r="D147" s="1">
        <v>4</v>
      </c>
      <c r="E147" s="1" t="s">
        <v>10</v>
      </c>
      <c r="F147" s="4">
        <v>10.271000000000001</v>
      </c>
      <c r="G147" s="4">
        <v>6.3029999999999999</v>
      </c>
      <c r="H147" s="4">
        <v>-3.6989999999999998</v>
      </c>
      <c r="I147" s="4">
        <v>-0.42</v>
      </c>
      <c r="J147" s="4">
        <v>-3.5000000000000003E-2</v>
      </c>
      <c r="K147" s="4">
        <v>-5.1999999999999998E-2</v>
      </c>
    </row>
    <row r="148" spans="1:11">
      <c r="A148" s="1">
        <v>2</v>
      </c>
      <c r="B148" s="1">
        <v>14</v>
      </c>
      <c r="C148" s="1"/>
      <c r="D148" s="1">
        <v>4</v>
      </c>
      <c r="E148" s="1" t="s">
        <v>11</v>
      </c>
      <c r="F148" s="4">
        <v>-6.0709999999999997</v>
      </c>
      <c r="G148" s="4">
        <v>-3.7309999999999999</v>
      </c>
      <c r="H148" s="4">
        <v>4.1580000000000004</v>
      </c>
      <c r="I148" s="4">
        <v>0.48499999999999999</v>
      </c>
      <c r="J148" s="4">
        <v>5.5E-2</v>
      </c>
      <c r="K148" s="4">
        <v>0.08</v>
      </c>
    </row>
    <row r="149" spans="1:11">
      <c r="A149" s="1">
        <v>2</v>
      </c>
      <c r="B149" s="1">
        <v>14</v>
      </c>
      <c r="C149" s="1"/>
      <c r="D149" s="1">
        <v>4</v>
      </c>
      <c r="E149" s="1" t="s">
        <v>12</v>
      </c>
      <c r="F149" s="4">
        <v>-52.609000000000002</v>
      </c>
      <c r="G149" s="4">
        <v>-32.107999999999997</v>
      </c>
      <c r="H149" s="4">
        <v>6.8330000000000002</v>
      </c>
      <c r="I149" s="4">
        <v>0.77300000000000002</v>
      </c>
      <c r="J149" s="4">
        <v>8.7999999999999995E-2</v>
      </c>
      <c r="K149" s="4">
        <v>0.129</v>
      </c>
    </row>
    <row r="150" spans="1:11">
      <c r="A150" s="1">
        <v>2</v>
      </c>
      <c r="B150" s="1">
        <v>14</v>
      </c>
      <c r="C150" s="1"/>
      <c r="D150" s="1">
        <v>3</v>
      </c>
      <c r="E150" s="1" t="s">
        <v>9</v>
      </c>
      <c r="F150" s="4">
        <v>-10.818</v>
      </c>
      <c r="G150" s="4">
        <v>-6.6230000000000002</v>
      </c>
      <c r="H150" s="4">
        <v>12.227</v>
      </c>
      <c r="I150" s="4">
        <v>1.4890000000000001</v>
      </c>
      <c r="J150" s="4">
        <v>0.16700000000000001</v>
      </c>
      <c r="K150" s="4">
        <v>0.246</v>
      </c>
    </row>
    <row r="151" spans="1:11">
      <c r="A151" s="1">
        <v>2</v>
      </c>
      <c r="B151" s="1">
        <v>14</v>
      </c>
      <c r="C151" s="1"/>
      <c r="D151" s="1">
        <v>3</v>
      </c>
      <c r="E151" s="1" t="s">
        <v>10</v>
      </c>
      <c r="F151" s="4">
        <v>10.18</v>
      </c>
      <c r="G151" s="4">
        <v>6.24</v>
      </c>
      <c r="H151" s="4">
        <v>-7.4569999999999999</v>
      </c>
      <c r="I151" s="4">
        <v>-0.872</v>
      </c>
      <c r="J151" s="4">
        <v>-9.8000000000000004E-2</v>
      </c>
      <c r="K151" s="4">
        <v>-0.14399999999999999</v>
      </c>
    </row>
    <row r="152" spans="1:11">
      <c r="A152" s="1">
        <v>2</v>
      </c>
      <c r="B152" s="1">
        <v>14</v>
      </c>
      <c r="C152" s="1"/>
      <c r="D152" s="1">
        <v>3</v>
      </c>
      <c r="E152" s="1" t="s">
        <v>11</v>
      </c>
      <c r="F152" s="4">
        <v>-6.5620000000000003</v>
      </c>
      <c r="G152" s="4">
        <v>-4.0199999999999996</v>
      </c>
      <c r="H152" s="4">
        <v>6.0739999999999998</v>
      </c>
      <c r="I152" s="4">
        <v>0.72699999999999998</v>
      </c>
      <c r="J152" s="4">
        <v>8.3000000000000004E-2</v>
      </c>
      <c r="K152" s="4">
        <v>0.122</v>
      </c>
    </row>
    <row r="153" spans="1:11">
      <c r="A153" s="1">
        <v>2</v>
      </c>
      <c r="B153" s="1">
        <v>14</v>
      </c>
      <c r="C153" s="1"/>
      <c r="D153" s="1">
        <v>3</v>
      </c>
      <c r="E153" s="1" t="s">
        <v>12</v>
      </c>
      <c r="F153" s="4">
        <v>-80.805000000000007</v>
      </c>
      <c r="G153" s="4">
        <v>-49.386000000000003</v>
      </c>
      <c r="H153" s="4">
        <v>12.971</v>
      </c>
      <c r="I153" s="4">
        <v>1.4950000000000001</v>
      </c>
      <c r="J153" s="4">
        <v>0.17199999999999999</v>
      </c>
      <c r="K153" s="4">
        <v>0.253</v>
      </c>
    </row>
    <row r="154" spans="1:11">
      <c r="A154" s="1">
        <v>2</v>
      </c>
      <c r="B154" s="1">
        <v>14</v>
      </c>
      <c r="C154" s="1"/>
      <c r="D154" s="1">
        <v>2</v>
      </c>
      <c r="E154" s="1" t="s">
        <v>9</v>
      </c>
      <c r="F154" s="4">
        <v>-11.016999999999999</v>
      </c>
      <c r="G154" s="4">
        <v>-6.7489999999999997</v>
      </c>
      <c r="H154" s="4">
        <v>11.41</v>
      </c>
      <c r="I154" s="4">
        <v>1.41</v>
      </c>
      <c r="J154" s="4">
        <v>0.153</v>
      </c>
      <c r="K154" s="4">
        <v>0.22500000000000001</v>
      </c>
    </row>
    <row r="155" spans="1:11">
      <c r="A155" s="1">
        <v>2</v>
      </c>
      <c r="B155" s="1">
        <v>14</v>
      </c>
      <c r="C155" s="1"/>
      <c r="D155" s="1">
        <v>2</v>
      </c>
      <c r="E155" s="1" t="s">
        <v>10</v>
      </c>
      <c r="F155" s="4">
        <v>12.275</v>
      </c>
      <c r="G155" s="4">
        <v>7.5229999999999997</v>
      </c>
      <c r="H155" s="4">
        <v>-7.7859999999999996</v>
      </c>
      <c r="I155" s="4">
        <v>-0.92400000000000004</v>
      </c>
      <c r="J155" s="4">
        <v>-7.0999999999999994E-2</v>
      </c>
      <c r="K155" s="4">
        <v>-0.104</v>
      </c>
    </row>
    <row r="156" spans="1:11">
      <c r="A156" s="1">
        <v>2</v>
      </c>
      <c r="B156" s="1">
        <v>14</v>
      </c>
      <c r="C156" s="1"/>
      <c r="D156" s="1">
        <v>2</v>
      </c>
      <c r="E156" s="1" t="s">
        <v>11</v>
      </c>
      <c r="F156" s="4">
        <v>-7.2789999999999999</v>
      </c>
      <c r="G156" s="4">
        <v>-4.46</v>
      </c>
      <c r="H156" s="4">
        <v>5.9130000000000003</v>
      </c>
      <c r="I156" s="4">
        <v>0.71899999999999997</v>
      </c>
      <c r="J156" s="4">
        <v>7.0000000000000007E-2</v>
      </c>
      <c r="K156" s="4">
        <v>0.10299999999999999</v>
      </c>
    </row>
    <row r="157" spans="1:11">
      <c r="A157" s="1">
        <v>2</v>
      </c>
      <c r="B157" s="1">
        <v>14</v>
      </c>
      <c r="C157" s="1"/>
      <c r="D157" s="1">
        <v>2</v>
      </c>
      <c r="E157" s="1" t="s">
        <v>12</v>
      </c>
      <c r="F157" s="4">
        <v>-109.009</v>
      </c>
      <c r="G157" s="4">
        <v>-66.668000000000006</v>
      </c>
      <c r="H157" s="4">
        <v>20.498000000000001</v>
      </c>
      <c r="I157" s="4">
        <v>2.3980000000000001</v>
      </c>
      <c r="J157" s="4">
        <v>0.27600000000000002</v>
      </c>
      <c r="K157" s="4">
        <v>0.40699999999999997</v>
      </c>
    </row>
    <row r="158" spans="1:11">
      <c r="A158" s="1">
        <v>2</v>
      </c>
      <c r="B158" s="1">
        <v>14</v>
      </c>
      <c r="C158" s="1"/>
      <c r="D158" s="1">
        <v>1</v>
      </c>
      <c r="E158" s="1" t="s">
        <v>9</v>
      </c>
      <c r="F158" s="4">
        <v>-8.3089999999999993</v>
      </c>
      <c r="G158" s="4">
        <v>-5.0880000000000001</v>
      </c>
      <c r="H158" s="4">
        <v>13.273999999999999</v>
      </c>
      <c r="I158" s="4">
        <v>1.6439999999999999</v>
      </c>
      <c r="J158" s="4">
        <v>0.23</v>
      </c>
      <c r="K158" s="4">
        <v>0.33800000000000002</v>
      </c>
    </row>
    <row r="159" spans="1:11">
      <c r="A159" s="1">
        <v>2</v>
      </c>
      <c r="B159" s="1">
        <v>14</v>
      </c>
      <c r="C159" s="1"/>
      <c r="D159" s="1">
        <v>1</v>
      </c>
      <c r="E159" s="1" t="s">
        <v>10</v>
      </c>
      <c r="F159" s="4">
        <v>3.871</v>
      </c>
      <c r="G159" s="4">
        <v>2.3690000000000002</v>
      </c>
      <c r="H159" s="4">
        <v>-40.966000000000001</v>
      </c>
      <c r="I159" s="4">
        <v>-5.0179999999999998</v>
      </c>
      <c r="J159" s="4">
        <v>-0.63800000000000001</v>
      </c>
      <c r="K159" s="4">
        <v>-0.93899999999999995</v>
      </c>
    </row>
    <row r="160" spans="1:11">
      <c r="A160" s="1">
        <v>2</v>
      </c>
      <c r="B160" s="1">
        <v>14</v>
      </c>
      <c r="C160" s="1"/>
      <c r="D160" s="1">
        <v>1</v>
      </c>
      <c r="E160" s="1" t="s">
        <v>11</v>
      </c>
      <c r="F160" s="4">
        <v>-3.383</v>
      </c>
      <c r="G160" s="4">
        <v>-2.0710000000000002</v>
      </c>
      <c r="H160" s="4">
        <v>15.045999999999999</v>
      </c>
      <c r="I160" s="4">
        <v>1.8480000000000001</v>
      </c>
      <c r="J160" s="4">
        <v>0.24099999999999999</v>
      </c>
      <c r="K160" s="4">
        <v>0.35499999999999998</v>
      </c>
    </row>
    <row r="161" spans="1:11">
      <c r="A161" s="1">
        <v>2</v>
      </c>
      <c r="B161" s="1">
        <v>14</v>
      </c>
      <c r="C161" s="1"/>
      <c r="D161" s="1">
        <v>1</v>
      </c>
      <c r="E161" s="1" t="s">
        <v>12</v>
      </c>
      <c r="F161" s="4">
        <v>-137.04900000000001</v>
      </c>
      <c r="G161" s="4">
        <v>-83.847999999999999</v>
      </c>
      <c r="H161" s="4">
        <v>28.863</v>
      </c>
      <c r="I161" s="4">
        <v>3.4140000000000001</v>
      </c>
      <c r="J161" s="4">
        <v>0.40100000000000002</v>
      </c>
      <c r="K161" s="4">
        <v>0.58899999999999997</v>
      </c>
    </row>
    <row r="162" spans="1:11">
      <c r="A162" s="1">
        <v>2</v>
      </c>
      <c r="B162" s="1">
        <v>15</v>
      </c>
      <c r="C162" s="1"/>
      <c r="D162" s="1">
        <v>5</v>
      </c>
      <c r="E162" s="1" t="s">
        <v>9</v>
      </c>
      <c r="F162" s="4">
        <v>5.6</v>
      </c>
      <c r="G162" s="4">
        <v>3.411</v>
      </c>
      <c r="H162" s="4">
        <v>12.058</v>
      </c>
      <c r="I162" s="4">
        <v>1.3420000000000001</v>
      </c>
      <c r="J162" s="4">
        <v>0.14899999999999999</v>
      </c>
      <c r="K162" s="4">
        <v>0.219</v>
      </c>
    </row>
    <row r="163" spans="1:11">
      <c r="A163" s="1">
        <v>2</v>
      </c>
      <c r="B163" s="1">
        <v>15</v>
      </c>
      <c r="C163" s="1"/>
      <c r="D163" s="1">
        <v>5</v>
      </c>
      <c r="E163" s="1" t="s">
        <v>10</v>
      </c>
      <c r="F163" s="4">
        <v>-4.202</v>
      </c>
      <c r="G163" s="4">
        <v>-2.57</v>
      </c>
      <c r="H163" s="4">
        <v>-6.22</v>
      </c>
      <c r="I163" s="4">
        <v>-0.67</v>
      </c>
      <c r="J163" s="4">
        <v>-6.3E-2</v>
      </c>
      <c r="K163" s="4">
        <v>-9.1999999999999998E-2</v>
      </c>
    </row>
    <row r="164" spans="1:11">
      <c r="A164" s="1">
        <v>2</v>
      </c>
      <c r="B164" s="1">
        <v>15</v>
      </c>
      <c r="C164" s="1"/>
      <c r="D164" s="1">
        <v>5</v>
      </c>
      <c r="E164" s="1" t="s">
        <v>11</v>
      </c>
      <c r="F164" s="4">
        <v>3.0630000000000002</v>
      </c>
      <c r="G164" s="4">
        <v>1.869</v>
      </c>
      <c r="H164" s="4">
        <v>5.6589999999999998</v>
      </c>
      <c r="I164" s="4">
        <v>0.62</v>
      </c>
      <c r="J164" s="4">
        <v>6.6000000000000003E-2</v>
      </c>
      <c r="K164" s="4">
        <v>9.7000000000000003E-2</v>
      </c>
    </row>
    <row r="165" spans="1:11">
      <c r="A165" s="1">
        <v>2</v>
      </c>
      <c r="B165" s="1">
        <v>15</v>
      </c>
      <c r="C165" s="1"/>
      <c r="D165" s="1">
        <v>5</v>
      </c>
      <c r="E165" s="1" t="s">
        <v>12</v>
      </c>
      <c r="F165" s="4">
        <v>-45.927999999999997</v>
      </c>
      <c r="G165" s="4">
        <v>-27.882999999999999</v>
      </c>
      <c r="H165" s="4">
        <v>0.69099999999999995</v>
      </c>
      <c r="I165" s="4">
        <v>7.6999999999999999E-2</v>
      </c>
      <c r="J165" s="4">
        <v>8.0000000000000002E-3</v>
      </c>
      <c r="K165" s="4">
        <v>1.2E-2</v>
      </c>
    </row>
    <row r="166" spans="1:11">
      <c r="A166" s="1">
        <v>2</v>
      </c>
      <c r="B166" s="1">
        <v>15</v>
      </c>
      <c r="C166" s="1"/>
      <c r="D166" s="1">
        <v>4</v>
      </c>
      <c r="E166" s="1" t="s">
        <v>9</v>
      </c>
      <c r="F166" s="4">
        <v>3.0569999999999999</v>
      </c>
      <c r="G166" s="4">
        <v>1.8720000000000001</v>
      </c>
      <c r="H166" s="4">
        <v>16.21</v>
      </c>
      <c r="I166" s="4">
        <v>1.921</v>
      </c>
      <c r="J166" s="4">
        <v>0.221</v>
      </c>
      <c r="K166" s="4">
        <v>0.32500000000000001</v>
      </c>
    </row>
    <row r="167" spans="1:11">
      <c r="A167" s="1">
        <v>2</v>
      </c>
      <c r="B167" s="1">
        <v>15</v>
      </c>
      <c r="C167" s="1"/>
      <c r="D167" s="1">
        <v>4</v>
      </c>
      <c r="E167" s="1" t="s">
        <v>10</v>
      </c>
      <c r="F167" s="4">
        <v>-3.4940000000000002</v>
      </c>
      <c r="G167" s="4">
        <v>-2.1379999999999999</v>
      </c>
      <c r="H167" s="4">
        <v>-10.503</v>
      </c>
      <c r="I167" s="4">
        <v>-1.2</v>
      </c>
      <c r="J167" s="4">
        <v>-0.13400000000000001</v>
      </c>
      <c r="K167" s="4">
        <v>-0.19700000000000001</v>
      </c>
    </row>
    <row r="168" spans="1:11">
      <c r="A168" s="1">
        <v>2</v>
      </c>
      <c r="B168" s="1">
        <v>15</v>
      </c>
      <c r="C168" s="1"/>
      <c r="D168" s="1">
        <v>4</v>
      </c>
      <c r="E168" s="1" t="s">
        <v>11</v>
      </c>
      <c r="F168" s="4">
        <v>2.0470000000000002</v>
      </c>
      <c r="G168" s="4">
        <v>1.2529999999999999</v>
      </c>
      <c r="H168" s="4">
        <v>8.3040000000000003</v>
      </c>
      <c r="I168" s="4">
        <v>0.96899999999999997</v>
      </c>
      <c r="J168" s="4">
        <v>0.111</v>
      </c>
      <c r="K168" s="4">
        <v>0.16300000000000001</v>
      </c>
    </row>
    <row r="169" spans="1:11">
      <c r="A169" s="1">
        <v>2</v>
      </c>
      <c r="B169" s="1">
        <v>15</v>
      </c>
      <c r="C169" s="1"/>
      <c r="D169" s="1">
        <v>4</v>
      </c>
      <c r="E169" s="1" t="s">
        <v>12</v>
      </c>
      <c r="F169" s="4">
        <v>-97.451999999999998</v>
      </c>
      <c r="G169" s="4">
        <v>-59.459000000000003</v>
      </c>
      <c r="H169" s="4">
        <v>2.5329999999999999</v>
      </c>
      <c r="I169" s="4">
        <v>0.28699999999999998</v>
      </c>
      <c r="J169" s="4">
        <v>3.3000000000000002E-2</v>
      </c>
      <c r="K169" s="4">
        <v>4.8000000000000001E-2</v>
      </c>
    </row>
    <row r="170" spans="1:11">
      <c r="A170" s="1">
        <v>2</v>
      </c>
      <c r="B170" s="1">
        <v>15</v>
      </c>
      <c r="C170" s="1"/>
      <c r="D170" s="1">
        <v>3</v>
      </c>
      <c r="E170" s="1" t="s">
        <v>9</v>
      </c>
      <c r="F170" s="4">
        <v>3.7109999999999999</v>
      </c>
      <c r="G170" s="4">
        <v>2.2719999999999998</v>
      </c>
      <c r="H170" s="4">
        <v>20.92</v>
      </c>
      <c r="I170" s="4">
        <v>2.5209999999999999</v>
      </c>
      <c r="J170" s="4">
        <v>0.28599999999999998</v>
      </c>
      <c r="K170" s="4">
        <v>0.42099999999999999</v>
      </c>
    </row>
    <row r="171" spans="1:11">
      <c r="A171" s="1">
        <v>2</v>
      </c>
      <c r="B171" s="1">
        <v>15</v>
      </c>
      <c r="C171" s="1"/>
      <c r="D171" s="1">
        <v>3</v>
      </c>
      <c r="E171" s="1" t="s">
        <v>10</v>
      </c>
      <c r="F171" s="4">
        <v>-3.5630000000000002</v>
      </c>
      <c r="G171" s="4">
        <v>-2.1779999999999999</v>
      </c>
      <c r="H171" s="4">
        <v>-16.303999999999998</v>
      </c>
      <c r="I171" s="4">
        <v>-1.9239999999999999</v>
      </c>
      <c r="J171" s="4">
        <v>-0.219</v>
      </c>
      <c r="K171" s="4">
        <v>-0.32200000000000001</v>
      </c>
    </row>
    <row r="172" spans="1:11">
      <c r="A172" s="1">
        <v>2</v>
      </c>
      <c r="B172" s="1">
        <v>15</v>
      </c>
      <c r="C172" s="1"/>
      <c r="D172" s="1">
        <v>3</v>
      </c>
      <c r="E172" s="1" t="s">
        <v>11</v>
      </c>
      <c r="F172" s="4">
        <v>2.2730000000000001</v>
      </c>
      <c r="G172" s="4">
        <v>1.391</v>
      </c>
      <c r="H172" s="4">
        <v>11.603999999999999</v>
      </c>
      <c r="I172" s="4">
        <v>1.385</v>
      </c>
      <c r="J172" s="4">
        <v>0.158</v>
      </c>
      <c r="K172" s="4">
        <v>0.23200000000000001</v>
      </c>
    </row>
    <row r="173" spans="1:11">
      <c r="A173" s="1">
        <v>2</v>
      </c>
      <c r="B173" s="1">
        <v>15</v>
      </c>
      <c r="C173" s="1"/>
      <c r="D173" s="1">
        <v>3</v>
      </c>
      <c r="E173" s="1" t="s">
        <v>12</v>
      </c>
      <c r="F173" s="4">
        <v>-149.21199999999999</v>
      </c>
      <c r="G173" s="4">
        <v>-91.176000000000002</v>
      </c>
      <c r="H173" s="4">
        <v>5.0410000000000004</v>
      </c>
      <c r="I173" s="4">
        <v>0.58199999999999996</v>
      </c>
      <c r="J173" s="4">
        <v>6.7000000000000004E-2</v>
      </c>
      <c r="K173" s="4">
        <v>9.8000000000000004E-2</v>
      </c>
    </row>
    <row r="174" spans="1:11">
      <c r="A174" s="1">
        <v>2</v>
      </c>
      <c r="B174" s="1">
        <v>15</v>
      </c>
      <c r="C174" s="1"/>
      <c r="D174" s="1">
        <v>2</v>
      </c>
      <c r="E174" s="1" t="s">
        <v>9</v>
      </c>
      <c r="F174" s="4">
        <v>3.93</v>
      </c>
      <c r="G174" s="4">
        <v>2.41</v>
      </c>
      <c r="H174" s="4">
        <v>22.312000000000001</v>
      </c>
      <c r="I174" s="4">
        <v>2.7280000000000002</v>
      </c>
      <c r="J174" s="4">
        <v>0.30599999999999999</v>
      </c>
      <c r="K174" s="4">
        <v>0.45100000000000001</v>
      </c>
    </row>
    <row r="175" spans="1:11">
      <c r="A175" s="1">
        <v>2</v>
      </c>
      <c r="B175" s="1">
        <v>15</v>
      </c>
      <c r="C175" s="1"/>
      <c r="D175" s="1">
        <v>2</v>
      </c>
      <c r="E175" s="1" t="s">
        <v>10</v>
      </c>
      <c r="F175" s="4">
        <v>-4.665</v>
      </c>
      <c r="G175" s="4">
        <v>-2.8540000000000001</v>
      </c>
      <c r="H175" s="4">
        <v>-20.308</v>
      </c>
      <c r="I175" s="4">
        <v>-2.4449999999999998</v>
      </c>
      <c r="J175" s="4">
        <v>-0.255</v>
      </c>
      <c r="K175" s="4">
        <v>-0.375</v>
      </c>
    </row>
    <row r="176" spans="1:11">
      <c r="A176" s="1">
        <v>2</v>
      </c>
      <c r="B176" s="1">
        <v>15</v>
      </c>
      <c r="C176" s="1"/>
      <c r="D176" s="1">
        <v>2</v>
      </c>
      <c r="E176" s="1" t="s">
        <v>11</v>
      </c>
      <c r="F176" s="4">
        <v>2.6859999999999999</v>
      </c>
      <c r="G176" s="4">
        <v>1.645</v>
      </c>
      <c r="H176" s="4">
        <v>13.295</v>
      </c>
      <c r="I176" s="4">
        <v>1.613</v>
      </c>
      <c r="J176" s="4">
        <v>0.17599999999999999</v>
      </c>
      <c r="K176" s="4">
        <v>0.25800000000000001</v>
      </c>
    </row>
    <row r="177" spans="1:11">
      <c r="A177" s="1">
        <v>2</v>
      </c>
      <c r="B177" s="1">
        <v>15</v>
      </c>
      <c r="C177" s="1"/>
      <c r="D177" s="1">
        <v>2</v>
      </c>
      <c r="E177" s="1" t="s">
        <v>12</v>
      </c>
      <c r="F177" s="4">
        <v>-200.88</v>
      </c>
      <c r="G177" s="4">
        <v>-122.837</v>
      </c>
      <c r="H177" s="4">
        <v>8.2119999999999997</v>
      </c>
      <c r="I177" s="4">
        <v>0.96199999999999997</v>
      </c>
      <c r="J177" s="4">
        <v>0.111</v>
      </c>
      <c r="K177" s="4">
        <v>0.16300000000000001</v>
      </c>
    </row>
    <row r="178" spans="1:11">
      <c r="A178" s="1">
        <v>2</v>
      </c>
      <c r="B178" s="1">
        <v>15</v>
      </c>
      <c r="C178" s="1"/>
      <c r="D178" s="1">
        <v>1</v>
      </c>
      <c r="E178" s="1" t="s">
        <v>9</v>
      </c>
      <c r="F178" s="4">
        <v>2.91</v>
      </c>
      <c r="G178" s="4">
        <v>1.7829999999999999</v>
      </c>
      <c r="H178" s="4">
        <v>21.800999999999998</v>
      </c>
      <c r="I178" s="4">
        <v>2.6850000000000001</v>
      </c>
      <c r="J178" s="4">
        <v>0.35699999999999998</v>
      </c>
      <c r="K178" s="4">
        <v>0.52600000000000002</v>
      </c>
    </row>
    <row r="179" spans="1:11">
      <c r="A179" s="1">
        <v>2</v>
      </c>
      <c r="B179" s="1">
        <v>15</v>
      </c>
      <c r="C179" s="1"/>
      <c r="D179" s="1">
        <v>1</v>
      </c>
      <c r="E179" s="1" t="s">
        <v>10</v>
      </c>
      <c r="F179" s="4">
        <v>-1.738</v>
      </c>
      <c r="G179" s="4">
        <v>-1.0669999999999999</v>
      </c>
      <c r="H179" s="4">
        <v>-45.261000000000003</v>
      </c>
      <c r="I179" s="4">
        <v>-5.5419999999999998</v>
      </c>
      <c r="J179" s="4">
        <v>-0.70199999999999996</v>
      </c>
      <c r="K179" s="4">
        <v>-1.0329999999999999</v>
      </c>
    </row>
    <row r="180" spans="1:11">
      <c r="A180" s="1">
        <v>2</v>
      </c>
      <c r="B180" s="1">
        <v>15</v>
      </c>
      <c r="C180" s="1"/>
      <c r="D180" s="1">
        <v>1</v>
      </c>
      <c r="E180" s="1" t="s">
        <v>11</v>
      </c>
      <c r="F180" s="4">
        <v>1.2909999999999999</v>
      </c>
      <c r="G180" s="4">
        <v>0.79200000000000004</v>
      </c>
      <c r="H180" s="4">
        <v>18.62</v>
      </c>
      <c r="I180" s="4">
        <v>2.2839999999999998</v>
      </c>
      <c r="J180" s="4">
        <v>0.29399999999999998</v>
      </c>
      <c r="K180" s="4">
        <v>0.433</v>
      </c>
    </row>
    <row r="181" spans="1:11">
      <c r="A181" s="1">
        <v>2</v>
      </c>
      <c r="B181" s="1">
        <v>15</v>
      </c>
      <c r="C181" s="1"/>
      <c r="D181" s="1">
        <v>1</v>
      </c>
      <c r="E181" s="1" t="s">
        <v>12</v>
      </c>
      <c r="F181" s="4">
        <v>-252.678</v>
      </c>
      <c r="G181" s="4">
        <v>-154.58199999999999</v>
      </c>
      <c r="H181" s="4">
        <v>11.465999999999999</v>
      </c>
      <c r="I181" s="4">
        <v>1.3580000000000001</v>
      </c>
      <c r="J181" s="4">
        <v>0.159</v>
      </c>
      <c r="K181" s="4">
        <v>0.23400000000000001</v>
      </c>
    </row>
    <row r="182" spans="1:11">
      <c r="A182" s="1">
        <v>2</v>
      </c>
      <c r="B182" s="1">
        <v>16</v>
      </c>
      <c r="C182" s="1"/>
      <c r="D182" s="1">
        <v>5</v>
      </c>
      <c r="E182" s="1" t="s">
        <v>9</v>
      </c>
      <c r="F182" s="4">
        <v>-5.3129999999999997</v>
      </c>
      <c r="G182" s="4">
        <v>-3.2</v>
      </c>
      <c r="H182" s="4">
        <v>15.058</v>
      </c>
      <c r="I182" s="4">
        <v>1.6890000000000001</v>
      </c>
      <c r="J182" s="4">
        <v>0.19</v>
      </c>
      <c r="K182" s="4">
        <v>0.28000000000000003</v>
      </c>
    </row>
    <row r="183" spans="1:11">
      <c r="A183" s="1">
        <v>2</v>
      </c>
      <c r="B183" s="1">
        <v>16</v>
      </c>
      <c r="C183" s="1"/>
      <c r="D183" s="1">
        <v>5</v>
      </c>
      <c r="E183" s="1" t="s">
        <v>10</v>
      </c>
      <c r="F183" s="4">
        <v>6.09</v>
      </c>
      <c r="G183" s="4">
        <v>3.61</v>
      </c>
      <c r="H183" s="4">
        <v>-8.5</v>
      </c>
      <c r="I183" s="4">
        <v>-0.92400000000000004</v>
      </c>
      <c r="J183" s="4">
        <v>-9.6000000000000002E-2</v>
      </c>
      <c r="K183" s="4">
        <v>-0.14099999999999999</v>
      </c>
    </row>
    <row r="184" spans="1:11">
      <c r="A184" s="1">
        <v>2</v>
      </c>
      <c r="B184" s="1">
        <v>16</v>
      </c>
      <c r="C184" s="1"/>
      <c r="D184" s="1">
        <v>5</v>
      </c>
      <c r="E184" s="1" t="s">
        <v>11</v>
      </c>
      <c r="F184" s="4">
        <v>-3.5640000000000001</v>
      </c>
      <c r="G184" s="4">
        <v>-2.1280000000000001</v>
      </c>
      <c r="H184" s="4">
        <v>7.33</v>
      </c>
      <c r="I184" s="4">
        <v>0.81100000000000005</v>
      </c>
      <c r="J184" s="4">
        <v>8.8999999999999996E-2</v>
      </c>
      <c r="K184" s="4">
        <v>0.13200000000000001</v>
      </c>
    </row>
    <row r="185" spans="1:11">
      <c r="A185" s="1">
        <v>2</v>
      </c>
      <c r="B185" s="1">
        <v>16</v>
      </c>
      <c r="C185" s="1"/>
      <c r="D185" s="1">
        <v>5</v>
      </c>
      <c r="E185" s="1" t="s">
        <v>12</v>
      </c>
      <c r="F185" s="4">
        <v>-53.076999999999998</v>
      </c>
      <c r="G185" s="4">
        <v>-32.295999999999999</v>
      </c>
      <c r="H185" s="4">
        <v>2.5840000000000001</v>
      </c>
      <c r="I185" s="4">
        <v>0.30199999999999999</v>
      </c>
      <c r="J185" s="4">
        <v>3.5000000000000003E-2</v>
      </c>
      <c r="K185" s="4">
        <v>5.1999999999999998E-2</v>
      </c>
    </row>
    <row r="186" spans="1:11">
      <c r="A186" s="1">
        <v>2</v>
      </c>
      <c r="B186" s="1">
        <v>16</v>
      </c>
      <c r="C186" s="1"/>
      <c r="D186" s="1">
        <v>4</v>
      </c>
      <c r="E186" s="1" t="s">
        <v>9</v>
      </c>
      <c r="F186" s="4">
        <v>-6.8019999999999996</v>
      </c>
      <c r="G186" s="4">
        <v>-4.0030000000000001</v>
      </c>
      <c r="H186" s="4">
        <v>18.277000000000001</v>
      </c>
      <c r="I186" s="4">
        <v>2.1619999999999999</v>
      </c>
      <c r="J186" s="4">
        <v>0.249</v>
      </c>
      <c r="K186" s="4">
        <v>0.36599999999999999</v>
      </c>
    </row>
    <row r="187" spans="1:11">
      <c r="A187" s="1">
        <v>2</v>
      </c>
      <c r="B187" s="1">
        <v>16</v>
      </c>
      <c r="C187" s="1"/>
      <c r="D187" s="1">
        <v>4</v>
      </c>
      <c r="E187" s="1" t="s">
        <v>10</v>
      </c>
      <c r="F187" s="4">
        <v>6.5540000000000003</v>
      </c>
      <c r="G187" s="4">
        <v>3.8650000000000002</v>
      </c>
      <c r="H187" s="4">
        <v>-12.696</v>
      </c>
      <c r="I187" s="4">
        <v>-1.4550000000000001</v>
      </c>
      <c r="J187" s="4">
        <v>-0.16500000000000001</v>
      </c>
      <c r="K187" s="4">
        <v>-0.24199999999999999</v>
      </c>
    </row>
    <row r="188" spans="1:11">
      <c r="A188" s="1">
        <v>2</v>
      </c>
      <c r="B188" s="1">
        <v>16</v>
      </c>
      <c r="C188" s="1"/>
      <c r="D188" s="1">
        <v>4</v>
      </c>
      <c r="E188" s="1" t="s">
        <v>11</v>
      </c>
      <c r="F188" s="4">
        <v>-4.1740000000000004</v>
      </c>
      <c r="G188" s="4">
        <v>-2.4590000000000001</v>
      </c>
      <c r="H188" s="4">
        <v>9.6449999999999996</v>
      </c>
      <c r="I188" s="4">
        <v>1.125</v>
      </c>
      <c r="J188" s="4">
        <v>0.129</v>
      </c>
      <c r="K188" s="4">
        <v>0.19</v>
      </c>
    </row>
    <row r="189" spans="1:11">
      <c r="A189" s="1">
        <v>2</v>
      </c>
      <c r="B189" s="1">
        <v>16</v>
      </c>
      <c r="C189" s="1"/>
      <c r="D189" s="1">
        <v>4</v>
      </c>
      <c r="E189" s="1" t="s">
        <v>12</v>
      </c>
      <c r="F189" s="4">
        <v>-130.56100000000001</v>
      </c>
      <c r="G189" s="4">
        <v>-79.19</v>
      </c>
      <c r="H189" s="4">
        <v>5.3490000000000002</v>
      </c>
      <c r="I189" s="4">
        <v>0.626</v>
      </c>
      <c r="J189" s="4">
        <v>7.2999999999999995E-2</v>
      </c>
      <c r="K189" s="4">
        <v>0.107</v>
      </c>
    </row>
    <row r="190" spans="1:11">
      <c r="A190" s="1">
        <v>2</v>
      </c>
      <c r="B190" s="1">
        <v>16</v>
      </c>
      <c r="C190" s="1"/>
      <c r="D190" s="1">
        <v>3</v>
      </c>
      <c r="E190" s="1" t="s">
        <v>9</v>
      </c>
      <c r="F190" s="4">
        <v>-6.1429999999999998</v>
      </c>
      <c r="G190" s="4">
        <v>-3.6259999999999999</v>
      </c>
      <c r="H190" s="4">
        <v>23.346</v>
      </c>
      <c r="I190" s="4">
        <v>2.8079999999999998</v>
      </c>
      <c r="J190" s="4">
        <v>0.32</v>
      </c>
      <c r="K190" s="4">
        <v>0.47</v>
      </c>
    </row>
    <row r="191" spans="1:11">
      <c r="A191" s="1">
        <v>2</v>
      </c>
      <c r="B191" s="1">
        <v>16</v>
      </c>
      <c r="C191" s="1"/>
      <c r="D191" s="1">
        <v>3</v>
      </c>
      <c r="E191" s="1" t="s">
        <v>10</v>
      </c>
      <c r="F191" s="4">
        <v>5.9089999999999998</v>
      </c>
      <c r="G191" s="4">
        <v>3.4889999999999999</v>
      </c>
      <c r="H191" s="4">
        <v>-18.745000000000001</v>
      </c>
      <c r="I191" s="4">
        <v>-2.214</v>
      </c>
      <c r="J191" s="4">
        <v>-0.253</v>
      </c>
      <c r="K191" s="4">
        <v>-0.372</v>
      </c>
    </row>
    <row r="192" spans="1:11">
      <c r="A192" s="1">
        <v>2</v>
      </c>
      <c r="B192" s="1">
        <v>16</v>
      </c>
      <c r="C192" s="1"/>
      <c r="D192" s="1">
        <v>3</v>
      </c>
      <c r="E192" s="1" t="s">
        <v>11</v>
      </c>
      <c r="F192" s="4">
        <v>-3.766</v>
      </c>
      <c r="G192" s="4">
        <v>-2.2240000000000002</v>
      </c>
      <c r="H192" s="4">
        <v>13.13</v>
      </c>
      <c r="I192" s="4">
        <v>1.5660000000000001</v>
      </c>
      <c r="J192" s="4">
        <v>0.17899999999999999</v>
      </c>
      <c r="K192" s="4">
        <v>0.26300000000000001</v>
      </c>
    </row>
    <row r="193" spans="1:11">
      <c r="A193" s="1">
        <v>2</v>
      </c>
      <c r="B193" s="1">
        <v>16</v>
      </c>
      <c r="C193" s="1"/>
      <c r="D193" s="1">
        <v>3</v>
      </c>
      <c r="E193" s="1" t="s">
        <v>12</v>
      </c>
      <c r="F193" s="4">
        <v>-207.71799999999999</v>
      </c>
      <c r="G193" s="4">
        <v>-125.89100000000001</v>
      </c>
      <c r="H193" s="4">
        <v>8.0380000000000003</v>
      </c>
      <c r="I193" s="4">
        <v>0.94199999999999995</v>
      </c>
      <c r="J193" s="4">
        <v>0.109</v>
      </c>
      <c r="K193" s="4">
        <v>0.161</v>
      </c>
    </row>
    <row r="194" spans="1:11">
      <c r="A194" s="1">
        <v>2</v>
      </c>
      <c r="B194" s="1">
        <v>16</v>
      </c>
      <c r="C194" s="1"/>
      <c r="D194" s="1">
        <v>2</v>
      </c>
      <c r="E194" s="1" t="s">
        <v>9</v>
      </c>
      <c r="F194" s="4">
        <v>-6.1150000000000002</v>
      </c>
      <c r="G194" s="4">
        <v>-3.6030000000000002</v>
      </c>
      <c r="H194" s="4">
        <v>24.568999999999999</v>
      </c>
      <c r="I194" s="4">
        <v>2.9969999999999999</v>
      </c>
      <c r="J194" s="4">
        <v>0.33800000000000002</v>
      </c>
      <c r="K194" s="4">
        <v>0.498</v>
      </c>
    </row>
    <row r="195" spans="1:11">
      <c r="A195" s="1">
        <v>2</v>
      </c>
      <c r="B195" s="1">
        <v>16</v>
      </c>
      <c r="C195" s="1"/>
      <c r="D195" s="1">
        <v>2</v>
      </c>
      <c r="E195" s="1" t="s">
        <v>10</v>
      </c>
      <c r="F195" s="4">
        <v>6.3360000000000003</v>
      </c>
      <c r="G195" s="4">
        <v>3.7349999999999999</v>
      </c>
      <c r="H195" s="4">
        <v>-22.36</v>
      </c>
      <c r="I195" s="4">
        <v>-2.6909999999999998</v>
      </c>
      <c r="J195" s="4">
        <v>-0.28399999999999997</v>
      </c>
      <c r="K195" s="4">
        <v>-0.41799999999999998</v>
      </c>
    </row>
    <row r="196" spans="1:11">
      <c r="A196" s="1">
        <v>2</v>
      </c>
      <c r="B196" s="1">
        <v>16</v>
      </c>
      <c r="C196" s="1"/>
      <c r="D196" s="1">
        <v>2</v>
      </c>
      <c r="E196" s="1" t="s">
        <v>11</v>
      </c>
      <c r="F196" s="4">
        <v>-3.891</v>
      </c>
      <c r="G196" s="4">
        <v>-2.2930000000000001</v>
      </c>
      <c r="H196" s="4">
        <v>14.645</v>
      </c>
      <c r="I196" s="4">
        <v>1.7749999999999999</v>
      </c>
      <c r="J196" s="4">
        <v>0.19500000000000001</v>
      </c>
      <c r="K196" s="4">
        <v>0.28599999999999998</v>
      </c>
    </row>
    <row r="197" spans="1:11">
      <c r="A197" s="1">
        <v>2</v>
      </c>
      <c r="B197" s="1">
        <v>16</v>
      </c>
      <c r="C197" s="1"/>
      <c r="D197" s="1">
        <v>2</v>
      </c>
      <c r="E197" s="1" t="s">
        <v>12</v>
      </c>
      <c r="F197" s="4">
        <v>-284.63200000000001</v>
      </c>
      <c r="G197" s="4">
        <v>-172.45</v>
      </c>
      <c r="H197" s="4">
        <v>10.476000000000001</v>
      </c>
      <c r="I197" s="4">
        <v>1.2310000000000001</v>
      </c>
      <c r="J197" s="4">
        <v>0.14399999999999999</v>
      </c>
      <c r="K197" s="4">
        <v>0.21099999999999999</v>
      </c>
    </row>
    <row r="198" spans="1:11">
      <c r="A198" s="1">
        <v>2</v>
      </c>
      <c r="B198" s="1">
        <v>16</v>
      </c>
      <c r="C198" s="1"/>
      <c r="D198" s="1">
        <v>1</v>
      </c>
      <c r="E198" s="1" t="s">
        <v>9</v>
      </c>
      <c r="F198" s="4">
        <v>-4.1749999999999998</v>
      </c>
      <c r="G198" s="4">
        <v>-2.464</v>
      </c>
      <c r="H198" s="4">
        <v>22.879000000000001</v>
      </c>
      <c r="I198" s="4">
        <v>2.8149999999999999</v>
      </c>
      <c r="J198" s="4">
        <v>0.373</v>
      </c>
      <c r="K198" s="4">
        <v>0.54900000000000004</v>
      </c>
    </row>
    <row r="199" spans="1:11">
      <c r="A199" s="1">
        <v>2</v>
      </c>
      <c r="B199" s="1">
        <v>16</v>
      </c>
      <c r="C199" s="1"/>
      <c r="D199" s="1">
        <v>1</v>
      </c>
      <c r="E199" s="1" t="s">
        <v>10</v>
      </c>
      <c r="F199" s="4">
        <v>1.804</v>
      </c>
      <c r="G199" s="4">
        <v>1.0569999999999999</v>
      </c>
      <c r="H199" s="4">
        <v>-45.804000000000002</v>
      </c>
      <c r="I199" s="4">
        <v>-5.6079999999999997</v>
      </c>
      <c r="J199" s="4">
        <v>-0.71</v>
      </c>
      <c r="K199" s="4">
        <v>-1.0449999999999999</v>
      </c>
    </row>
    <row r="200" spans="1:11">
      <c r="A200" s="1">
        <v>2</v>
      </c>
      <c r="B200" s="1">
        <v>16</v>
      </c>
      <c r="C200" s="1"/>
      <c r="D200" s="1">
        <v>1</v>
      </c>
      <c r="E200" s="1" t="s">
        <v>11</v>
      </c>
      <c r="F200" s="4">
        <v>-1.661</v>
      </c>
      <c r="G200" s="4">
        <v>-0.97799999999999998</v>
      </c>
      <c r="H200" s="4">
        <v>19.071999999999999</v>
      </c>
      <c r="I200" s="4">
        <v>2.339</v>
      </c>
      <c r="J200" s="4">
        <v>0.30099999999999999</v>
      </c>
      <c r="K200" s="4">
        <v>0.443</v>
      </c>
    </row>
    <row r="201" spans="1:11">
      <c r="A201" s="1">
        <v>2</v>
      </c>
      <c r="B201" s="1">
        <v>16</v>
      </c>
      <c r="C201" s="1"/>
      <c r="D201" s="1">
        <v>1</v>
      </c>
      <c r="E201" s="1" t="s">
        <v>12</v>
      </c>
      <c r="F201" s="4">
        <v>-360.779</v>
      </c>
      <c r="G201" s="4">
        <v>-218.554</v>
      </c>
      <c r="H201" s="4">
        <v>11.618</v>
      </c>
      <c r="I201" s="4">
        <v>1.3660000000000001</v>
      </c>
      <c r="J201" s="4">
        <v>0.159</v>
      </c>
      <c r="K201" s="4">
        <v>0.23400000000000001</v>
      </c>
    </row>
    <row r="202" spans="1:11">
      <c r="A202" s="1">
        <v>2</v>
      </c>
      <c r="B202" s="1">
        <v>17</v>
      </c>
      <c r="C202" s="1"/>
      <c r="D202" s="1">
        <v>5</v>
      </c>
      <c r="E202" s="1" t="s">
        <v>9</v>
      </c>
      <c r="F202" s="4">
        <v>-15.053000000000001</v>
      </c>
      <c r="G202" s="4">
        <v>-8.74</v>
      </c>
      <c r="H202" s="4">
        <v>26.96</v>
      </c>
      <c r="I202" s="4">
        <v>3</v>
      </c>
      <c r="J202" s="4">
        <v>0.33100000000000002</v>
      </c>
      <c r="K202" s="4">
        <v>0.48799999999999999</v>
      </c>
    </row>
    <row r="203" spans="1:11">
      <c r="A203" s="1">
        <v>2</v>
      </c>
      <c r="B203" s="1">
        <v>17</v>
      </c>
      <c r="C203" s="1"/>
      <c r="D203" s="1">
        <v>5</v>
      </c>
      <c r="E203" s="1" t="s">
        <v>10</v>
      </c>
      <c r="F203" s="4">
        <v>12.795</v>
      </c>
      <c r="G203" s="4">
        <v>7.4889999999999999</v>
      </c>
      <c r="H203" s="4">
        <v>-25.152000000000001</v>
      </c>
      <c r="I203" s="4">
        <v>-2.7890000000000001</v>
      </c>
      <c r="J203" s="4">
        <v>-0.30599999999999999</v>
      </c>
      <c r="K203" s="4">
        <v>-0.45</v>
      </c>
    </row>
    <row r="204" spans="1:11">
      <c r="A204" s="1">
        <v>2</v>
      </c>
      <c r="B204" s="1">
        <v>17</v>
      </c>
      <c r="C204" s="1"/>
      <c r="D204" s="1">
        <v>5</v>
      </c>
      <c r="E204" s="1" t="s">
        <v>11</v>
      </c>
      <c r="F204" s="4">
        <v>-8.702</v>
      </c>
      <c r="G204" s="4">
        <v>-5.0720000000000001</v>
      </c>
      <c r="H204" s="4">
        <v>16.283999999999999</v>
      </c>
      <c r="I204" s="4">
        <v>1.8089999999999999</v>
      </c>
      <c r="J204" s="4">
        <v>0.19900000000000001</v>
      </c>
      <c r="K204" s="4">
        <v>0.29299999999999998</v>
      </c>
    </row>
    <row r="205" spans="1:11">
      <c r="A205" s="1">
        <v>2</v>
      </c>
      <c r="B205" s="1">
        <v>17</v>
      </c>
      <c r="C205" s="1"/>
      <c r="D205" s="1">
        <v>5</v>
      </c>
      <c r="E205" s="1" t="s">
        <v>12</v>
      </c>
      <c r="F205" s="4">
        <v>-102.82599999999999</v>
      </c>
      <c r="G205" s="4">
        <v>-61.213999999999999</v>
      </c>
      <c r="H205" s="4">
        <v>8.8629999999999995</v>
      </c>
      <c r="I205" s="4">
        <v>0.96899999999999997</v>
      </c>
      <c r="J205" s="4">
        <v>9.8000000000000004E-2</v>
      </c>
      <c r="K205" s="4">
        <v>0.14399999999999999</v>
      </c>
    </row>
    <row r="206" spans="1:11">
      <c r="A206" s="1">
        <v>2</v>
      </c>
      <c r="B206" s="1">
        <v>17</v>
      </c>
      <c r="C206" s="1"/>
      <c r="D206" s="1">
        <v>4</v>
      </c>
      <c r="E206" s="1" t="s">
        <v>9</v>
      </c>
      <c r="F206" s="4">
        <v>-10.461</v>
      </c>
      <c r="G206" s="4">
        <v>-6.2</v>
      </c>
      <c r="H206" s="4">
        <v>43.802999999999997</v>
      </c>
      <c r="I206" s="4">
        <v>5.1040000000000001</v>
      </c>
      <c r="J206" s="4">
        <v>0.58699999999999997</v>
      </c>
      <c r="K206" s="4">
        <v>0.86299999999999999</v>
      </c>
    </row>
    <row r="207" spans="1:11">
      <c r="A207" s="1">
        <v>2</v>
      </c>
      <c r="B207" s="1">
        <v>17</v>
      </c>
      <c r="C207" s="1"/>
      <c r="D207" s="1">
        <v>4</v>
      </c>
      <c r="E207" s="1" t="s">
        <v>10</v>
      </c>
      <c r="F207" s="4">
        <v>10.202</v>
      </c>
      <c r="G207" s="4">
        <v>6.0419999999999998</v>
      </c>
      <c r="H207" s="4">
        <v>-42.186999999999998</v>
      </c>
      <c r="I207" s="4">
        <v>-4.899</v>
      </c>
      <c r="J207" s="4">
        <v>-0.56200000000000006</v>
      </c>
      <c r="K207" s="4">
        <v>-0.82699999999999996</v>
      </c>
    </row>
    <row r="208" spans="1:11">
      <c r="A208" s="1">
        <v>2</v>
      </c>
      <c r="B208" s="1">
        <v>17</v>
      </c>
      <c r="C208" s="1"/>
      <c r="D208" s="1">
        <v>4</v>
      </c>
      <c r="E208" s="1" t="s">
        <v>11</v>
      </c>
      <c r="F208" s="4">
        <v>-6.4569999999999999</v>
      </c>
      <c r="G208" s="4">
        <v>-3.8250000000000002</v>
      </c>
      <c r="H208" s="4">
        <v>26.870999999999999</v>
      </c>
      <c r="I208" s="4">
        <v>3.1259999999999999</v>
      </c>
      <c r="J208" s="4">
        <v>0.35899999999999999</v>
      </c>
      <c r="K208" s="4">
        <v>0.52800000000000002</v>
      </c>
    </row>
    <row r="209" spans="1:11">
      <c r="A209" s="1">
        <v>2</v>
      </c>
      <c r="B209" s="1">
        <v>17</v>
      </c>
      <c r="C209" s="1"/>
      <c r="D209" s="1">
        <v>4</v>
      </c>
      <c r="E209" s="1" t="s">
        <v>12</v>
      </c>
      <c r="F209" s="4">
        <v>-245.71199999999999</v>
      </c>
      <c r="G209" s="4">
        <v>-146.91300000000001</v>
      </c>
      <c r="H209" s="4">
        <v>41.387</v>
      </c>
      <c r="I209" s="4">
        <v>4.6539999999999999</v>
      </c>
      <c r="J209" s="4">
        <v>0.52</v>
      </c>
      <c r="K209" s="4">
        <v>0.76500000000000001</v>
      </c>
    </row>
    <row r="210" spans="1:11">
      <c r="A210" s="1">
        <v>2</v>
      </c>
      <c r="B210" s="1">
        <v>17</v>
      </c>
      <c r="C210" s="1"/>
      <c r="D210" s="1">
        <v>3</v>
      </c>
      <c r="E210" s="1" t="s">
        <v>9</v>
      </c>
      <c r="F210" s="4">
        <v>-9.3670000000000009</v>
      </c>
      <c r="G210" s="4">
        <v>-5.54</v>
      </c>
      <c r="H210" s="4">
        <v>60.302</v>
      </c>
      <c r="I210" s="4">
        <v>7.2060000000000004</v>
      </c>
      <c r="J210" s="4">
        <v>0.82399999999999995</v>
      </c>
      <c r="K210" s="4">
        <v>1.212</v>
      </c>
    </row>
    <row r="211" spans="1:11">
      <c r="A211" s="1">
        <v>2</v>
      </c>
      <c r="B211" s="1">
        <v>17</v>
      </c>
      <c r="C211" s="1"/>
      <c r="D211" s="1">
        <v>3</v>
      </c>
      <c r="E211" s="1" t="s">
        <v>10</v>
      </c>
      <c r="F211" s="4">
        <v>8.7210000000000001</v>
      </c>
      <c r="G211" s="4">
        <v>5.1609999999999996</v>
      </c>
      <c r="H211" s="4">
        <v>-58.997999999999998</v>
      </c>
      <c r="I211" s="4">
        <v>-7.0339999999999998</v>
      </c>
      <c r="J211" s="4">
        <v>-0.80300000000000005</v>
      </c>
      <c r="K211" s="4">
        <v>-1.181</v>
      </c>
    </row>
    <row r="212" spans="1:11">
      <c r="A212" s="1">
        <v>2</v>
      </c>
      <c r="B212" s="1">
        <v>17</v>
      </c>
      <c r="C212" s="1"/>
      <c r="D212" s="1">
        <v>3</v>
      </c>
      <c r="E212" s="1" t="s">
        <v>11</v>
      </c>
      <c r="F212" s="4">
        <v>-5.6529999999999996</v>
      </c>
      <c r="G212" s="4">
        <v>-3.3439999999999999</v>
      </c>
      <c r="H212" s="4">
        <v>37.28</v>
      </c>
      <c r="I212" s="4">
        <v>4.45</v>
      </c>
      <c r="J212" s="4">
        <v>0.50800000000000001</v>
      </c>
      <c r="K212" s="4">
        <v>0.748</v>
      </c>
    </row>
    <row r="213" spans="1:11">
      <c r="A213" s="1">
        <v>2</v>
      </c>
      <c r="B213" s="1">
        <v>17</v>
      </c>
      <c r="C213" s="1"/>
      <c r="D213" s="1">
        <v>3</v>
      </c>
      <c r="E213" s="1" t="s">
        <v>12</v>
      </c>
      <c r="F213" s="4">
        <v>-386.51799999999997</v>
      </c>
      <c r="G213" s="4">
        <v>-231.423</v>
      </c>
      <c r="H213" s="4">
        <v>93.93</v>
      </c>
      <c r="I213" s="4">
        <v>10.834</v>
      </c>
      <c r="J213" s="4">
        <v>1.24</v>
      </c>
      <c r="K213" s="4">
        <v>1.8240000000000001</v>
      </c>
    </row>
    <row r="214" spans="1:11">
      <c r="A214" s="1">
        <v>2</v>
      </c>
      <c r="B214" s="1">
        <v>17</v>
      </c>
      <c r="C214" s="1"/>
      <c r="D214" s="1">
        <v>2</v>
      </c>
      <c r="E214" s="1" t="s">
        <v>9</v>
      </c>
      <c r="F214" s="4">
        <v>-7.88</v>
      </c>
      <c r="G214" s="4">
        <v>-4.6520000000000001</v>
      </c>
      <c r="H214" s="4">
        <v>72.117000000000004</v>
      </c>
      <c r="I214" s="4">
        <v>8.7550000000000008</v>
      </c>
      <c r="J214" s="4">
        <v>1.0089999999999999</v>
      </c>
      <c r="K214" s="4">
        <v>1.484</v>
      </c>
    </row>
    <row r="215" spans="1:11">
      <c r="A215" s="1">
        <v>2</v>
      </c>
      <c r="B215" s="1">
        <v>17</v>
      </c>
      <c r="C215" s="1"/>
      <c r="D215" s="1">
        <v>2</v>
      </c>
      <c r="E215" s="1" t="s">
        <v>10</v>
      </c>
      <c r="F215" s="4">
        <v>7.4669999999999996</v>
      </c>
      <c r="G215" s="4">
        <v>4.4050000000000002</v>
      </c>
      <c r="H215" s="4">
        <v>-73.78</v>
      </c>
      <c r="I215" s="4">
        <v>-8.9450000000000003</v>
      </c>
      <c r="J215" s="4">
        <v>-1.0289999999999999</v>
      </c>
      <c r="K215" s="4">
        <v>-1.5129999999999999</v>
      </c>
    </row>
    <row r="216" spans="1:11">
      <c r="A216" s="1">
        <v>2</v>
      </c>
      <c r="B216" s="1">
        <v>17</v>
      </c>
      <c r="C216" s="1"/>
      <c r="D216" s="1">
        <v>2</v>
      </c>
      <c r="E216" s="1" t="s">
        <v>11</v>
      </c>
      <c r="F216" s="4">
        <v>-4.7960000000000003</v>
      </c>
      <c r="G216" s="4">
        <v>-2.83</v>
      </c>
      <c r="H216" s="4">
        <v>45.591999999999999</v>
      </c>
      <c r="I216" s="4">
        <v>5.5309999999999997</v>
      </c>
      <c r="J216" s="4">
        <v>0.63700000000000001</v>
      </c>
      <c r="K216" s="4">
        <v>0.93700000000000006</v>
      </c>
    </row>
    <row r="217" spans="1:11">
      <c r="A217" s="1">
        <v>2</v>
      </c>
      <c r="B217" s="1">
        <v>17</v>
      </c>
      <c r="C217" s="1"/>
      <c r="D217" s="1">
        <v>2</v>
      </c>
      <c r="E217" s="1" t="s">
        <v>12</v>
      </c>
      <c r="F217" s="4">
        <v>-525.601</v>
      </c>
      <c r="G217" s="4">
        <v>-314.90699999999998</v>
      </c>
      <c r="H217" s="4">
        <v>163.732</v>
      </c>
      <c r="I217" s="4">
        <v>19.221</v>
      </c>
      <c r="J217" s="4">
        <v>2.2170000000000001</v>
      </c>
      <c r="K217" s="4">
        <v>3.2610000000000001</v>
      </c>
    </row>
    <row r="218" spans="1:11">
      <c r="A218" s="1">
        <v>2</v>
      </c>
      <c r="B218" s="1">
        <v>17</v>
      </c>
      <c r="C218" s="1"/>
      <c r="D218" s="1">
        <v>1</v>
      </c>
      <c r="E218" s="1" t="s">
        <v>9</v>
      </c>
      <c r="F218" s="4">
        <v>-4.47</v>
      </c>
      <c r="G218" s="4">
        <v>-2.6349999999999998</v>
      </c>
      <c r="H218" s="4">
        <v>55.686</v>
      </c>
      <c r="I218" s="4">
        <v>6.82</v>
      </c>
      <c r="J218" s="4">
        <v>0.85799999999999998</v>
      </c>
      <c r="K218" s="4">
        <v>1.262</v>
      </c>
    </row>
    <row r="219" spans="1:11">
      <c r="A219" s="1">
        <v>2</v>
      </c>
      <c r="B219" s="1">
        <v>17</v>
      </c>
      <c r="C219" s="1"/>
      <c r="D219" s="1">
        <v>1</v>
      </c>
      <c r="E219" s="1" t="s">
        <v>10</v>
      </c>
      <c r="F219" s="4">
        <v>1.952</v>
      </c>
      <c r="G219" s="4">
        <v>1.1419999999999999</v>
      </c>
      <c r="H219" s="4">
        <v>-62.228999999999999</v>
      </c>
      <c r="I219" s="4">
        <v>-7.6130000000000004</v>
      </c>
      <c r="J219" s="4">
        <v>-0.95299999999999996</v>
      </c>
      <c r="K219" s="4">
        <v>-1.401</v>
      </c>
    </row>
    <row r="220" spans="1:11">
      <c r="A220" s="1">
        <v>2</v>
      </c>
      <c r="B220" s="1">
        <v>17</v>
      </c>
      <c r="C220" s="1"/>
      <c r="D220" s="1">
        <v>1</v>
      </c>
      <c r="E220" s="1" t="s">
        <v>11</v>
      </c>
      <c r="F220" s="4">
        <v>-1.784</v>
      </c>
      <c r="G220" s="4">
        <v>-1.0489999999999999</v>
      </c>
      <c r="H220" s="4">
        <v>32.753999999999998</v>
      </c>
      <c r="I220" s="4">
        <v>4.0090000000000003</v>
      </c>
      <c r="J220" s="4">
        <v>0.503</v>
      </c>
      <c r="K220" s="4">
        <v>0.74</v>
      </c>
    </row>
    <row r="221" spans="1:11">
      <c r="A221" s="1">
        <v>2</v>
      </c>
      <c r="B221" s="1">
        <v>17</v>
      </c>
      <c r="C221" s="1"/>
      <c r="D221" s="1">
        <v>1</v>
      </c>
      <c r="E221" s="1" t="s">
        <v>12</v>
      </c>
      <c r="F221" s="4">
        <v>-667.48800000000006</v>
      </c>
      <c r="G221" s="4">
        <v>-399.98599999999999</v>
      </c>
      <c r="H221" s="4">
        <v>236.54599999999999</v>
      </c>
      <c r="I221" s="4">
        <v>28.079000000000001</v>
      </c>
      <c r="J221" s="4">
        <v>3.2949999999999999</v>
      </c>
      <c r="K221" s="4">
        <v>4.8470000000000004</v>
      </c>
    </row>
    <row r="222" spans="1:11">
      <c r="A222" s="1">
        <v>2</v>
      </c>
      <c r="B222" s="1">
        <v>18</v>
      </c>
      <c r="C222" s="1"/>
      <c r="D222" s="1">
        <v>5</v>
      </c>
      <c r="E222" s="1" t="s">
        <v>9</v>
      </c>
      <c r="F222" s="4">
        <v>-25.893999999999998</v>
      </c>
      <c r="G222" s="4">
        <v>-15.284000000000001</v>
      </c>
      <c r="H222" s="4">
        <v>65.674999999999997</v>
      </c>
      <c r="I222" s="4">
        <v>7.2930000000000001</v>
      </c>
      <c r="J222" s="4">
        <v>0.80300000000000005</v>
      </c>
      <c r="K222" s="4">
        <v>1.1819999999999999</v>
      </c>
    </row>
    <row r="223" spans="1:11">
      <c r="A223" s="1">
        <v>2</v>
      </c>
      <c r="B223" s="1">
        <v>18</v>
      </c>
      <c r="C223" s="1"/>
      <c r="D223" s="1">
        <v>5</v>
      </c>
      <c r="E223" s="1" t="s">
        <v>10</v>
      </c>
      <c r="F223" s="4">
        <v>22.283000000000001</v>
      </c>
      <c r="G223" s="4">
        <v>13.179</v>
      </c>
      <c r="H223" s="4">
        <v>-49.069000000000003</v>
      </c>
      <c r="I223" s="4">
        <v>-5.3280000000000003</v>
      </c>
      <c r="J223" s="4">
        <v>-0.53900000000000003</v>
      </c>
      <c r="K223" s="4">
        <v>-0.79300000000000004</v>
      </c>
    </row>
    <row r="224" spans="1:11">
      <c r="A224" s="1">
        <v>2</v>
      </c>
      <c r="B224" s="1">
        <v>18</v>
      </c>
      <c r="C224" s="1"/>
      <c r="D224" s="1">
        <v>5</v>
      </c>
      <c r="E224" s="1" t="s">
        <v>11</v>
      </c>
      <c r="F224" s="4">
        <v>-15.055</v>
      </c>
      <c r="G224" s="4">
        <v>-8.8949999999999996</v>
      </c>
      <c r="H224" s="4">
        <v>35.735999999999997</v>
      </c>
      <c r="I224" s="4">
        <v>3.9239999999999999</v>
      </c>
      <c r="J224" s="4">
        <v>0.41899999999999998</v>
      </c>
      <c r="K224" s="4">
        <v>0.61699999999999999</v>
      </c>
    </row>
    <row r="225" spans="1:11">
      <c r="A225" s="1">
        <v>2</v>
      </c>
      <c r="B225" s="1">
        <v>18</v>
      </c>
      <c r="C225" s="1"/>
      <c r="D225" s="1">
        <v>5</v>
      </c>
      <c r="E225" s="1" t="s">
        <v>12</v>
      </c>
      <c r="F225" s="4">
        <v>-165.506</v>
      </c>
      <c r="G225" s="4">
        <v>-97.158000000000001</v>
      </c>
      <c r="H225" s="4">
        <v>3.7280000000000002</v>
      </c>
      <c r="I225" s="4">
        <v>0.44500000000000001</v>
      </c>
      <c r="J225" s="4">
        <v>5.1999999999999998E-2</v>
      </c>
      <c r="K225" s="4">
        <v>7.5999999999999998E-2</v>
      </c>
    </row>
    <row r="226" spans="1:11">
      <c r="A226" s="1">
        <v>2</v>
      </c>
      <c r="B226" s="1">
        <v>18</v>
      </c>
      <c r="C226" s="1"/>
      <c r="D226" s="1">
        <v>4</v>
      </c>
      <c r="E226" s="1" t="s">
        <v>9</v>
      </c>
      <c r="F226" s="4">
        <v>-19.399999999999999</v>
      </c>
      <c r="G226" s="4">
        <v>-11.571</v>
      </c>
      <c r="H226" s="4">
        <v>122.992</v>
      </c>
      <c r="I226" s="4">
        <v>14.446999999999999</v>
      </c>
      <c r="J226" s="4">
        <v>1.661</v>
      </c>
      <c r="K226" s="4">
        <v>2.4430000000000001</v>
      </c>
    </row>
    <row r="227" spans="1:11">
      <c r="A227" s="1">
        <v>2</v>
      </c>
      <c r="B227" s="1">
        <v>18</v>
      </c>
      <c r="C227" s="1"/>
      <c r="D227" s="1">
        <v>4</v>
      </c>
      <c r="E227" s="1" t="s">
        <v>10</v>
      </c>
      <c r="F227" s="4">
        <v>19.131</v>
      </c>
      <c r="G227" s="4">
        <v>11.407</v>
      </c>
      <c r="H227" s="4">
        <v>-95.096999999999994</v>
      </c>
      <c r="I227" s="4">
        <v>-10.943</v>
      </c>
      <c r="J227" s="4">
        <v>-1.2450000000000001</v>
      </c>
      <c r="K227" s="4">
        <v>-1.8320000000000001</v>
      </c>
    </row>
    <row r="228" spans="1:11">
      <c r="A228" s="1">
        <v>2</v>
      </c>
      <c r="B228" s="1">
        <v>18</v>
      </c>
      <c r="C228" s="1"/>
      <c r="D228" s="1">
        <v>4</v>
      </c>
      <c r="E228" s="1" t="s">
        <v>11</v>
      </c>
      <c r="F228" s="4">
        <v>-12.041</v>
      </c>
      <c r="G228" s="4">
        <v>-7.181</v>
      </c>
      <c r="H228" s="4">
        <v>68.054000000000002</v>
      </c>
      <c r="I228" s="4">
        <v>7.9189999999999996</v>
      </c>
      <c r="J228" s="4">
        <v>0.90800000000000003</v>
      </c>
      <c r="K228" s="4">
        <v>1.3360000000000001</v>
      </c>
    </row>
    <row r="229" spans="1:11">
      <c r="A229" s="1">
        <v>2</v>
      </c>
      <c r="B229" s="1">
        <v>18</v>
      </c>
      <c r="C229" s="1"/>
      <c r="D229" s="1">
        <v>4</v>
      </c>
      <c r="E229" s="1" t="s">
        <v>12</v>
      </c>
      <c r="F229" s="4">
        <v>-355.34699999999998</v>
      </c>
      <c r="G229" s="4">
        <v>-211.08199999999999</v>
      </c>
      <c r="H229" s="4">
        <v>6.1550000000000002</v>
      </c>
      <c r="I229" s="4">
        <v>0.751</v>
      </c>
      <c r="J229" s="4">
        <v>8.6999999999999994E-2</v>
      </c>
      <c r="K229" s="4">
        <v>0.128</v>
      </c>
    </row>
    <row r="230" spans="1:11">
      <c r="A230" s="1">
        <v>2</v>
      </c>
      <c r="B230" s="1">
        <v>18</v>
      </c>
      <c r="C230" s="1"/>
      <c r="D230" s="1">
        <v>3</v>
      </c>
      <c r="E230" s="1" t="s">
        <v>9</v>
      </c>
      <c r="F230" s="4">
        <v>-18.039000000000001</v>
      </c>
      <c r="G230" s="4">
        <v>-10.74</v>
      </c>
      <c r="H230" s="4">
        <v>160.07</v>
      </c>
      <c r="I230" s="4">
        <v>19.225000000000001</v>
      </c>
      <c r="J230" s="4">
        <v>2.1890000000000001</v>
      </c>
      <c r="K230" s="4">
        <v>3.2210000000000001</v>
      </c>
    </row>
    <row r="231" spans="1:11">
      <c r="A231" s="1">
        <v>2</v>
      </c>
      <c r="B231" s="1">
        <v>18</v>
      </c>
      <c r="C231" s="1"/>
      <c r="D231" s="1">
        <v>3</v>
      </c>
      <c r="E231" s="1" t="s">
        <v>10</v>
      </c>
      <c r="F231" s="4">
        <v>16.831</v>
      </c>
      <c r="G231" s="4">
        <v>10.037000000000001</v>
      </c>
      <c r="H231" s="4">
        <v>-139.149</v>
      </c>
      <c r="I231" s="4">
        <v>-16.504999999999999</v>
      </c>
      <c r="J231" s="4">
        <v>-1.881</v>
      </c>
      <c r="K231" s="4">
        <v>-2.7669999999999999</v>
      </c>
    </row>
    <row r="232" spans="1:11">
      <c r="A232" s="1">
        <v>2</v>
      </c>
      <c r="B232" s="1">
        <v>18</v>
      </c>
      <c r="C232" s="1"/>
      <c r="D232" s="1">
        <v>3</v>
      </c>
      <c r="E232" s="1" t="s">
        <v>11</v>
      </c>
      <c r="F232" s="4">
        <v>-10.897</v>
      </c>
      <c r="G232" s="4">
        <v>-6.4930000000000003</v>
      </c>
      <c r="H232" s="4">
        <v>93.433999999999997</v>
      </c>
      <c r="I232" s="4">
        <v>11.154999999999999</v>
      </c>
      <c r="J232" s="4">
        <v>1.272</v>
      </c>
      <c r="K232" s="4">
        <v>1.871</v>
      </c>
    </row>
    <row r="233" spans="1:11">
      <c r="A233" s="1">
        <v>2</v>
      </c>
      <c r="B233" s="1">
        <v>18</v>
      </c>
      <c r="C233" s="1"/>
      <c r="D233" s="1">
        <v>3</v>
      </c>
      <c r="E233" s="1" t="s">
        <v>12</v>
      </c>
      <c r="F233" s="4">
        <v>-547.20000000000005</v>
      </c>
      <c r="G233" s="4">
        <v>-326.161</v>
      </c>
      <c r="H233" s="4">
        <v>5.2229999999999999</v>
      </c>
      <c r="I233" s="4">
        <v>0.63900000000000001</v>
      </c>
      <c r="J233" s="4">
        <v>7.4999999999999997E-2</v>
      </c>
      <c r="K233" s="4">
        <v>0.111</v>
      </c>
    </row>
    <row r="234" spans="1:11">
      <c r="A234" s="1">
        <v>2</v>
      </c>
      <c r="B234" s="1">
        <v>18</v>
      </c>
      <c r="C234" s="1"/>
      <c r="D234" s="1">
        <v>2</v>
      </c>
      <c r="E234" s="1" t="s">
        <v>9</v>
      </c>
      <c r="F234" s="4">
        <v>-16.324999999999999</v>
      </c>
      <c r="G234" s="4">
        <v>-9.7040000000000006</v>
      </c>
      <c r="H234" s="4">
        <v>182.04400000000001</v>
      </c>
      <c r="I234" s="4">
        <v>22.181999999999999</v>
      </c>
      <c r="J234" s="4">
        <v>2.524</v>
      </c>
      <c r="K234" s="4">
        <v>3.7130000000000001</v>
      </c>
    </row>
    <row r="235" spans="1:11">
      <c r="A235" s="1">
        <v>2</v>
      </c>
      <c r="B235" s="1">
        <v>18</v>
      </c>
      <c r="C235" s="1"/>
      <c r="D235" s="1">
        <v>2</v>
      </c>
      <c r="E235" s="1" t="s">
        <v>10</v>
      </c>
      <c r="F235" s="4">
        <v>15.842000000000001</v>
      </c>
      <c r="G235" s="4">
        <v>9.4239999999999995</v>
      </c>
      <c r="H235" s="4">
        <v>-176.679</v>
      </c>
      <c r="I235" s="4">
        <v>-21.352</v>
      </c>
      <c r="J235" s="4">
        <v>-2.3490000000000002</v>
      </c>
      <c r="K235" s="4">
        <v>-3.456</v>
      </c>
    </row>
    <row r="236" spans="1:11">
      <c r="A236" s="1">
        <v>2</v>
      </c>
      <c r="B236" s="1">
        <v>18</v>
      </c>
      <c r="C236" s="1"/>
      <c r="D236" s="1">
        <v>2</v>
      </c>
      <c r="E236" s="1" t="s">
        <v>11</v>
      </c>
      <c r="F236" s="4">
        <v>-10.052</v>
      </c>
      <c r="G236" s="4">
        <v>-5.9770000000000003</v>
      </c>
      <c r="H236" s="4">
        <v>112.047</v>
      </c>
      <c r="I236" s="4">
        <v>13.598000000000001</v>
      </c>
      <c r="J236" s="4">
        <v>1.5229999999999999</v>
      </c>
      <c r="K236" s="4">
        <v>2.2400000000000002</v>
      </c>
    </row>
    <row r="237" spans="1:11">
      <c r="A237" s="1">
        <v>2</v>
      </c>
      <c r="B237" s="1">
        <v>18</v>
      </c>
      <c r="C237" s="1"/>
      <c r="D237" s="1">
        <v>2</v>
      </c>
      <c r="E237" s="1" t="s">
        <v>12</v>
      </c>
      <c r="F237" s="4">
        <v>-740.86500000000001</v>
      </c>
      <c r="G237" s="4">
        <v>-442.30799999999999</v>
      </c>
      <c r="H237" s="4">
        <v>-0.29599999999999999</v>
      </c>
      <c r="I237" s="4">
        <v>-0.04</v>
      </c>
      <c r="J237" s="4">
        <v>-3.0000000000000001E-3</v>
      </c>
      <c r="K237" s="4">
        <v>-5.0000000000000001E-3</v>
      </c>
    </row>
    <row r="238" spans="1:11">
      <c r="A238" s="1">
        <v>2</v>
      </c>
      <c r="B238" s="1">
        <v>18</v>
      </c>
      <c r="C238" s="1"/>
      <c r="D238" s="1">
        <v>1</v>
      </c>
      <c r="E238" s="1" t="s">
        <v>9</v>
      </c>
      <c r="F238" s="4">
        <v>-10.676</v>
      </c>
      <c r="G238" s="4">
        <v>-6.3529999999999998</v>
      </c>
      <c r="H238" s="4">
        <v>161.23699999999999</v>
      </c>
      <c r="I238" s="4">
        <v>19.814</v>
      </c>
      <c r="J238" s="4">
        <v>2.577</v>
      </c>
      <c r="K238" s="4">
        <v>3.7919999999999998</v>
      </c>
    </row>
    <row r="239" spans="1:11">
      <c r="A239" s="1">
        <v>2</v>
      </c>
      <c r="B239" s="1">
        <v>18</v>
      </c>
      <c r="C239" s="1"/>
      <c r="D239" s="1">
        <v>1</v>
      </c>
      <c r="E239" s="1" t="s">
        <v>10</v>
      </c>
      <c r="F239" s="4">
        <v>3.7959999999999998</v>
      </c>
      <c r="G239" s="4">
        <v>2.222</v>
      </c>
      <c r="H239" s="4">
        <v>-267.76</v>
      </c>
      <c r="I239" s="4">
        <v>-32.781999999999996</v>
      </c>
      <c r="J239" s="4">
        <v>-4.1390000000000002</v>
      </c>
      <c r="K239" s="4">
        <v>-6.09</v>
      </c>
    </row>
    <row r="240" spans="1:11">
      <c r="A240" s="1">
        <v>2</v>
      </c>
      <c r="B240" s="1">
        <v>18</v>
      </c>
      <c r="C240" s="1"/>
      <c r="D240" s="1">
        <v>1</v>
      </c>
      <c r="E240" s="1" t="s">
        <v>11</v>
      </c>
      <c r="F240" s="4">
        <v>-4.0199999999999996</v>
      </c>
      <c r="G240" s="4">
        <v>-2.3820000000000001</v>
      </c>
      <c r="H240" s="4">
        <v>119.14700000000001</v>
      </c>
      <c r="I240" s="4">
        <v>14.608000000000001</v>
      </c>
      <c r="J240" s="4">
        <v>1.8660000000000001</v>
      </c>
      <c r="K240" s="4">
        <v>2.7450000000000001</v>
      </c>
    </row>
    <row r="241" spans="1:11">
      <c r="A241" s="1">
        <v>2</v>
      </c>
      <c r="B241" s="1">
        <v>18</v>
      </c>
      <c r="C241" s="1"/>
      <c r="D241" s="1">
        <v>1</v>
      </c>
      <c r="E241" s="1" t="s">
        <v>12</v>
      </c>
      <c r="F241" s="4">
        <v>-954.74099999999999</v>
      </c>
      <c r="G241" s="4">
        <v>-570.23500000000001</v>
      </c>
      <c r="H241" s="4">
        <v>-4.2539999999999996</v>
      </c>
      <c r="I241" s="4">
        <v>-0.53300000000000003</v>
      </c>
      <c r="J241" s="4">
        <v>-6.0999999999999999E-2</v>
      </c>
      <c r="K241" s="4">
        <v>-0.09</v>
      </c>
    </row>
    <row r="242" spans="1:11">
      <c r="A242" s="1">
        <v>2</v>
      </c>
      <c r="B242" s="1">
        <v>19</v>
      </c>
      <c r="C242" s="1"/>
      <c r="D242" s="1">
        <v>5</v>
      </c>
      <c r="E242" s="1" t="s">
        <v>9</v>
      </c>
      <c r="F242" s="4">
        <v>24.637</v>
      </c>
      <c r="G242" s="4">
        <v>14.701000000000001</v>
      </c>
      <c r="H242" s="4">
        <v>66.168000000000006</v>
      </c>
      <c r="I242" s="4">
        <v>7.3559999999999999</v>
      </c>
      <c r="J242" s="4">
        <v>0.81299999999999994</v>
      </c>
      <c r="K242" s="4">
        <v>1.1950000000000001</v>
      </c>
    </row>
    <row r="243" spans="1:11">
      <c r="A243" s="1">
        <v>2</v>
      </c>
      <c r="B243" s="1">
        <v>19</v>
      </c>
      <c r="C243" s="1"/>
      <c r="D243" s="1">
        <v>5</v>
      </c>
      <c r="E243" s="1" t="s">
        <v>10</v>
      </c>
      <c r="F243" s="4">
        <v>-23.283000000000001</v>
      </c>
      <c r="G243" s="4">
        <v>-13.914999999999999</v>
      </c>
      <c r="H243" s="4">
        <v>-48.776000000000003</v>
      </c>
      <c r="I243" s="4">
        <v>-5.2969999999999997</v>
      </c>
      <c r="J243" s="4">
        <v>-0.53800000000000003</v>
      </c>
      <c r="K243" s="4">
        <v>-0.79100000000000004</v>
      </c>
    </row>
    <row r="244" spans="1:11">
      <c r="A244" s="1">
        <v>2</v>
      </c>
      <c r="B244" s="1">
        <v>19</v>
      </c>
      <c r="C244" s="1"/>
      <c r="D244" s="1">
        <v>5</v>
      </c>
      <c r="E244" s="1" t="s">
        <v>11</v>
      </c>
      <c r="F244" s="4">
        <v>14.975</v>
      </c>
      <c r="G244" s="4">
        <v>8.9429999999999996</v>
      </c>
      <c r="H244" s="4">
        <v>35.795000000000002</v>
      </c>
      <c r="I244" s="4">
        <v>3.9329999999999998</v>
      </c>
      <c r="J244" s="4">
        <v>0.42199999999999999</v>
      </c>
      <c r="K244" s="4">
        <v>0.621</v>
      </c>
    </row>
    <row r="245" spans="1:11">
      <c r="A245" s="1">
        <v>2</v>
      </c>
      <c r="B245" s="1">
        <v>19</v>
      </c>
      <c r="C245" s="1"/>
      <c r="D245" s="1">
        <v>5</v>
      </c>
      <c r="E245" s="1" t="s">
        <v>12</v>
      </c>
      <c r="F245" s="4">
        <v>-174.79</v>
      </c>
      <c r="G245" s="4">
        <v>-102.605</v>
      </c>
      <c r="H245" s="4">
        <v>-3.8860000000000001</v>
      </c>
      <c r="I245" s="4">
        <v>-0.44900000000000001</v>
      </c>
      <c r="J245" s="4">
        <v>-5.1999999999999998E-2</v>
      </c>
      <c r="K245" s="4">
        <v>-7.6999999999999999E-2</v>
      </c>
    </row>
    <row r="246" spans="1:11">
      <c r="A246" s="1">
        <v>2</v>
      </c>
      <c r="B246" s="1">
        <v>19</v>
      </c>
      <c r="C246" s="1"/>
      <c r="D246" s="1">
        <v>4</v>
      </c>
      <c r="E246" s="1" t="s">
        <v>9</v>
      </c>
      <c r="F246" s="4">
        <v>20.460999999999999</v>
      </c>
      <c r="G246" s="4">
        <v>12.199</v>
      </c>
      <c r="H246" s="4">
        <v>121.703</v>
      </c>
      <c r="I246" s="4">
        <v>14.302</v>
      </c>
      <c r="J246" s="4">
        <v>1.6439999999999999</v>
      </c>
      <c r="K246" s="4">
        <v>2.419</v>
      </c>
    </row>
    <row r="247" spans="1:11">
      <c r="A247" s="1">
        <v>2</v>
      </c>
      <c r="B247" s="1">
        <v>19</v>
      </c>
      <c r="C247" s="1"/>
      <c r="D247" s="1">
        <v>4</v>
      </c>
      <c r="E247" s="1" t="s">
        <v>10</v>
      </c>
      <c r="F247" s="4">
        <v>-19.989000000000001</v>
      </c>
      <c r="G247" s="4">
        <v>-11.93</v>
      </c>
      <c r="H247" s="4">
        <v>-93.495999999999995</v>
      </c>
      <c r="I247" s="4">
        <v>-10.757</v>
      </c>
      <c r="J247" s="4">
        <v>-1.224</v>
      </c>
      <c r="K247" s="4">
        <v>-1.8009999999999999</v>
      </c>
    </row>
    <row r="248" spans="1:11">
      <c r="A248" s="1">
        <v>2</v>
      </c>
      <c r="B248" s="1">
        <v>19</v>
      </c>
      <c r="C248" s="1"/>
      <c r="D248" s="1">
        <v>4</v>
      </c>
      <c r="E248" s="1" t="s">
        <v>11</v>
      </c>
      <c r="F248" s="4">
        <v>12.641</v>
      </c>
      <c r="G248" s="4">
        <v>7.54</v>
      </c>
      <c r="H248" s="4">
        <v>67.147999999999996</v>
      </c>
      <c r="I248" s="4">
        <v>7.8150000000000004</v>
      </c>
      <c r="J248" s="4">
        <v>0.89600000000000002</v>
      </c>
      <c r="K248" s="4">
        <v>1.319</v>
      </c>
    </row>
    <row r="249" spans="1:11">
      <c r="A249" s="1">
        <v>2</v>
      </c>
      <c r="B249" s="1">
        <v>19</v>
      </c>
      <c r="C249" s="1"/>
      <c r="D249" s="1">
        <v>4</v>
      </c>
      <c r="E249" s="1" t="s">
        <v>12</v>
      </c>
      <c r="F249" s="4">
        <v>-372.70299999999997</v>
      </c>
      <c r="G249" s="4">
        <v>-221.34399999999999</v>
      </c>
      <c r="H249" s="4">
        <v>-10.143000000000001</v>
      </c>
      <c r="I249" s="4">
        <v>-1.181</v>
      </c>
      <c r="J249" s="4">
        <v>-0.13700000000000001</v>
      </c>
      <c r="K249" s="4">
        <v>-0.20200000000000001</v>
      </c>
    </row>
    <row r="250" spans="1:11">
      <c r="A250" s="1">
        <v>2</v>
      </c>
      <c r="B250" s="1">
        <v>19</v>
      </c>
      <c r="C250" s="1"/>
      <c r="D250" s="1">
        <v>3</v>
      </c>
      <c r="E250" s="1" t="s">
        <v>9</v>
      </c>
      <c r="F250" s="4">
        <v>18.283999999999999</v>
      </c>
      <c r="G250" s="4">
        <v>10.941000000000001</v>
      </c>
      <c r="H250" s="4">
        <v>157.78700000000001</v>
      </c>
      <c r="I250" s="4">
        <v>18.952999999999999</v>
      </c>
      <c r="J250" s="4">
        <v>2.1579999999999999</v>
      </c>
      <c r="K250" s="4">
        <v>3.1749999999999998</v>
      </c>
    </row>
    <row r="251" spans="1:11">
      <c r="A251" s="1">
        <v>2</v>
      </c>
      <c r="B251" s="1">
        <v>19</v>
      </c>
      <c r="C251" s="1"/>
      <c r="D251" s="1">
        <v>3</v>
      </c>
      <c r="E251" s="1" t="s">
        <v>10</v>
      </c>
      <c r="F251" s="4">
        <v>-17.437000000000001</v>
      </c>
      <c r="G251" s="4">
        <v>-10.423</v>
      </c>
      <c r="H251" s="4">
        <v>-136.506</v>
      </c>
      <c r="I251" s="4">
        <v>-16.187000000000001</v>
      </c>
      <c r="J251" s="4">
        <v>-1.845</v>
      </c>
      <c r="K251" s="4">
        <v>-2.714</v>
      </c>
    </row>
    <row r="252" spans="1:11">
      <c r="A252" s="1">
        <v>2</v>
      </c>
      <c r="B252" s="1">
        <v>19</v>
      </c>
      <c r="C252" s="1"/>
      <c r="D252" s="1">
        <v>3</v>
      </c>
      <c r="E252" s="1" t="s">
        <v>11</v>
      </c>
      <c r="F252" s="4">
        <v>11.163</v>
      </c>
      <c r="G252" s="4">
        <v>6.6760000000000002</v>
      </c>
      <c r="H252" s="4">
        <v>91.891999999999996</v>
      </c>
      <c r="I252" s="4">
        <v>10.971</v>
      </c>
      <c r="J252" s="4">
        <v>1.2509999999999999</v>
      </c>
      <c r="K252" s="4">
        <v>1.84</v>
      </c>
    </row>
    <row r="253" spans="1:11">
      <c r="A253" s="1">
        <v>2</v>
      </c>
      <c r="B253" s="1">
        <v>19</v>
      </c>
      <c r="C253" s="1"/>
      <c r="D253" s="1">
        <v>3</v>
      </c>
      <c r="E253" s="1" t="s">
        <v>12</v>
      </c>
      <c r="F253" s="4">
        <v>-574.35400000000004</v>
      </c>
      <c r="G253" s="4">
        <v>-342.27800000000002</v>
      </c>
      <c r="H253" s="4">
        <v>-16.265000000000001</v>
      </c>
      <c r="I253" s="4">
        <v>-1.901</v>
      </c>
      <c r="J253" s="4">
        <v>-0.221</v>
      </c>
      <c r="K253" s="4">
        <v>-0.32600000000000001</v>
      </c>
    </row>
    <row r="254" spans="1:11">
      <c r="A254" s="1">
        <v>2</v>
      </c>
      <c r="B254" s="1">
        <v>19</v>
      </c>
      <c r="C254" s="1"/>
      <c r="D254" s="1">
        <v>2</v>
      </c>
      <c r="E254" s="1" t="s">
        <v>9</v>
      </c>
      <c r="F254" s="4">
        <v>14.747</v>
      </c>
      <c r="G254" s="4">
        <v>8.8550000000000004</v>
      </c>
      <c r="H254" s="4">
        <v>178.529</v>
      </c>
      <c r="I254" s="4">
        <v>21.754999999999999</v>
      </c>
      <c r="J254" s="4">
        <v>2.4740000000000002</v>
      </c>
      <c r="K254" s="4">
        <v>3.64</v>
      </c>
    </row>
    <row r="255" spans="1:11">
      <c r="A255" s="1">
        <v>2</v>
      </c>
      <c r="B255" s="1">
        <v>19</v>
      </c>
      <c r="C255" s="1"/>
      <c r="D255" s="1">
        <v>2</v>
      </c>
      <c r="E255" s="1" t="s">
        <v>10</v>
      </c>
      <c r="F255" s="4">
        <v>-14.089</v>
      </c>
      <c r="G255" s="4">
        <v>-8.4559999999999995</v>
      </c>
      <c r="H255" s="4">
        <v>-172.67699999999999</v>
      </c>
      <c r="I255" s="4">
        <v>-20.863</v>
      </c>
      <c r="J255" s="4">
        <v>-2.2909999999999999</v>
      </c>
      <c r="K255" s="4">
        <v>-3.37</v>
      </c>
    </row>
    <row r="256" spans="1:11">
      <c r="A256" s="1">
        <v>2</v>
      </c>
      <c r="B256" s="1">
        <v>19</v>
      </c>
      <c r="C256" s="1"/>
      <c r="D256" s="1">
        <v>2</v>
      </c>
      <c r="E256" s="1" t="s">
        <v>11</v>
      </c>
      <c r="F256" s="4">
        <v>9.0109999999999992</v>
      </c>
      <c r="G256" s="4">
        <v>5.41</v>
      </c>
      <c r="H256" s="4">
        <v>109.69499999999999</v>
      </c>
      <c r="I256" s="4">
        <v>13.311</v>
      </c>
      <c r="J256" s="4">
        <v>1.4890000000000001</v>
      </c>
      <c r="K256" s="4">
        <v>2.19</v>
      </c>
    </row>
    <row r="257" spans="1:11">
      <c r="A257" s="1">
        <v>2</v>
      </c>
      <c r="B257" s="1">
        <v>19</v>
      </c>
      <c r="C257" s="1"/>
      <c r="D257" s="1">
        <v>2</v>
      </c>
      <c r="E257" s="1" t="s">
        <v>12</v>
      </c>
      <c r="F257" s="4">
        <v>-779.44200000000001</v>
      </c>
      <c r="G257" s="4">
        <v>-465.26400000000001</v>
      </c>
      <c r="H257" s="4">
        <v>-20.864999999999998</v>
      </c>
      <c r="I257" s="4">
        <v>-2.444</v>
      </c>
      <c r="J257" s="4">
        <v>-0.28199999999999997</v>
      </c>
      <c r="K257" s="4">
        <v>-0.41499999999999998</v>
      </c>
    </row>
    <row r="258" spans="1:11">
      <c r="A258" s="1">
        <v>2</v>
      </c>
      <c r="B258" s="1">
        <v>19</v>
      </c>
      <c r="C258" s="1"/>
      <c r="D258" s="1">
        <v>1</v>
      </c>
      <c r="E258" s="1" t="s">
        <v>9</v>
      </c>
      <c r="F258" s="4">
        <v>6.3840000000000003</v>
      </c>
      <c r="G258" s="4">
        <v>3.84</v>
      </c>
      <c r="H258" s="4">
        <v>158.566</v>
      </c>
      <c r="I258" s="4">
        <v>19.486000000000001</v>
      </c>
      <c r="J258" s="4">
        <v>2.5369999999999999</v>
      </c>
      <c r="K258" s="4">
        <v>3.7330000000000001</v>
      </c>
    </row>
    <row r="259" spans="1:11">
      <c r="A259" s="1">
        <v>2</v>
      </c>
      <c r="B259" s="1">
        <v>19</v>
      </c>
      <c r="C259" s="1"/>
      <c r="D259" s="1">
        <v>1</v>
      </c>
      <c r="E259" s="1" t="s">
        <v>10</v>
      </c>
      <c r="F259" s="4">
        <v>-4.734</v>
      </c>
      <c r="G259" s="4">
        <v>-2.8740000000000001</v>
      </c>
      <c r="H259" s="4">
        <v>-266.42200000000003</v>
      </c>
      <c r="I259" s="4">
        <v>-32.618000000000002</v>
      </c>
      <c r="J259" s="4">
        <v>-4.1189999999999998</v>
      </c>
      <c r="K259" s="4">
        <v>-6.0609999999999999</v>
      </c>
    </row>
    <row r="260" spans="1:11">
      <c r="A260" s="1">
        <v>2</v>
      </c>
      <c r="B260" s="1">
        <v>19</v>
      </c>
      <c r="C260" s="1"/>
      <c r="D260" s="1">
        <v>1</v>
      </c>
      <c r="E260" s="1" t="s">
        <v>11</v>
      </c>
      <c r="F260" s="4">
        <v>3.089</v>
      </c>
      <c r="G260" s="4">
        <v>1.865</v>
      </c>
      <c r="H260" s="4">
        <v>118.032</v>
      </c>
      <c r="I260" s="4">
        <v>14.471</v>
      </c>
      <c r="J260" s="4">
        <v>1.849</v>
      </c>
      <c r="K260" s="4">
        <v>2.72</v>
      </c>
    </row>
    <row r="261" spans="1:11">
      <c r="A261" s="1">
        <v>2</v>
      </c>
      <c r="B261" s="1">
        <v>19</v>
      </c>
      <c r="C261" s="1"/>
      <c r="D261" s="1">
        <v>1</v>
      </c>
      <c r="E261" s="1" t="s">
        <v>12</v>
      </c>
      <c r="F261" s="4">
        <v>-1010.322</v>
      </c>
      <c r="G261" s="4">
        <v>-603.36900000000003</v>
      </c>
      <c r="H261" s="4">
        <v>-27.164999999999999</v>
      </c>
      <c r="I261" s="4">
        <v>-3.2029999999999998</v>
      </c>
      <c r="J261" s="4">
        <v>-0.375</v>
      </c>
      <c r="K261" s="4">
        <v>-0.55200000000000005</v>
      </c>
    </row>
    <row r="262" spans="1:11">
      <c r="A262" s="1">
        <v>2</v>
      </c>
      <c r="B262" s="1">
        <v>20</v>
      </c>
      <c r="C262" s="1"/>
      <c r="D262" s="1">
        <v>5</v>
      </c>
      <c r="E262" s="1" t="s">
        <v>9</v>
      </c>
      <c r="F262" s="4">
        <v>36.121000000000002</v>
      </c>
      <c r="G262" s="4">
        <v>21.41</v>
      </c>
      <c r="H262" s="4">
        <v>22.966999999999999</v>
      </c>
      <c r="I262" s="4">
        <v>2.5499999999999998</v>
      </c>
      <c r="J262" s="4">
        <v>0.28000000000000003</v>
      </c>
      <c r="K262" s="4">
        <v>0.41199999999999998</v>
      </c>
    </row>
    <row r="263" spans="1:11">
      <c r="A263" s="1">
        <v>2</v>
      </c>
      <c r="B263" s="1">
        <v>20</v>
      </c>
      <c r="C263" s="1"/>
      <c r="D263" s="1">
        <v>5</v>
      </c>
      <c r="E263" s="1" t="s">
        <v>10</v>
      </c>
      <c r="F263" s="4">
        <v>-31.895</v>
      </c>
      <c r="G263" s="4">
        <v>-18.998000000000001</v>
      </c>
      <c r="H263" s="4">
        <v>-21.38</v>
      </c>
      <c r="I263" s="4">
        <v>-2.363</v>
      </c>
      <c r="J263" s="4">
        <v>-0.25600000000000001</v>
      </c>
      <c r="K263" s="4">
        <v>-0.377</v>
      </c>
    </row>
    <row r="264" spans="1:11">
      <c r="A264" s="1">
        <v>2</v>
      </c>
      <c r="B264" s="1">
        <v>20</v>
      </c>
      <c r="C264" s="1"/>
      <c r="D264" s="1">
        <v>5</v>
      </c>
      <c r="E264" s="1" t="s">
        <v>11</v>
      </c>
      <c r="F264" s="4">
        <v>21.254999999999999</v>
      </c>
      <c r="G264" s="4">
        <v>12.627000000000001</v>
      </c>
      <c r="H264" s="4">
        <v>13.856999999999999</v>
      </c>
      <c r="I264" s="4">
        <v>1.5349999999999999</v>
      </c>
      <c r="J264" s="4">
        <v>0.16800000000000001</v>
      </c>
      <c r="K264" s="4">
        <v>0.247</v>
      </c>
    </row>
    <row r="265" spans="1:11">
      <c r="A265" s="1">
        <v>2</v>
      </c>
      <c r="B265" s="1">
        <v>20</v>
      </c>
      <c r="C265" s="1"/>
      <c r="D265" s="1">
        <v>5</v>
      </c>
      <c r="E265" s="1" t="s">
        <v>12</v>
      </c>
      <c r="F265" s="4">
        <v>-79.277000000000001</v>
      </c>
      <c r="G265" s="4">
        <v>-46.7</v>
      </c>
      <c r="H265" s="4">
        <v>-14.246</v>
      </c>
      <c r="I265" s="4">
        <v>-1.579</v>
      </c>
      <c r="J265" s="4">
        <v>-0.17299999999999999</v>
      </c>
      <c r="K265" s="4">
        <v>-0.254</v>
      </c>
    </row>
    <row r="266" spans="1:11">
      <c r="A266" s="1">
        <v>2</v>
      </c>
      <c r="B266" s="1">
        <v>20</v>
      </c>
      <c r="C266" s="1"/>
      <c r="D266" s="1">
        <v>4</v>
      </c>
      <c r="E266" s="1" t="s">
        <v>9</v>
      </c>
      <c r="F266" s="4">
        <v>27.337</v>
      </c>
      <c r="G266" s="4">
        <v>16.367999999999999</v>
      </c>
      <c r="H266" s="4">
        <v>39.619</v>
      </c>
      <c r="I266" s="4">
        <v>4.62</v>
      </c>
      <c r="J266" s="4">
        <v>0.53100000000000003</v>
      </c>
      <c r="K266" s="4">
        <v>0.78100000000000003</v>
      </c>
    </row>
    <row r="267" spans="1:11">
      <c r="A267" s="1">
        <v>2</v>
      </c>
      <c r="B267" s="1">
        <v>20</v>
      </c>
      <c r="C267" s="1"/>
      <c r="D267" s="1">
        <v>4</v>
      </c>
      <c r="E267" s="1" t="s">
        <v>10</v>
      </c>
      <c r="F267" s="4">
        <v>-27.19</v>
      </c>
      <c r="G267" s="4">
        <v>-16.271000000000001</v>
      </c>
      <c r="H267" s="4">
        <v>-37.418999999999997</v>
      </c>
      <c r="I267" s="4">
        <v>-4.3410000000000002</v>
      </c>
      <c r="J267" s="4">
        <v>-0.498</v>
      </c>
      <c r="K267" s="4">
        <v>-0.73299999999999998</v>
      </c>
    </row>
    <row r="268" spans="1:11">
      <c r="A268" s="1">
        <v>2</v>
      </c>
      <c r="B268" s="1">
        <v>20</v>
      </c>
      <c r="C268" s="1"/>
      <c r="D268" s="1">
        <v>4</v>
      </c>
      <c r="E268" s="1" t="s">
        <v>11</v>
      </c>
      <c r="F268" s="4">
        <v>17.04</v>
      </c>
      <c r="G268" s="4">
        <v>10.199999999999999</v>
      </c>
      <c r="H268" s="4">
        <v>24.073</v>
      </c>
      <c r="I268" s="4">
        <v>2.8</v>
      </c>
      <c r="J268" s="4">
        <v>0.32200000000000001</v>
      </c>
      <c r="K268" s="4">
        <v>0.47299999999999998</v>
      </c>
    </row>
    <row r="269" spans="1:11">
      <c r="A269" s="1">
        <v>2</v>
      </c>
      <c r="B269" s="1">
        <v>20</v>
      </c>
      <c r="C269" s="1"/>
      <c r="D269" s="1">
        <v>4</v>
      </c>
      <c r="E269" s="1" t="s">
        <v>12</v>
      </c>
      <c r="F269" s="4">
        <v>-182.166</v>
      </c>
      <c r="G269" s="4">
        <v>-108.303</v>
      </c>
      <c r="H269" s="4">
        <v>-51.795000000000002</v>
      </c>
      <c r="I269" s="4">
        <v>-5.8579999999999997</v>
      </c>
      <c r="J269" s="4">
        <v>-0.66200000000000003</v>
      </c>
      <c r="K269" s="4">
        <v>-0.97399999999999998</v>
      </c>
    </row>
    <row r="270" spans="1:11">
      <c r="A270" s="1">
        <v>2</v>
      </c>
      <c r="B270" s="1">
        <v>20</v>
      </c>
      <c r="C270" s="1"/>
      <c r="D270" s="1">
        <v>3</v>
      </c>
      <c r="E270" s="1" t="s">
        <v>9</v>
      </c>
      <c r="F270" s="4">
        <v>25.946999999999999</v>
      </c>
      <c r="G270" s="4">
        <v>15.528</v>
      </c>
      <c r="H270" s="4">
        <v>54.503</v>
      </c>
      <c r="I270" s="4">
        <v>6.5170000000000003</v>
      </c>
      <c r="J270" s="4">
        <v>0.74399999999999999</v>
      </c>
      <c r="K270" s="4">
        <v>1.095</v>
      </c>
    </row>
    <row r="271" spans="1:11">
      <c r="A271" s="1">
        <v>2</v>
      </c>
      <c r="B271" s="1">
        <v>20</v>
      </c>
      <c r="C271" s="1"/>
      <c r="D271" s="1">
        <v>3</v>
      </c>
      <c r="E271" s="1" t="s">
        <v>10</v>
      </c>
      <c r="F271" s="4">
        <v>-24.922999999999998</v>
      </c>
      <c r="G271" s="4">
        <v>-14.919</v>
      </c>
      <c r="H271" s="4">
        <v>-52.765000000000001</v>
      </c>
      <c r="I271" s="4">
        <v>-6.2889999999999997</v>
      </c>
      <c r="J271" s="4">
        <v>-0.71699999999999997</v>
      </c>
      <c r="K271" s="4">
        <v>-1.0549999999999999</v>
      </c>
    </row>
    <row r="272" spans="1:11">
      <c r="A272" s="1">
        <v>2</v>
      </c>
      <c r="B272" s="1">
        <v>20</v>
      </c>
      <c r="C272" s="1"/>
      <c r="D272" s="1">
        <v>3</v>
      </c>
      <c r="E272" s="1" t="s">
        <v>11</v>
      </c>
      <c r="F272" s="4">
        <v>15.897</v>
      </c>
      <c r="G272" s="4">
        <v>9.5150000000000006</v>
      </c>
      <c r="H272" s="4">
        <v>33.520000000000003</v>
      </c>
      <c r="I272" s="4">
        <v>4.0019999999999998</v>
      </c>
      <c r="J272" s="4">
        <v>0.45700000000000002</v>
      </c>
      <c r="K272" s="4">
        <v>0.67200000000000004</v>
      </c>
    </row>
    <row r="273" spans="1:11">
      <c r="A273" s="1">
        <v>2</v>
      </c>
      <c r="B273" s="1">
        <v>20</v>
      </c>
      <c r="C273" s="1"/>
      <c r="D273" s="1">
        <v>3</v>
      </c>
      <c r="E273" s="1" t="s">
        <v>12</v>
      </c>
      <c r="F273" s="4">
        <v>-281.61799999999999</v>
      </c>
      <c r="G273" s="4">
        <v>-167.886</v>
      </c>
      <c r="H273" s="4">
        <v>-108.765</v>
      </c>
      <c r="I273" s="4">
        <v>-12.564</v>
      </c>
      <c r="J273" s="4">
        <v>-1.4419999999999999</v>
      </c>
      <c r="K273" s="4">
        <v>-2.121</v>
      </c>
    </row>
    <row r="274" spans="1:11">
      <c r="A274" s="1">
        <v>2</v>
      </c>
      <c r="B274" s="1">
        <v>20</v>
      </c>
      <c r="C274" s="1"/>
      <c r="D274" s="1">
        <v>2</v>
      </c>
      <c r="E274" s="1" t="s">
        <v>9</v>
      </c>
      <c r="F274" s="4">
        <v>23.780999999999999</v>
      </c>
      <c r="G274" s="4">
        <v>14.243</v>
      </c>
      <c r="H274" s="4">
        <v>65.263000000000005</v>
      </c>
      <c r="I274" s="4">
        <v>7.9269999999999996</v>
      </c>
      <c r="J274" s="4">
        <v>0.91200000000000003</v>
      </c>
      <c r="K274" s="4">
        <v>1.3420000000000001</v>
      </c>
    </row>
    <row r="275" spans="1:11">
      <c r="A275" s="1">
        <v>2</v>
      </c>
      <c r="B275" s="1">
        <v>20</v>
      </c>
      <c r="C275" s="1"/>
      <c r="D275" s="1">
        <v>2</v>
      </c>
      <c r="E275" s="1" t="s">
        <v>10</v>
      </c>
      <c r="F275" s="4">
        <v>-23.882000000000001</v>
      </c>
      <c r="G275" s="4">
        <v>-14.295999999999999</v>
      </c>
      <c r="H275" s="4">
        <v>-66.742000000000004</v>
      </c>
      <c r="I275" s="4">
        <v>-8.0920000000000005</v>
      </c>
      <c r="J275" s="4">
        <v>-0.92700000000000005</v>
      </c>
      <c r="K275" s="4">
        <v>-1.3640000000000001</v>
      </c>
    </row>
    <row r="276" spans="1:11">
      <c r="A276" s="1">
        <v>2</v>
      </c>
      <c r="B276" s="1">
        <v>20</v>
      </c>
      <c r="C276" s="1"/>
      <c r="D276" s="1">
        <v>2</v>
      </c>
      <c r="E276" s="1" t="s">
        <v>11</v>
      </c>
      <c r="F276" s="4">
        <v>14.895</v>
      </c>
      <c r="G276" s="4">
        <v>8.9190000000000005</v>
      </c>
      <c r="H276" s="4">
        <v>41.250999999999998</v>
      </c>
      <c r="I276" s="4">
        <v>5.0060000000000002</v>
      </c>
      <c r="J276" s="4">
        <v>0.57499999999999996</v>
      </c>
      <c r="K276" s="4">
        <v>0.84599999999999997</v>
      </c>
    </row>
    <row r="277" spans="1:11">
      <c r="A277" s="1">
        <v>2</v>
      </c>
      <c r="B277" s="1">
        <v>20</v>
      </c>
      <c r="C277" s="1"/>
      <c r="D277" s="1">
        <v>2</v>
      </c>
      <c r="E277" s="1" t="s">
        <v>12</v>
      </c>
      <c r="F277" s="4">
        <v>-377.87200000000001</v>
      </c>
      <c r="G277" s="4">
        <v>-225.56700000000001</v>
      </c>
      <c r="H277" s="4">
        <v>-181.84899999999999</v>
      </c>
      <c r="I277" s="4">
        <v>-21.338999999999999</v>
      </c>
      <c r="J277" s="4">
        <v>-2.4630000000000001</v>
      </c>
      <c r="K277" s="4">
        <v>-3.6230000000000002</v>
      </c>
    </row>
    <row r="278" spans="1:11">
      <c r="A278" s="1">
        <v>2</v>
      </c>
      <c r="B278" s="1">
        <v>20</v>
      </c>
      <c r="C278" s="1"/>
      <c r="D278" s="1">
        <v>1</v>
      </c>
      <c r="E278" s="1" t="s">
        <v>9</v>
      </c>
      <c r="F278" s="4">
        <v>13.923</v>
      </c>
      <c r="G278" s="4">
        <v>8.3320000000000007</v>
      </c>
      <c r="H278" s="4">
        <v>51.406999999999996</v>
      </c>
      <c r="I278" s="4">
        <v>6.2990000000000004</v>
      </c>
      <c r="J278" s="4">
        <v>0.79500000000000004</v>
      </c>
      <c r="K278" s="4">
        <v>1.17</v>
      </c>
    </row>
    <row r="279" spans="1:11">
      <c r="A279" s="1">
        <v>2</v>
      </c>
      <c r="B279" s="1">
        <v>20</v>
      </c>
      <c r="C279" s="1"/>
      <c r="D279" s="1">
        <v>1</v>
      </c>
      <c r="E279" s="1" t="s">
        <v>10</v>
      </c>
      <c r="F279" s="4">
        <v>-7.2450000000000001</v>
      </c>
      <c r="G279" s="4">
        <v>-4.3410000000000002</v>
      </c>
      <c r="H279" s="4">
        <v>-60.088000000000001</v>
      </c>
      <c r="I279" s="4">
        <v>-7.3529999999999998</v>
      </c>
      <c r="J279" s="4">
        <v>-0.92100000000000004</v>
      </c>
      <c r="K279" s="4">
        <v>-1.355</v>
      </c>
    </row>
    <row r="280" spans="1:11">
      <c r="A280" s="1">
        <v>2</v>
      </c>
      <c r="B280" s="1">
        <v>20</v>
      </c>
      <c r="C280" s="1"/>
      <c r="D280" s="1">
        <v>1</v>
      </c>
      <c r="E280" s="1" t="s">
        <v>11</v>
      </c>
      <c r="F280" s="4">
        <v>5.88</v>
      </c>
      <c r="G280" s="4">
        <v>3.52</v>
      </c>
      <c r="H280" s="4">
        <v>30.971</v>
      </c>
      <c r="I280" s="4">
        <v>3.7919999999999998</v>
      </c>
      <c r="J280" s="4">
        <v>0.47699999999999998</v>
      </c>
      <c r="K280" s="4">
        <v>0.70099999999999996</v>
      </c>
    </row>
    <row r="281" spans="1:11">
      <c r="A281" s="1">
        <v>2</v>
      </c>
      <c r="B281" s="1">
        <v>20</v>
      </c>
      <c r="C281" s="1"/>
      <c r="D281" s="1">
        <v>1</v>
      </c>
      <c r="E281" s="1" t="s">
        <v>12</v>
      </c>
      <c r="F281" s="4">
        <v>-473.41699999999997</v>
      </c>
      <c r="G281" s="4">
        <v>-282.726</v>
      </c>
      <c r="H281" s="4">
        <v>-257.16500000000002</v>
      </c>
      <c r="I281" s="4">
        <v>-30.492999999999999</v>
      </c>
      <c r="J281" s="4">
        <v>-3.577</v>
      </c>
      <c r="K281" s="4">
        <v>-5.2619999999999996</v>
      </c>
    </row>
    <row r="282" spans="1:11">
      <c r="A282" s="1">
        <v>3</v>
      </c>
      <c r="B282" s="1">
        <v>7</v>
      </c>
      <c r="C282" s="1"/>
      <c r="D282" s="1">
        <v>5</v>
      </c>
      <c r="E282" s="1" t="s">
        <v>9</v>
      </c>
      <c r="F282" s="4">
        <v>-17.12</v>
      </c>
      <c r="G282" s="4">
        <v>-10.407</v>
      </c>
      <c r="H282" s="4">
        <v>6.1449999999999996</v>
      </c>
      <c r="I282" s="4">
        <v>-1.5349999999999999</v>
      </c>
      <c r="J282" s="4">
        <v>-0.221</v>
      </c>
      <c r="K282" s="4">
        <v>-0.32600000000000001</v>
      </c>
    </row>
    <row r="283" spans="1:11">
      <c r="A283" s="1">
        <v>3</v>
      </c>
      <c r="B283" s="1">
        <v>7</v>
      </c>
      <c r="C283" s="1"/>
      <c r="D283" s="1">
        <v>5</v>
      </c>
      <c r="E283" s="1" t="s">
        <v>10</v>
      </c>
      <c r="F283" s="4">
        <v>12.496</v>
      </c>
      <c r="G283" s="4">
        <v>7.6340000000000003</v>
      </c>
      <c r="H283" s="4">
        <v>-2.1269999999999998</v>
      </c>
      <c r="I283" s="4">
        <v>0.50600000000000001</v>
      </c>
      <c r="J283" s="4">
        <v>0.05</v>
      </c>
      <c r="K283" s="4">
        <v>7.2999999999999995E-2</v>
      </c>
    </row>
    <row r="284" spans="1:11">
      <c r="A284" s="1">
        <v>3</v>
      </c>
      <c r="B284" s="1">
        <v>7</v>
      </c>
      <c r="C284" s="1"/>
      <c r="D284" s="1">
        <v>5</v>
      </c>
      <c r="E284" s="1" t="s">
        <v>11</v>
      </c>
      <c r="F284" s="4">
        <v>-9.2550000000000008</v>
      </c>
      <c r="G284" s="4">
        <v>-5.6379999999999999</v>
      </c>
      <c r="H284" s="4">
        <v>2.2290000000000001</v>
      </c>
      <c r="I284" s="4">
        <v>-0.60099999999999998</v>
      </c>
      <c r="J284" s="4">
        <v>-8.5000000000000006E-2</v>
      </c>
      <c r="K284" s="4">
        <v>-0.125</v>
      </c>
    </row>
    <row r="285" spans="1:11">
      <c r="A285" s="1">
        <v>3</v>
      </c>
      <c r="B285" s="1">
        <v>7</v>
      </c>
      <c r="C285" s="1"/>
      <c r="D285" s="1">
        <v>5</v>
      </c>
      <c r="E285" s="1" t="s">
        <v>12</v>
      </c>
      <c r="F285" s="4">
        <v>-24.326000000000001</v>
      </c>
      <c r="G285" s="4">
        <v>-14.776999999999999</v>
      </c>
      <c r="H285" s="4">
        <v>2.48</v>
      </c>
      <c r="I285" s="4">
        <v>-0.62</v>
      </c>
      <c r="J285" s="4">
        <v>-8.8999999999999996E-2</v>
      </c>
      <c r="K285" s="4">
        <v>-0.13200000000000001</v>
      </c>
    </row>
    <row r="286" spans="1:11">
      <c r="A286" s="1">
        <v>3</v>
      </c>
      <c r="B286" s="1">
        <v>7</v>
      </c>
      <c r="C286" s="1"/>
      <c r="D286" s="1">
        <v>4</v>
      </c>
      <c r="E286" s="1" t="s">
        <v>9</v>
      </c>
      <c r="F286" s="4">
        <v>-9.1669999999999998</v>
      </c>
      <c r="G286" s="4">
        <v>-5.64</v>
      </c>
      <c r="H286" s="4">
        <v>10.064</v>
      </c>
      <c r="I286" s="4">
        <v>-2.1539999999999999</v>
      </c>
      <c r="J286" s="4">
        <v>-0.3</v>
      </c>
      <c r="K286" s="4">
        <v>-0.442</v>
      </c>
    </row>
    <row r="287" spans="1:11">
      <c r="A287" s="1">
        <v>3</v>
      </c>
      <c r="B287" s="1">
        <v>7</v>
      </c>
      <c r="C287" s="1"/>
      <c r="D287" s="1">
        <v>4</v>
      </c>
      <c r="E287" s="1" t="s">
        <v>10</v>
      </c>
      <c r="F287" s="4">
        <v>10.294</v>
      </c>
      <c r="G287" s="4">
        <v>6.3170000000000002</v>
      </c>
      <c r="H287" s="4">
        <v>-3.7069999999999999</v>
      </c>
      <c r="I287" s="4">
        <v>0.89700000000000002</v>
      </c>
      <c r="J287" s="4">
        <v>0.11700000000000001</v>
      </c>
      <c r="K287" s="4">
        <v>0.17199999999999999</v>
      </c>
    </row>
    <row r="288" spans="1:11">
      <c r="A288" s="1">
        <v>3</v>
      </c>
      <c r="B288" s="1">
        <v>7</v>
      </c>
      <c r="C288" s="1"/>
      <c r="D288" s="1">
        <v>4</v>
      </c>
      <c r="E288" s="1" t="s">
        <v>11</v>
      </c>
      <c r="F288" s="4">
        <v>-6.0819999999999999</v>
      </c>
      <c r="G288" s="4">
        <v>-3.7370000000000001</v>
      </c>
      <c r="H288" s="4">
        <v>4.1369999999999996</v>
      </c>
      <c r="I288" s="4">
        <v>-0.92600000000000005</v>
      </c>
      <c r="J288" s="4">
        <v>-0.13</v>
      </c>
      <c r="K288" s="4">
        <v>-0.192</v>
      </c>
    </row>
    <row r="289" spans="1:11">
      <c r="A289" s="1">
        <v>3</v>
      </c>
      <c r="B289" s="1">
        <v>7</v>
      </c>
      <c r="C289" s="1"/>
      <c r="D289" s="1">
        <v>4</v>
      </c>
      <c r="E289" s="1" t="s">
        <v>12</v>
      </c>
      <c r="F289" s="4">
        <v>-52.692</v>
      </c>
      <c r="G289" s="4">
        <v>-32.158000000000001</v>
      </c>
      <c r="H289" s="4">
        <v>6.76</v>
      </c>
      <c r="I289" s="4">
        <v>-1.6359999999999999</v>
      </c>
      <c r="J289" s="4">
        <v>-0.23599999999999999</v>
      </c>
      <c r="K289" s="4">
        <v>-0.34699999999999998</v>
      </c>
    </row>
    <row r="290" spans="1:11">
      <c r="A290" s="1">
        <v>3</v>
      </c>
      <c r="B290" s="1">
        <v>7</v>
      </c>
      <c r="C290" s="1"/>
      <c r="D290" s="1">
        <v>3</v>
      </c>
      <c r="E290" s="1" t="s">
        <v>9</v>
      </c>
      <c r="F290" s="4">
        <v>-10.863</v>
      </c>
      <c r="G290" s="4">
        <v>-6.6509999999999998</v>
      </c>
      <c r="H290" s="4">
        <v>12.045999999999999</v>
      </c>
      <c r="I290" s="4">
        <v>-2.5640000000000001</v>
      </c>
      <c r="J290" s="4">
        <v>-0.35299999999999998</v>
      </c>
      <c r="K290" s="4">
        <v>-0.51900000000000002</v>
      </c>
    </row>
    <row r="291" spans="1:11">
      <c r="A291" s="1">
        <v>3</v>
      </c>
      <c r="B291" s="1">
        <v>7</v>
      </c>
      <c r="C291" s="1"/>
      <c r="D291" s="1">
        <v>3</v>
      </c>
      <c r="E291" s="1" t="s">
        <v>10</v>
      </c>
      <c r="F291" s="4">
        <v>10.226000000000001</v>
      </c>
      <c r="G291" s="4">
        <v>6.2679999999999998</v>
      </c>
      <c r="H291" s="4">
        <v>-7.4020000000000001</v>
      </c>
      <c r="I291" s="4">
        <v>1.6739999999999999</v>
      </c>
      <c r="J291" s="4">
        <v>0.23100000000000001</v>
      </c>
      <c r="K291" s="4">
        <v>0.34</v>
      </c>
    </row>
    <row r="292" spans="1:11">
      <c r="A292" s="1">
        <v>3</v>
      </c>
      <c r="B292" s="1">
        <v>7</v>
      </c>
      <c r="C292" s="1"/>
      <c r="D292" s="1">
        <v>3</v>
      </c>
      <c r="E292" s="1" t="s">
        <v>11</v>
      </c>
      <c r="F292" s="4">
        <v>-6.59</v>
      </c>
      <c r="G292" s="4">
        <v>-4.0369999999999999</v>
      </c>
      <c r="H292" s="4">
        <v>6.0030000000000001</v>
      </c>
      <c r="I292" s="4">
        <v>-1.3109999999999999</v>
      </c>
      <c r="J292" s="4">
        <v>-0.182</v>
      </c>
      <c r="K292" s="4">
        <v>-0.26800000000000002</v>
      </c>
    </row>
    <row r="293" spans="1:11">
      <c r="A293" s="1">
        <v>3</v>
      </c>
      <c r="B293" s="1">
        <v>7</v>
      </c>
      <c r="C293" s="1"/>
      <c r="D293" s="1">
        <v>3</v>
      </c>
      <c r="E293" s="1" t="s">
        <v>12</v>
      </c>
      <c r="F293" s="4">
        <v>-80.921000000000006</v>
      </c>
      <c r="G293" s="4">
        <v>-49.456000000000003</v>
      </c>
      <c r="H293" s="4">
        <v>12.86</v>
      </c>
      <c r="I293" s="4">
        <v>-3.0019999999999998</v>
      </c>
      <c r="J293" s="4">
        <v>-0.432</v>
      </c>
      <c r="K293" s="4">
        <v>-0.63500000000000001</v>
      </c>
    </row>
    <row r="294" spans="1:11">
      <c r="A294" s="1">
        <v>3</v>
      </c>
      <c r="B294" s="1">
        <v>7</v>
      </c>
      <c r="C294" s="1"/>
      <c r="D294" s="1">
        <v>2</v>
      </c>
      <c r="E294" s="1" t="s">
        <v>9</v>
      </c>
      <c r="F294" s="4">
        <v>-11.032</v>
      </c>
      <c r="G294" s="4">
        <v>-6.7590000000000003</v>
      </c>
      <c r="H294" s="4">
        <v>11.279</v>
      </c>
      <c r="I294" s="4">
        <v>-2.3650000000000002</v>
      </c>
      <c r="J294" s="4">
        <v>-0.32300000000000001</v>
      </c>
      <c r="K294" s="4">
        <v>-0.47599999999999998</v>
      </c>
    </row>
    <row r="295" spans="1:11">
      <c r="A295" s="1">
        <v>3</v>
      </c>
      <c r="B295" s="1">
        <v>7</v>
      </c>
      <c r="C295" s="1"/>
      <c r="D295" s="1">
        <v>2</v>
      </c>
      <c r="E295" s="1" t="s">
        <v>10</v>
      </c>
      <c r="F295" s="4">
        <v>12.319000000000001</v>
      </c>
      <c r="G295" s="4">
        <v>7.5519999999999996</v>
      </c>
      <c r="H295" s="4">
        <v>-7.99</v>
      </c>
      <c r="I295" s="4">
        <v>2.2850000000000001</v>
      </c>
      <c r="J295" s="4">
        <v>0.317</v>
      </c>
      <c r="K295" s="4">
        <v>0.46700000000000003</v>
      </c>
    </row>
    <row r="296" spans="1:11">
      <c r="A296" s="1">
        <v>3</v>
      </c>
      <c r="B296" s="1">
        <v>7</v>
      </c>
      <c r="C296" s="1"/>
      <c r="D296" s="1">
        <v>2</v>
      </c>
      <c r="E296" s="1" t="s">
        <v>11</v>
      </c>
      <c r="F296" s="4">
        <v>-7.2969999999999997</v>
      </c>
      <c r="G296" s="4">
        <v>-4.4720000000000004</v>
      </c>
      <c r="H296" s="4">
        <v>5.9409999999999998</v>
      </c>
      <c r="I296" s="4">
        <v>-1.4370000000000001</v>
      </c>
      <c r="J296" s="4">
        <v>-0.2</v>
      </c>
      <c r="K296" s="4">
        <v>-0.29499999999999998</v>
      </c>
    </row>
    <row r="297" spans="1:11">
      <c r="A297" s="1">
        <v>3</v>
      </c>
      <c r="B297" s="1">
        <v>7</v>
      </c>
      <c r="C297" s="1"/>
      <c r="D297" s="1">
        <v>2</v>
      </c>
      <c r="E297" s="1" t="s">
        <v>12</v>
      </c>
      <c r="F297" s="4">
        <v>-109.15300000000001</v>
      </c>
      <c r="G297" s="4">
        <v>-66.754999999999995</v>
      </c>
      <c r="H297" s="4">
        <v>20.334</v>
      </c>
      <c r="I297" s="4">
        <v>-4.6280000000000001</v>
      </c>
      <c r="J297" s="4">
        <v>-0.66300000000000003</v>
      </c>
      <c r="K297" s="4">
        <v>-0.97599999999999998</v>
      </c>
    </row>
    <row r="298" spans="1:11">
      <c r="A298" s="1">
        <v>3</v>
      </c>
      <c r="B298" s="1">
        <v>7</v>
      </c>
      <c r="C298" s="1"/>
      <c r="D298" s="1">
        <v>1</v>
      </c>
      <c r="E298" s="1" t="s">
        <v>9</v>
      </c>
      <c r="F298" s="4">
        <v>-8.2859999999999996</v>
      </c>
      <c r="G298" s="4">
        <v>-5.0750000000000002</v>
      </c>
      <c r="H298" s="4">
        <v>12.798</v>
      </c>
      <c r="I298" s="4">
        <v>1.9159999999999999</v>
      </c>
      <c r="J298" s="4">
        <v>-0.23799999999999999</v>
      </c>
      <c r="K298" s="4">
        <v>-0.35</v>
      </c>
    </row>
    <row r="299" spans="1:11">
      <c r="A299" s="1">
        <v>3</v>
      </c>
      <c r="B299" s="1">
        <v>7</v>
      </c>
      <c r="C299" s="1"/>
      <c r="D299" s="1">
        <v>1</v>
      </c>
      <c r="E299" s="1" t="s">
        <v>10</v>
      </c>
      <c r="F299" s="4">
        <v>3.895</v>
      </c>
      <c r="G299" s="4">
        <v>2.3860000000000001</v>
      </c>
      <c r="H299" s="4">
        <v>-39.901000000000003</v>
      </c>
      <c r="I299" s="4">
        <v>7.2089999999999996</v>
      </c>
      <c r="J299" s="4">
        <v>0.98599999999999999</v>
      </c>
      <c r="K299" s="4">
        <v>1.4510000000000001</v>
      </c>
    </row>
    <row r="300" spans="1:11">
      <c r="A300" s="1">
        <v>3</v>
      </c>
      <c r="B300" s="1">
        <v>7</v>
      </c>
      <c r="C300" s="1"/>
      <c r="D300" s="1">
        <v>1</v>
      </c>
      <c r="E300" s="1" t="s">
        <v>11</v>
      </c>
      <c r="F300" s="4">
        <v>-3.383</v>
      </c>
      <c r="G300" s="4">
        <v>-2.0720000000000001</v>
      </c>
      <c r="H300" s="4">
        <v>14.617000000000001</v>
      </c>
      <c r="I300" s="4">
        <v>2.5209999999999999</v>
      </c>
      <c r="J300" s="4">
        <v>-0.34</v>
      </c>
      <c r="K300" s="4">
        <v>-0.5</v>
      </c>
    </row>
    <row r="301" spans="1:11">
      <c r="A301" s="1">
        <v>3</v>
      </c>
      <c r="B301" s="1">
        <v>7</v>
      </c>
      <c r="C301" s="1"/>
      <c r="D301" s="1">
        <v>1</v>
      </c>
      <c r="E301" s="1" t="s">
        <v>12</v>
      </c>
      <c r="F301" s="4">
        <v>-137.19999999999999</v>
      </c>
      <c r="G301" s="4">
        <v>-83.94</v>
      </c>
      <c r="H301" s="4">
        <v>28.638000000000002</v>
      </c>
      <c r="I301" s="4">
        <v>-6.2629999999999999</v>
      </c>
      <c r="J301" s="4">
        <v>-0.89400000000000002</v>
      </c>
      <c r="K301" s="4">
        <v>-1.3160000000000001</v>
      </c>
    </row>
    <row r="302" spans="1:11">
      <c r="A302" s="1">
        <v>3</v>
      </c>
      <c r="B302" s="1">
        <v>8</v>
      </c>
      <c r="C302" s="1"/>
      <c r="D302" s="1">
        <v>5</v>
      </c>
      <c r="E302" s="1" t="s">
        <v>9</v>
      </c>
      <c r="F302" s="4">
        <v>6.125</v>
      </c>
      <c r="G302" s="4">
        <v>3.6720000000000002</v>
      </c>
      <c r="H302" s="4">
        <v>13.214</v>
      </c>
      <c r="I302" s="4">
        <v>-3.2410000000000001</v>
      </c>
      <c r="J302" s="4">
        <v>-0.46800000000000003</v>
      </c>
      <c r="K302" s="4">
        <v>-0.68799999999999994</v>
      </c>
    </row>
    <row r="303" spans="1:11">
      <c r="A303" s="1">
        <v>3</v>
      </c>
      <c r="B303" s="1">
        <v>8</v>
      </c>
      <c r="C303" s="1"/>
      <c r="D303" s="1">
        <v>5</v>
      </c>
      <c r="E303" s="1" t="s">
        <v>10</v>
      </c>
      <c r="F303" s="4">
        <v>-4.5049999999999999</v>
      </c>
      <c r="G303" s="4">
        <v>-2.7080000000000002</v>
      </c>
      <c r="H303" s="4">
        <v>-6.7</v>
      </c>
      <c r="I303" s="4">
        <v>1.772</v>
      </c>
      <c r="J303" s="4">
        <v>0.252</v>
      </c>
      <c r="K303" s="4">
        <v>0.371</v>
      </c>
    </row>
    <row r="304" spans="1:11">
      <c r="A304" s="1">
        <v>3</v>
      </c>
      <c r="B304" s="1">
        <v>8</v>
      </c>
      <c r="C304" s="1"/>
      <c r="D304" s="1">
        <v>5</v>
      </c>
      <c r="E304" s="1" t="s">
        <v>11</v>
      </c>
      <c r="F304" s="4">
        <v>3.3220000000000001</v>
      </c>
      <c r="G304" s="4">
        <v>1.994</v>
      </c>
      <c r="H304" s="4">
        <v>6.18</v>
      </c>
      <c r="I304" s="4">
        <v>-1.5609999999999999</v>
      </c>
      <c r="J304" s="4">
        <v>-0.22500000000000001</v>
      </c>
      <c r="K304" s="4">
        <v>-0.33100000000000002</v>
      </c>
    </row>
    <row r="305" spans="1:11">
      <c r="A305" s="1">
        <v>3</v>
      </c>
      <c r="B305" s="1">
        <v>8</v>
      </c>
      <c r="C305" s="1"/>
      <c r="D305" s="1">
        <v>5</v>
      </c>
      <c r="E305" s="1" t="s">
        <v>12</v>
      </c>
      <c r="F305" s="4">
        <v>-45.462000000000003</v>
      </c>
      <c r="G305" s="4">
        <v>-27.617000000000001</v>
      </c>
      <c r="H305" s="4">
        <v>1.409</v>
      </c>
      <c r="I305" s="4">
        <v>-0.308</v>
      </c>
      <c r="J305" s="4">
        <v>-4.3999999999999997E-2</v>
      </c>
      <c r="K305" s="4">
        <v>-6.4000000000000001E-2</v>
      </c>
    </row>
    <row r="306" spans="1:11">
      <c r="A306" s="1">
        <v>3</v>
      </c>
      <c r="B306" s="1">
        <v>8</v>
      </c>
      <c r="C306" s="1"/>
      <c r="D306" s="1">
        <v>4</v>
      </c>
      <c r="E306" s="1" t="s">
        <v>9</v>
      </c>
      <c r="F306" s="4">
        <v>3.1869999999999998</v>
      </c>
      <c r="G306" s="4">
        <v>1.9239999999999999</v>
      </c>
      <c r="H306" s="4">
        <v>15.824999999999999</v>
      </c>
      <c r="I306" s="4">
        <v>-3.4750000000000001</v>
      </c>
      <c r="J306" s="4">
        <v>-0.49099999999999999</v>
      </c>
      <c r="K306" s="4">
        <v>-0.72199999999999998</v>
      </c>
    </row>
    <row r="307" spans="1:11">
      <c r="A307" s="1">
        <v>3</v>
      </c>
      <c r="B307" s="1">
        <v>8</v>
      </c>
      <c r="C307" s="1"/>
      <c r="D307" s="1">
        <v>4</v>
      </c>
      <c r="E307" s="1" t="s">
        <v>10</v>
      </c>
      <c r="F307" s="4">
        <v>-3.6579999999999999</v>
      </c>
      <c r="G307" s="4">
        <v>-2.2080000000000002</v>
      </c>
      <c r="H307" s="4">
        <v>-10.148</v>
      </c>
      <c r="I307" s="4">
        <v>2.383</v>
      </c>
      <c r="J307" s="4">
        <v>0.33900000000000002</v>
      </c>
      <c r="K307" s="4">
        <v>0.498</v>
      </c>
    </row>
    <row r="308" spans="1:11">
      <c r="A308" s="1">
        <v>3</v>
      </c>
      <c r="B308" s="1">
        <v>8</v>
      </c>
      <c r="C308" s="1"/>
      <c r="D308" s="1">
        <v>4</v>
      </c>
      <c r="E308" s="1" t="s">
        <v>11</v>
      </c>
      <c r="F308" s="4">
        <v>2.1389999999999998</v>
      </c>
      <c r="G308" s="4">
        <v>1.2909999999999999</v>
      </c>
      <c r="H308" s="4">
        <v>8.0719999999999992</v>
      </c>
      <c r="I308" s="4">
        <v>-1.823</v>
      </c>
      <c r="J308" s="4">
        <v>-0.25900000000000001</v>
      </c>
      <c r="K308" s="4">
        <v>-0.38100000000000001</v>
      </c>
    </row>
    <row r="309" spans="1:11">
      <c r="A309" s="1">
        <v>3</v>
      </c>
      <c r="B309" s="1">
        <v>8</v>
      </c>
      <c r="C309" s="1"/>
      <c r="D309" s="1">
        <v>4</v>
      </c>
      <c r="E309" s="1" t="s">
        <v>12</v>
      </c>
      <c r="F309" s="4">
        <v>-96.738</v>
      </c>
      <c r="G309" s="4">
        <v>-59.066000000000003</v>
      </c>
      <c r="H309" s="4">
        <v>2.8719999999999999</v>
      </c>
      <c r="I309" s="4">
        <v>-0.63200000000000001</v>
      </c>
      <c r="J309" s="4">
        <v>-0.09</v>
      </c>
      <c r="K309" s="4">
        <v>-0.13300000000000001</v>
      </c>
    </row>
    <row r="310" spans="1:11">
      <c r="A310" s="1">
        <v>3</v>
      </c>
      <c r="B310" s="1">
        <v>8</v>
      </c>
      <c r="C310" s="1"/>
      <c r="D310" s="1">
        <v>3</v>
      </c>
      <c r="E310" s="1" t="s">
        <v>9</v>
      </c>
      <c r="F310" s="4">
        <v>3.863</v>
      </c>
      <c r="G310" s="4">
        <v>2.3370000000000002</v>
      </c>
      <c r="H310" s="4">
        <v>20.074000000000002</v>
      </c>
      <c r="I310" s="4">
        <v>-4.3529999999999998</v>
      </c>
      <c r="J310" s="4">
        <v>-0.60799999999999998</v>
      </c>
      <c r="K310" s="4">
        <v>-0.89500000000000002</v>
      </c>
    </row>
    <row r="311" spans="1:11">
      <c r="A311" s="1">
        <v>3</v>
      </c>
      <c r="B311" s="1">
        <v>8</v>
      </c>
      <c r="C311" s="1"/>
      <c r="D311" s="1">
        <v>3</v>
      </c>
      <c r="E311" s="1" t="s">
        <v>10</v>
      </c>
      <c r="F311" s="4">
        <v>-3.6760000000000002</v>
      </c>
      <c r="G311" s="4">
        <v>-2.2240000000000002</v>
      </c>
      <c r="H311" s="4">
        <v>-15.439</v>
      </c>
      <c r="I311" s="4">
        <v>3.4740000000000002</v>
      </c>
      <c r="J311" s="4">
        <v>0.48899999999999999</v>
      </c>
      <c r="K311" s="4">
        <v>0.71899999999999997</v>
      </c>
    </row>
    <row r="312" spans="1:11">
      <c r="A312" s="1">
        <v>3</v>
      </c>
      <c r="B312" s="1">
        <v>8</v>
      </c>
      <c r="C312" s="1"/>
      <c r="D312" s="1">
        <v>3</v>
      </c>
      <c r="E312" s="1" t="s">
        <v>11</v>
      </c>
      <c r="F312" s="4">
        <v>2.3559999999999999</v>
      </c>
      <c r="G312" s="4">
        <v>1.425</v>
      </c>
      <c r="H312" s="4">
        <v>11.068</v>
      </c>
      <c r="I312" s="4">
        <v>-2.44</v>
      </c>
      <c r="J312" s="4">
        <v>-0.34300000000000003</v>
      </c>
      <c r="K312" s="4">
        <v>-0.505</v>
      </c>
    </row>
    <row r="313" spans="1:11">
      <c r="A313" s="1">
        <v>3</v>
      </c>
      <c r="B313" s="1">
        <v>8</v>
      </c>
      <c r="C313" s="1"/>
      <c r="D313" s="1">
        <v>3</v>
      </c>
      <c r="E313" s="1" t="s">
        <v>12</v>
      </c>
      <c r="F313" s="4">
        <v>-148.30000000000001</v>
      </c>
      <c r="G313" s="4">
        <v>-90.679000000000002</v>
      </c>
      <c r="H313" s="4">
        <v>4.008</v>
      </c>
      <c r="I313" s="4">
        <v>-0.88700000000000001</v>
      </c>
      <c r="J313" s="4">
        <v>-0.127</v>
      </c>
      <c r="K313" s="4">
        <v>-0.186</v>
      </c>
    </row>
    <row r="314" spans="1:11">
      <c r="A314" s="1">
        <v>3</v>
      </c>
      <c r="B314" s="1">
        <v>8</v>
      </c>
      <c r="C314" s="1"/>
      <c r="D314" s="1">
        <v>2</v>
      </c>
      <c r="E314" s="1" t="s">
        <v>9</v>
      </c>
      <c r="F314" s="4">
        <v>3.9390000000000001</v>
      </c>
      <c r="G314" s="4">
        <v>2.4009999999999998</v>
      </c>
      <c r="H314" s="4">
        <v>20.593</v>
      </c>
      <c r="I314" s="4">
        <v>-4.3380000000000001</v>
      </c>
      <c r="J314" s="4">
        <v>-0.60299999999999998</v>
      </c>
      <c r="K314" s="4">
        <v>-0.88700000000000001</v>
      </c>
    </row>
    <row r="315" spans="1:11">
      <c r="A315" s="1">
        <v>3</v>
      </c>
      <c r="B315" s="1">
        <v>8</v>
      </c>
      <c r="C315" s="1"/>
      <c r="D315" s="1">
        <v>2</v>
      </c>
      <c r="E315" s="1" t="s">
        <v>10</v>
      </c>
      <c r="F315" s="4">
        <v>-4.5439999999999996</v>
      </c>
      <c r="G315" s="4">
        <v>-2.7730000000000001</v>
      </c>
      <c r="H315" s="4">
        <v>-18.337</v>
      </c>
      <c r="I315" s="4">
        <v>4.3789999999999996</v>
      </c>
      <c r="J315" s="4">
        <v>0.61499999999999999</v>
      </c>
      <c r="K315" s="4">
        <v>0.90600000000000003</v>
      </c>
    </row>
    <row r="316" spans="1:11">
      <c r="A316" s="1">
        <v>3</v>
      </c>
      <c r="B316" s="1">
        <v>8</v>
      </c>
      <c r="C316" s="1"/>
      <c r="D316" s="1">
        <v>2</v>
      </c>
      <c r="E316" s="1" t="s">
        <v>11</v>
      </c>
      <c r="F316" s="4">
        <v>2.6509999999999998</v>
      </c>
      <c r="G316" s="4">
        <v>1.617</v>
      </c>
      <c r="H316" s="4">
        <v>12.138999999999999</v>
      </c>
      <c r="I316" s="4">
        <v>-2.718</v>
      </c>
      <c r="J316" s="4">
        <v>-0.38100000000000001</v>
      </c>
      <c r="K316" s="4">
        <v>-0.56000000000000005</v>
      </c>
    </row>
    <row r="317" spans="1:11">
      <c r="A317" s="1">
        <v>3</v>
      </c>
      <c r="B317" s="1">
        <v>8</v>
      </c>
      <c r="C317" s="1"/>
      <c r="D317" s="1">
        <v>2</v>
      </c>
      <c r="E317" s="1" t="s">
        <v>12</v>
      </c>
      <c r="F317" s="4">
        <v>-199.91</v>
      </c>
      <c r="G317" s="4">
        <v>-122.312</v>
      </c>
      <c r="H317" s="4">
        <v>4.8440000000000003</v>
      </c>
      <c r="I317" s="4">
        <v>-1.0649999999999999</v>
      </c>
      <c r="J317" s="4">
        <v>-0.152</v>
      </c>
      <c r="K317" s="4">
        <v>-0.224</v>
      </c>
    </row>
    <row r="318" spans="1:11">
      <c r="A318" s="1">
        <v>3</v>
      </c>
      <c r="B318" s="1">
        <v>8</v>
      </c>
      <c r="C318" s="1"/>
      <c r="D318" s="1">
        <v>1</v>
      </c>
      <c r="E318" s="1" t="s">
        <v>9</v>
      </c>
      <c r="F318" s="4">
        <v>2.8290000000000002</v>
      </c>
      <c r="G318" s="4">
        <v>1.734</v>
      </c>
      <c r="H318" s="4">
        <v>19.643999999999998</v>
      </c>
      <c r="I318" s="4">
        <v>3.222</v>
      </c>
      <c r="J318" s="4">
        <v>-0.42599999999999999</v>
      </c>
      <c r="K318" s="4">
        <v>-0.627</v>
      </c>
    </row>
    <row r="319" spans="1:11">
      <c r="A319" s="1">
        <v>3</v>
      </c>
      <c r="B319" s="1">
        <v>8</v>
      </c>
      <c r="C319" s="1"/>
      <c r="D319" s="1">
        <v>1</v>
      </c>
      <c r="E319" s="1" t="s">
        <v>10</v>
      </c>
      <c r="F319" s="4">
        <v>-1.663</v>
      </c>
      <c r="G319" s="4">
        <v>-1.018</v>
      </c>
      <c r="H319" s="4">
        <v>-43.354999999999997</v>
      </c>
      <c r="I319" s="4">
        <v>7.883</v>
      </c>
      <c r="J319" s="4">
        <v>1.08</v>
      </c>
      <c r="K319" s="4">
        <v>1.59</v>
      </c>
    </row>
    <row r="320" spans="1:11">
      <c r="A320" s="1">
        <v>3</v>
      </c>
      <c r="B320" s="1">
        <v>8</v>
      </c>
      <c r="C320" s="1"/>
      <c r="D320" s="1">
        <v>1</v>
      </c>
      <c r="E320" s="1" t="s">
        <v>11</v>
      </c>
      <c r="F320" s="4">
        <v>1.248</v>
      </c>
      <c r="G320" s="4">
        <v>0.76400000000000001</v>
      </c>
      <c r="H320" s="4">
        <v>17.491</v>
      </c>
      <c r="I320" s="4">
        <v>-3.08</v>
      </c>
      <c r="J320" s="4">
        <v>-0.41799999999999998</v>
      </c>
      <c r="K320" s="4">
        <v>-0.61599999999999999</v>
      </c>
    </row>
    <row r="321" spans="1:11">
      <c r="A321" s="1">
        <v>3</v>
      </c>
      <c r="B321" s="1">
        <v>8</v>
      </c>
      <c r="C321" s="1"/>
      <c r="D321" s="1">
        <v>1</v>
      </c>
      <c r="E321" s="1" t="s">
        <v>12</v>
      </c>
      <c r="F321" s="4">
        <v>-251.94800000000001</v>
      </c>
      <c r="G321" s="4">
        <v>-154.19200000000001</v>
      </c>
      <c r="H321" s="4">
        <v>4.625</v>
      </c>
      <c r="I321" s="4">
        <v>-1.046</v>
      </c>
      <c r="J321" s="4">
        <v>-0.15</v>
      </c>
      <c r="K321" s="4">
        <v>-0.22</v>
      </c>
    </row>
    <row r="322" spans="1:11">
      <c r="A322" s="1">
        <v>3</v>
      </c>
      <c r="B322" s="1">
        <v>9</v>
      </c>
      <c r="C322" s="1"/>
      <c r="D322" s="1">
        <v>5</v>
      </c>
      <c r="E322" s="1" t="s">
        <v>9</v>
      </c>
      <c r="F322" s="4">
        <v>-5.4690000000000003</v>
      </c>
      <c r="G322" s="4">
        <v>-4.0060000000000002</v>
      </c>
      <c r="H322" s="4">
        <v>26.856999999999999</v>
      </c>
      <c r="I322" s="4">
        <v>-6.7110000000000003</v>
      </c>
      <c r="J322" s="4">
        <v>-0.96599999999999997</v>
      </c>
      <c r="K322" s="4">
        <v>-1.421</v>
      </c>
    </row>
    <row r="323" spans="1:11">
      <c r="A323" s="1">
        <v>3</v>
      </c>
      <c r="B323" s="1">
        <v>9</v>
      </c>
      <c r="C323" s="1"/>
      <c r="D323" s="1">
        <v>5</v>
      </c>
      <c r="E323" s="1" t="s">
        <v>10</v>
      </c>
      <c r="F323" s="4">
        <v>5.194</v>
      </c>
      <c r="G323" s="4">
        <v>3.7349999999999999</v>
      </c>
      <c r="H323" s="4">
        <v>-25.234000000000002</v>
      </c>
      <c r="I323" s="4">
        <v>6.3490000000000002</v>
      </c>
      <c r="J323" s="4">
        <v>0.91300000000000003</v>
      </c>
      <c r="K323" s="4">
        <v>1.3440000000000001</v>
      </c>
    </row>
    <row r="324" spans="1:11">
      <c r="A324" s="1">
        <v>3</v>
      </c>
      <c r="B324" s="1">
        <v>9</v>
      </c>
      <c r="C324" s="1"/>
      <c r="D324" s="1">
        <v>5</v>
      </c>
      <c r="E324" s="1" t="s">
        <v>11</v>
      </c>
      <c r="F324" s="4">
        <v>-3.3319999999999999</v>
      </c>
      <c r="G324" s="4">
        <v>-2.419</v>
      </c>
      <c r="H324" s="4">
        <v>16.277999999999999</v>
      </c>
      <c r="I324" s="4">
        <v>-4.0810000000000004</v>
      </c>
      <c r="J324" s="4">
        <v>-0.58699999999999997</v>
      </c>
      <c r="K324" s="4">
        <v>-0.86399999999999999</v>
      </c>
    </row>
    <row r="325" spans="1:11">
      <c r="A325" s="1">
        <v>3</v>
      </c>
      <c r="B325" s="1">
        <v>9</v>
      </c>
      <c r="C325" s="1"/>
      <c r="D325" s="1">
        <v>5</v>
      </c>
      <c r="E325" s="1" t="s">
        <v>12</v>
      </c>
      <c r="F325" s="4">
        <v>-49.345999999999997</v>
      </c>
      <c r="G325" s="4">
        <v>-32.264000000000003</v>
      </c>
      <c r="H325" s="4">
        <v>13.305</v>
      </c>
      <c r="I325" s="4">
        <v>-3.4260000000000002</v>
      </c>
      <c r="J325" s="4">
        <v>-0.49</v>
      </c>
      <c r="K325" s="4">
        <v>-0.72099999999999997</v>
      </c>
    </row>
    <row r="326" spans="1:11">
      <c r="A326" s="1">
        <v>3</v>
      </c>
      <c r="B326" s="1">
        <v>9</v>
      </c>
      <c r="C326" s="1"/>
      <c r="D326" s="1">
        <v>4</v>
      </c>
      <c r="E326" s="1" t="s">
        <v>9</v>
      </c>
      <c r="F326" s="4">
        <v>-4.8129999999999997</v>
      </c>
      <c r="G326" s="4">
        <v>-3.4</v>
      </c>
      <c r="H326" s="4">
        <v>43.74</v>
      </c>
      <c r="I326" s="4">
        <v>-9.9930000000000003</v>
      </c>
      <c r="J326" s="4">
        <v>-1.4279999999999999</v>
      </c>
      <c r="K326" s="4">
        <v>-2.1</v>
      </c>
    </row>
    <row r="327" spans="1:11">
      <c r="A327" s="1">
        <v>3</v>
      </c>
      <c r="B327" s="1">
        <v>9</v>
      </c>
      <c r="C327" s="1"/>
      <c r="D327" s="1">
        <v>4</v>
      </c>
      <c r="E327" s="1" t="s">
        <v>10</v>
      </c>
      <c r="F327" s="4">
        <v>4.5380000000000003</v>
      </c>
      <c r="G327" s="4">
        <v>3.2349999999999999</v>
      </c>
      <c r="H327" s="4">
        <v>-42.274000000000001</v>
      </c>
      <c r="I327" s="4">
        <v>9.7129999999999992</v>
      </c>
      <c r="J327" s="4">
        <v>1.389</v>
      </c>
      <c r="K327" s="4">
        <v>2.0430000000000001</v>
      </c>
    </row>
    <row r="328" spans="1:11">
      <c r="A328" s="1">
        <v>3</v>
      </c>
      <c r="B328" s="1">
        <v>9</v>
      </c>
      <c r="C328" s="1"/>
      <c r="D328" s="1">
        <v>4</v>
      </c>
      <c r="E328" s="1" t="s">
        <v>11</v>
      </c>
      <c r="F328" s="4">
        <v>-2.9220000000000002</v>
      </c>
      <c r="G328" s="4">
        <v>-2.0739999999999998</v>
      </c>
      <c r="H328" s="4">
        <v>26.879000000000001</v>
      </c>
      <c r="I328" s="4">
        <v>-6.1580000000000004</v>
      </c>
      <c r="J328" s="4">
        <v>-0.88</v>
      </c>
      <c r="K328" s="4">
        <v>-1.2949999999999999</v>
      </c>
    </row>
    <row r="329" spans="1:11">
      <c r="A329" s="1">
        <v>3</v>
      </c>
      <c r="B329" s="1">
        <v>9</v>
      </c>
      <c r="C329" s="1"/>
      <c r="D329" s="1">
        <v>4</v>
      </c>
      <c r="E329" s="1" t="s">
        <v>12</v>
      </c>
      <c r="F329" s="4">
        <v>-107.277</v>
      </c>
      <c r="G329" s="4">
        <v>-70.251999999999995</v>
      </c>
      <c r="H329" s="4">
        <v>55.34</v>
      </c>
      <c r="I329" s="4">
        <v>-13.492000000000001</v>
      </c>
      <c r="J329" s="4">
        <v>-1.9410000000000001</v>
      </c>
      <c r="K329" s="4">
        <v>-2.8559999999999999</v>
      </c>
    </row>
    <row r="330" spans="1:11">
      <c r="A330" s="1">
        <v>3</v>
      </c>
      <c r="B330" s="1">
        <v>9</v>
      </c>
      <c r="C330" s="1"/>
      <c r="D330" s="1">
        <v>3</v>
      </c>
      <c r="E330" s="1" t="s">
        <v>9</v>
      </c>
      <c r="F330" s="4">
        <v>-3.8090000000000002</v>
      </c>
      <c r="G330" s="4">
        <v>-2.774</v>
      </c>
      <c r="H330" s="4">
        <v>60.206000000000003</v>
      </c>
      <c r="I330" s="4">
        <v>-13.244999999999999</v>
      </c>
      <c r="J330" s="4">
        <v>-1.869</v>
      </c>
      <c r="K330" s="4">
        <v>-2.75</v>
      </c>
    </row>
    <row r="331" spans="1:11">
      <c r="A331" s="1">
        <v>3</v>
      </c>
      <c r="B331" s="1">
        <v>9</v>
      </c>
      <c r="C331" s="1"/>
      <c r="D331" s="1">
        <v>3</v>
      </c>
      <c r="E331" s="1" t="s">
        <v>10</v>
      </c>
      <c r="F331" s="4">
        <v>3.2749999999999999</v>
      </c>
      <c r="G331" s="4">
        <v>2.4359999999999999</v>
      </c>
      <c r="H331" s="4">
        <v>-59.094000000000001</v>
      </c>
      <c r="I331" s="4">
        <v>13.074</v>
      </c>
      <c r="J331" s="4">
        <v>1.847</v>
      </c>
      <c r="K331" s="4">
        <v>2.7170000000000001</v>
      </c>
    </row>
    <row r="332" spans="1:11">
      <c r="A332" s="1">
        <v>3</v>
      </c>
      <c r="B332" s="1">
        <v>9</v>
      </c>
      <c r="C332" s="1"/>
      <c r="D332" s="1">
        <v>3</v>
      </c>
      <c r="E332" s="1" t="s">
        <v>11</v>
      </c>
      <c r="F332" s="4">
        <v>-2.214</v>
      </c>
      <c r="G332" s="4">
        <v>-1.6279999999999999</v>
      </c>
      <c r="H332" s="4">
        <v>37.280999999999999</v>
      </c>
      <c r="I332" s="4">
        <v>-8.2249999999999996</v>
      </c>
      <c r="J332" s="4">
        <v>-1.161</v>
      </c>
      <c r="K332" s="4">
        <v>-1.708</v>
      </c>
    </row>
    <row r="333" spans="1:11">
      <c r="A333" s="1">
        <v>3</v>
      </c>
      <c r="B333" s="1">
        <v>9</v>
      </c>
      <c r="C333" s="1"/>
      <c r="D333" s="1">
        <v>3</v>
      </c>
      <c r="E333" s="1" t="s">
        <v>12</v>
      </c>
      <c r="F333" s="4">
        <v>-163.64099999999999</v>
      </c>
      <c r="G333" s="4">
        <v>-107.24</v>
      </c>
      <c r="H333" s="4">
        <v>121.139</v>
      </c>
      <c r="I333" s="4">
        <v>-28.273</v>
      </c>
      <c r="J333" s="4">
        <v>-4.0599999999999996</v>
      </c>
      <c r="K333" s="4">
        <v>-5.9729999999999999</v>
      </c>
    </row>
    <row r="334" spans="1:11">
      <c r="A334" s="1">
        <v>3</v>
      </c>
      <c r="B334" s="1">
        <v>9</v>
      </c>
      <c r="C334" s="1"/>
      <c r="D334" s="1">
        <v>2</v>
      </c>
      <c r="E334" s="1" t="s">
        <v>9</v>
      </c>
      <c r="F334" s="4">
        <v>-2.2879999999999998</v>
      </c>
      <c r="G334" s="4">
        <v>-1.8</v>
      </c>
      <c r="H334" s="4">
        <v>71.835999999999999</v>
      </c>
      <c r="I334" s="4">
        <v>-15.071</v>
      </c>
      <c r="J334" s="4">
        <v>-2.109</v>
      </c>
      <c r="K334" s="4">
        <v>-3.1019999999999999</v>
      </c>
    </row>
    <row r="335" spans="1:11">
      <c r="A335" s="1">
        <v>3</v>
      </c>
      <c r="B335" s="1">
        <v>9</v>
      </c>
      <c r="C335" s="1"/>
      <c r="D335" s="1">
        <v>2</v>
      </c>
      <c r="E335" s="1" t="s">
        <v>10</v>
      </c>
      <c r="F335" s="4">
        <v>1.679</v>
      </c>
      <c r="G335" s="4">
        <v>1.42</v>
      </c>
      <c r="H335" s="4">
        <v>-73.489999999999995</v>
      </c>
      <c r="I335" s="4">
        <v>15.504</v>
      </c>
      <c r="J335" s="4">
        <v>2.1720000000000002</v>
      </c>
      <c r="K335" s="4">
        <v>3.1960000000000002</v>
      </c>
    </row>
    <row r="336" spans="1:11">
      <c r="A336" s="1">
        <v>3</v>
      </c>
      <c r="B336" s="1">
        <v>9</v>
      </c>
      <c r="C336" s="1"/>
      <c r="D336" s="1">
        <v>2</v>
      </c>
      <c r="E336" s="1" t="s">
        <v>11</v>
      </c>
      <c r="F336" s="4">
        <v>-1.24</v>
      </c>
      <c r="G336" s="4">
        <v>-1.006</v>
      </c>
      <c r="H336" s="4">
        <v>45.414000000000001</v>
      </c>
      <c r="I336" s="4">
        <v>-9.5540000000000003</v>
      </c>
      <c r="J336" s="4">
        <v>-1.3380000000000001</v>
      </c>
      <c r="K336" s="4">
        <v>-1.968</v>
      </c>
    </row>
    <row r="337" spans="1:11">
      <c r="A337" s="1">
        <v>3</v>
      </c>
      <c r="B337" s="1">
        <v>9</v>
      </c>
      <c r="C337" s="1"/>
      <c r="D337" s="1">
        <v>2</v>
      </c>
      <c r="E337" s="1" t="s">
        <v>12</v>
      </c>
      <c r="F337" s="4">
        <v>-217.52</v>
      </c>
      <c r="G337" s="4">
        <v>-142.66499999999999</v>
      </c>
      <c r="H337" s="4">
        <v>207.184</v>
      </c>
      <c r="I337" s="4">
        <v>-46.789000000000001</v>
      </c>
      <c r="J337" s="4">
        <v>-6.6929999999999996</v>
      </c>
      <c r="K337" s="4">
        <v>-9.8469999999999995</v>
      </c>
    </row>
    <row r="338" spans="1:11">
      <c r="A338" s="1">
        <v>3</v>
      </c>
      <c r="B338" s="1">
        <v>9</v>
      </c>
      <c r="C338" s="1"/>
      <c r="D338" s="1">
        <v>1</v>
      </c>
      <c r="E338" s="1" t="s">
        <v>9</v>
      </c>
      <c r="F338" s="4">
        <v>-0.85699999999999998</v>
      </c>
      <c r="G338" s="4">
        <v>-0.746</v>
      </c>
      <c r="H338" s="4">
        <v>54.688000000000002</v>
      </c>
      <c r="I338" s="4">
        <v>-10.045</v>
      </c>
      <c r="J338" s="4">
        <v>-1.3779999999999999</v>
      </c>
      <c r="K338" s="4">
        <v>-2.028</v>
      </c>
    </row>
    <row r="339" spans="1:11">
      <c r="A339" s="1">
        <v>3</v>
      </c>
      <c r="B339" s="1">
        <v>9</v>
      </c>
      <c r="C339" s="1"/>
      <c r="D339" s="1">
        <v>1</v>
      </c>
      <c r="E339" s="1" t="s">
        <v>10</v>
      </c>
      <c r="F339" s="4">
        <v>0.18</v>
      </c>
      <c r="G339" s="4">
        <v>0.222</v>
      </c>
      <c r="H339" s="4">
        <v>-60.905000000000001</v>
      </c>
      <c r="I339" s="4">
        <v>11.308999999999999</v>
      </c>
      <c r="J339" s="4">
        <v>1.5569999999999999</v>
      </c>
      <c r="K339" s="4">
        <v>2.29</v>
      </c>
    </row>
    <row r="340" spans="1:11">
      <c r="A340" s="1">
        <v>3</v>
      </c>
      <c r="B340" s="1">
        <v>9</v>
      </c>
      <c r="C340" s="1"/>
      <c r="D340" s="1">
        <v>1</v>
      </c>
      <c r="E340" s="1" t="s">
        <v>11</v>
      </c>
      <c r="F340" s="4">
        <v>-0.28799999999999998</v>
      </c>
      <c r="G340" s="4">
        <v>-0.26900000000000002</v>
      </c>
      <c r="H340" s="4">
        <v>32.109000000000002</v>
      </c>
      <c r="I340" s="4">
        <v>-5.9320000000000004</v>
      </c>
      <c r="J340" s="4">
        <v>-0.81499999999999995</v>
      </c>
      <c r="K340" s="4">
        <v>-1.2</v>
      </c>
    </row>
    <row r="341" spans="1:11">
      <c r="A341" s="1">
        <v>3</v>
      </c>
      <c r="B341" s="1">
        <v>9</v>
      </c>
      <c r="C341" s="1"/>
      <c r="D341" s="1">
        <v>1</v>
      </c>
      <c r="E341" s="1" t="s">
        <v>12</v>
      </c>
      <c r="F341" s="4">
        <v>-269.03399999999999</v>
      </c>
      <c r="G341" s="4">
        <v>-176.49</v>
      </c>
      <c r="H341" s="4">
        <v>295.00200000000001</v>
      </c>
      <c r="I341" s="4">
        <v>-64.161000000000001</v>
      </c>
      <c r="J341" s="4">
        <v>-9.1430000000000007</v>
      </c>
      <c r="K341" s="4">
        <v>-13.451000000000001</v>
      </c>
    </row>
    <row r="342" spans="1:11">
      <c r="A342" s="1">
        <v>3</v>
      </c>
      <c r="B342" s="1">
        <v>10</v>
      </c>
      <c r="C342" s="1"/>
      <c r="D342" s="1">
        <v>5</v>
      </c>
      <c r="E342" s="1" t="s">
        <v>9</v>
      </c>
      <c r="F342" s="4">
        <v>-32.11</v>
      </c>
      <c r="G342" s="4">
        <v>-19.027000000000001</v>
      </c>
      <c r="H342" s="4">
        <v>67.772000000000006</v>
      </c>
      <c r="I342" s="4">
        <v>-17.091999999999999</v>
      </c>
      <c r="J342" s="4">
        <v>-2.4580000000000002</v>
      </c>
      <c r="K342" s="4">
        <v>-3.617</v>
      </c>
    </row>
    <row r="343" spans="1:11">
      <c r="A343" s="1">
        <v>3</v>
      </c>
      <c r="B343" s="1">
        <v>10</v>
      </c>
      <c r="C343" s="1"/>
      <c r="D343" s="1">
        <v>5</v>
      </c>
      <c r="E343" s="1" t="s">
        <v>10</v>
      </c>
      <c r="F343" s="4">
        <v>31.276</v>
      </c>
      <c r="G343" s="4">
        <v>18.712</v>
      </c>
      <c r="H343" s="4">
        <v>-52.628</v>
      </c>
      <c r="I343" s="4">
        <v>13.868</v>
      </c>
      <c r="J343" s="4">
        <v>1.9750000000000001</v>
      </c>
      <c r="K343" s="4">
        <v>2.9049999999999998</v>
      </c>
    </row>
    <row r="344" spans="1:11">
      <c r="A344" s="1">
        <v>3</v>
      </c>
      <c r="B344" s="1">
        <v>10</v>
      </c>
      <c r="C344" s="1"/>
      <c r="D344" s="1">
        <v>5</v>
      </c>
      <c r="E344" s="1" t="s">
        <v>11</v>
      </c>
      <c r="F344" s="4">
        <v>-19.808</v>
      </c>
      <c r="G344" s="4">
        <v>-11.792999999999999</v>
      </c>
      <c r="H344" s="4">
        <v>37.53</v>
      </c>
      <c r="I344" s="4">
        <v>-9.6639999999999997</v>
      </c>
      <c r="J344" s="4">
        <v>-1.385</v>
      </c>
      <c r="K344" s="4">
        <v>-2.0379999999999998</v>
      </c>
    </row>
    <row r="345" spans="1:11">
      <c r="A345" s="1">
        <v>3</v>
      </c>
      <c r="B345" s="1">
        <v>10</v>
      </c>
      <c r="C345" s="1"/>
      <c r="D345" s="1">
        <v>5</v>
      </c>
      <c r="E345" s="1" t="s">
        <v>12</v>
      </c>
      <c r="F345" s="4">
        <v>-77.204999999999998</v>
      </c>
      <c r="G345" s="4">
        <v>-50.225999999999999</v>
      </c>
      <c r="H345" s="4">
        <v>5.6870000000000003</v>
      </c>
      <c r="I345" s="4">
        <v>-1.3879999999999999</v>
      </c>
      <c r="J345" s="4">
        <v>-0.20100000000000001</v>
      </c>
      <c r="K345" s="4">
        <v>-0.29499999999999998</v>
      </c>
    </row>
    <row r="346" spans="1:11">
      <c r="A346" s="1">
        <v>3</v>
      </c>
      <c r="B346" s="1">
        <v>10</v>
      </c>
      <c r="C346" s="1"/>
      <c r="D346" s="1">
        <v>4</v>
      </c>
      <c r="E346" s="1" t="s">
        <v>9</v>
      </c>
      <c r="F346" s="4">
        <v>-30.263999999999999</v>
      </c>
      <c r="G346" s="4">
        <v>-18.254999999999999</v>
      </c>
      <c r="H346" s="4">
        <v>127.944</v>
      </c>
      <c r="I346" s="4">
        <v>-28.797000000000001</v>
      </c>
      <c r="J346" s="4">
        <v>-4.0960000000000001</v>
      </c>
      <c r="K346" s="4">
        <v>-6.0259999999999998</v>
      </c>
    </row>
    <row r="347" spans="1:11">
      <c r="A347" s="1">
        <v>3</v>
      </c>
      <c r="B347" s="1">
        <v>10</v>
      </c>
      <c r="C347" s="1"/>
      <c r="D347" s="1">
        <v>4</v>
      </c>
      <c r="E347" s="1" t="s">
        <v>10</v>
      </c>
      <c r="F347" s="4">
        <v>29.167999999999999</v>
      </c>
      <c r="G347" s="4">
        <v>17.556000000000001</v>
      </c>
      <c r="H347" s="4">
        <v>-102.54900000000001</v>
      </c>
      <c r="I347" s="4">
        <v>23.818999999999999</v>
      </c>
      <c r="J347" s="4">
        <v>3.4009999999999998</v>
      </c>
      <c r="K347" s="4">
        <v>5.0039999999999996</v>
      </c>
    </row>
    <row r="348" spans="1:11">
      <c r="A348" s="1">
        <v>3</v>
      </c>
      <c r="B348" s="1">
        <v>10</v>
      </c>
      <c r="C348" s="1"/>
      <c r="D348" s="1">
        <v>4</v>
      </c>
      <c r="E348" s="1" t="s">
        <v>11</v>
      </c>
      <c r="F348" s="4">
        <v>-18.573</v>
      </c>
      <c r="G348" s="4">
        <v>-11.191000000000001</v>
      </c>
      <c r="H348" s="4">
        <v>71.950999999999993</v>
      </c>
      <c r="I348" s="4">
        <v>-16.428000000000001</v>
      </c>
      <c r="J348" s="4">
        <v>-2.343</v>
      </c>
      <c r="K348" s="4">
        <v>-3.4470000000000001</v>
      </c>
    </row>
    <row r="349" spans="1:11">
      <c r="A349" s="1">
        <v>3</v>
      </c>
      <c r="B349" s="1">
        <v>10</v>
      </c>
      <c r="C349" s="1"/>
      <c r="D349" s="1">
        <v>4</v>
      </c>
      <c r="E349" s="1" t="s">
        <v>12</v>
      </c>
      <c r="F349" s="4">
        <v>-188.34700000000001</v>
      </c>
      <c r="G349" s="4">
        <v>-121.3</v>
      </c>
      <c r="H349" s="4">
        <v>16.198</v>
      </c>
      <c r="I349" s="4">
        <v>-3.8490000000000002</v>
      </c>
      <c r="J349" s="4">
        <v>-0.55500000000000005</v>
      </c>
      <c r="K349" s="4">
        <v>-0.81699999999999995</v>
      </c>
    </row>
    <row r="350" spans="1:11">
      <c r="A350" s="1">
        <v>3</v>
      </c>
      <c r="B350" s="1">
        <v>10</v>
      </c>
      <c r="C350" s="1"/>
      <c r="D350" s="1">
        <v>3</v>
      </c>
      <c r="E350" s="1" t="s">
        <v>9</v>
      </c>
      <c r="F350" s="4">
        <v>-27.178000000000001</v>
      </c>
      <c r="G350" s="4">
        <v>-16.277999999999999</v>
      </c>
      <c r="H350" s="4">
        <v>169.37200000000001</v>
      </c>
      <c r="I350" s="4">
        <v>-37.015000000000001</v>
      </c>
      <c r="J350" s="4">
        <v>-5.1970000000000001</v>
      </c>
      <c r="K350" s="4">
        <v>-7.6449999999999996</v>
      </c>
    </row>
    <row r="351" spans="1:11">
      <c r="A351" s="1">
        <v>3</v>
      </c>
      <c r="B351" s="1">
        <v>10</v>
      </c>
      <c r="C351" s="1"/>
      <c r="D351" s="1">
        <v>3</v>
      </c>
      <c r="E351" s="1" t="s">
        <v>10</v>
      </c>
      <c r="F351" s="4">
        <v>25.850999999999999</v>
      </c>
      <c r="G351" s="4">
        <v>15.478</v>
      </c>
      <c r="H351" s="4">
        <v>-150.54400000000001</v>
      </c>
      <c r="I351" s="4">
        <v>33.597000000000001</v>
      </c>
      <c r="J351" s="4">
        <v>4.7389999999999999</v>
      </c>
      <c r="K351" s="4">
        <v>6.9729999999999999</v>
      </c>
    </row>
    <row r="352" spans="1:11">
      <c r="A352" s="1">
        <v>3</v>
      </c>
      <c r="B352" s="1">
        <v>10</v>
      </c>
      <c r="C352" s="1"/>
      <c r="D352" s="1">
        <v>3</v>
      </c>
      <c r="E352" s="1" t="s">
        <v>11</v>
      </c>
      <c r="F352" s="4">
        <v>-16.571000000000002</v>
      </c>
      <c r="G352" s="4">
        <v>-9.9239999999999995</v>
      </c>
      <c r="H352" s="4">
        <v>99.917000000000002</v>
      </c>
      <c r="I352" s="4">
        <v>-22.055</v>
      </c>
      <c r="J352" s="4">
        <v>-3.105</v>
      </c>
      <c r="K352" s="4">
        <v>-4.5679999999999996</v>
      </c>
    </row>
    <row r="353" spans="1:11">
      <c r="A353" s="1">
        <v>3</v>
      </c>
      <c r="B353" s="1">
        <v>10</v>
      </c>
      <c r="C353" s="1"/>
      <c r="D353" s="1">
        <v>3</v>
      </c>
      <c r="E353" s="1" t="s">
        <v>12</v>
      </c>
      <c r="F353" s="4">
        <v>-298.97199999999998</v>
      </c>
      <c r="G353" s="4">
        <v>-192.16200000000001</v>
      </c>
      <c r="H353" s="4">
        <v>30.529</v>
      </c>
      <c r="I353" s="4">
        <v>-7.0529999999999999</v>
      </c>
      <c r="J353" s="4">
        <v>-1.0129999999999999</v>
      </c>
      <c r="K353" s="4">
        <v>-1.49</v>
      </c>
    </row>
    <row r="354" spans="1:11">
      <c r="A354" s="1">
        <v>3</v>
      </c>
      <c r="B354" s="1">
        <v>10</v>
      </c>
      <c r="C354" s="1"/>
      <c r="D354" s="1">
        <v>2</v>
      </c>
      <c r="E354" s="1" t="s">
        <v>9</v>
      </c>
      <c r="F354" s="4">
        <v>-20.881</v>
      </c>
      <c r="G354" s="4">
        <v>-12.481999999999999</v>
      </c>
      <c r="H354" s="4">
        <v>195.58199999999999</v>
      </c>
      <c r="I354" s="4">
        <v>-41.051000000000002</v>
      </c>
      <c r="J354" s="4">
        <v>-5.7240000000000002</v>
      </c>
      <c r="K354" s="4">
        <v>-8.4220000000000006</v>
      </c>
    </row>
    <row r="355" spans="1:11">
      <c r="A355" s="1">
        <v>3</v>
      </c>
      <c r="B355" s="1">
        <v>10</v>
      </c>
      <c r="C355" s="1"/>
      <c r="D355" s="1">
        <v>2</v>
      </c>
      <c r="E355" s="1" t="s">
        <v>10</v>
      </c>
      <c r="F355" s="4">
        <v>16.387</v>
      </c>
      <c r="G355" s="4">
        <v>9.84</v>
      </c>
      <c r="H355" s="4">
        <v>-193.22</v>
      </c>
      <c r="I355" s="4">
        <v>42.509</v>
      </c>
      <c r="J355" s="4">
        <v>5.9649999999999999</v>
      </c>
      <c r="K355" s="4">
        <v>8.7759999999999998</v>
      </c>
    </row>
    <row r="356" spans="1:11">
      <c r="A356" s="1">
        <v>3</v>
      </c>
      <c r="B356" s="1">
        <v>10</v>
      </c>
      <c r="C356" s="1"/>
      <c r="D356" s="1">
        <v>2</v>
      </c>
      <c r="E356" s="1" t="s">
        <v>11</v>
      </c>
      <c r="F356" s="4">
        <v>-11.646000000000001</v>
      </c>
      <c r="G356" s="4">
        <v>-6.976</v>
      </c>
      <c r="H356" s="4">
        <v>121.459</v>
      </c>
      <c r="I356" s="4">
        <v>-26.102</v>
      </c>
      <c r="J356" s="4">
        <v>-3.653</v>
      </c>
      <c r="K356" s="4">
        <v>-5.3739999999999997</v>
      </c>
    </row>
    <row r="357" spans="1:11">
      <c r="A357" s="1">
        <v>3</v>
      </c>
      <c r="B357" s="1">
        <v>10</v>
      </c>
      <c r="C357" s="1"/>
      <c r="D357" s="1">
        <v>2</v>
      </c>
      <c r="E357" s="1" t="s">
        <v>12</v>
      </c>
      <c r="F357" s="4">
        <v>-408.62599999999998</v>
      </c>
      <c r="G357" s="4">
        <v>-262.54700000000003</v>
      </c>
      <c r="H357" s="4">
        <v>46.854999999999997</v>
      </c>
      <c r="I357" s="4">
        <v>-10.657999999999999</v>
      </c>
      <c r="J357" s="4">
        <v>-1.526</v>
      </c>
      <c r="K357" s="4">
        <v>-2.2440000000000002</v>
      </c>
    </row>
    <row r="358" spans="1:11">
      <c r="A358" s="1">
        <v>3</v>
      </c>
      <c r="B358" s="1">
        <v>10</v>
      </c>
      <c r="C358" s="1"/>
      <c r="D358" s="1">
        <v>1</v>
      </c>
      <c r="E358" s="1" t="s">
        <v>9</v>
      </c>
      <c r="F358" s="4">
        <v>-8.2590000000000003</v>
      </c>
      <c r="G358" s="4">
        <v>-4.9740000000000002</v>
      </c>
      <c r="H358" s="4">
        <v>168.398</v>
      </c>
      <c r="I358" s="4">
        <v>29.353999999999999</v>
      </c>
      <c r="J358" s="4">
        <v>-3.97</v>
      </c>
      <c r="K358" s="4">
        <v>-5.84</v>
      </c>
    </row>
    <row r="359" spans="1:11">
      <c r="A359" s="1">
        <v>3</v>
      </c>
      <c r="B359" s="1">
        <v>10</v>
      </c>
      <c r="C359" s="1"/>
      <c r="D359" s="1">
        <v>1</v>
      </c>
      <c r="E359" s="1" t="s">
        <v>10</v>
      </c>
      <c r="F359" s="4">
        <v>2.778</v>
      </c>
      <c r="G359" s="4">
        <v>1.6639999999999999</v>
      </c>
      <c r="H359" s="4">
        <v>-266.858</v>
      </c>
      <c r="I359" s="4">
        <v>48.875</v>
      </c>
      <c r="J359" s="4">
        <v>6.7080000000000002</v>
      </c>
      <c r="K359" s="4">
        <v>9.8689999999999998</v>
      </c>
    </row>
    <row r="360" spans="1:11">
      <c r="A360" s="1">
        <v>3</v>
      </c>
      <c r="B360" s="1">
        <v>10</v>
      </c>
      <c r="C360" s="1"/>
      <c r="D360" s="1">
        <v>1</v>
      </c>
      <c r="E360" s="1" t="s">
        <v>11</v>
      </c>
      <c r="F360" s="4">
        <v>-3.0659999999999998</v>
      </c>
      <c r="G360" s="4">
        <v>-1.8440000000000001</v>
      </c>
      <c r="H360" s="4">
        <v>120.88800000000001</v>
      </c>
      <c r="I360" s="4">
        <v>-21.722000000000001</v>
      </c>
      <c r="J360" s="4">
        <v>-2.9660000000000002</v>
      </c>
      <c r="K360" s="4">
        <v>-4.3639999999999999</v>
      </c>
    </row>
    <row r="361" spans="1:11">
      <c r="A361" s="1">
        <v>3</v>
      </c>
      <c r="B361" s="1">
        <v>10</v>
      </c>
      <c r="C361" s="1"/>
      <c r="D361" s="1">
        <v>1</v>
      </c>
      <c r="E361" s="1" t="s">
        <v>12</v>
      </c>
      <c r="F361" s="4">
        <v>-489.62599999999998</v>
      </c>
      <c r="G361" s="4">
        <v>-316.80099999999999</v>
      </c>
      <c r="H361" s="4">
        <v>67.441999999999993</v>
      </c>
      <c r="I361" s="4">
        <v>-14.686</v>
      </c>
      <c r="J361" s="4">
        <v>-2.0950000000000002</v>
      </c>
      <c r="K361" s="4">
        <v>-3.0819999999999999</v>
      </c>
    </row>
    <row r="362" spans="1:11">
      <c r="A362" s="1">
        <v>3</v>
      </c>
      <c r="B362" s="1">
        <v>11</v>
      </c>
      <c r="C362" s="1"/>
      <c r="D362" s="1">
        <v>5</v>
      </c>
      <c r="E362" s="1" t="s">
        <v>9</v>
      </c>
      <c r="F362" s="4">
        <v>-24.800999999999998</v>
      </c>
      <c r="G362" s="4">
        <v>-15.217000000000001</v>
      </c>
      <c r="H362" s="4">
        <v>76.814999999999998</v>
      </c>
      <c r="I362" s="4">
        <v>-19.111000000000001</v>
      </c>
      <c r="J362" s="4">
        <v>-2.7549999999999999</v>
      </c>
      <c r="K362" s="4">
        <v>-4.0529999999999999</v>
      </c>
    </row>
    <row r="363" spans="1:11">
      <c r="A363" s="1">
        <v>3</v>
      </c>
      <c r="B363" s="1">
        <v>11</v>
      </c>
      <c r="C363" s="1"/>
      <c r="D363" s="1">
        <v>5</v>
      </c>
      <c r="E363" s="1" t="s">
        <v>10</v>
      </c>
      <c r="F363" s="4">
        <v>22.689</v>
      </c>
      <c r="G363" s="4">
        <v>13.878</v>
      </c>
      <c r="H363" s="4">
        <v>-59.854999999999997</v>
      </c>
      <c r="I363" s="4">
        <v>15.502000000000001</v>
      </c>
      <c r="J363" s="4">
        <v>2.2210000000000001</v>
      </c>
      <c r="K363" s="4">
        <v>3.2679999999999998</v>
      </c>
    </row>
    <row r="364" spans="1:11">
      <c r="A364" s="1">
        <v>3</v>
      </c>
      <c r="B364" s="1">
        <v>11</v>
      </c>
      <c r="C364" s="1"/>
      <c r="D364" s="1">
        <v>5</v>
      </c>
      <c r="E364" s="1" t="s">
        <v>11</v>
      </c>
      <c r="F364" s="4">
        <v>-14.840999999999999</v>
      </c>
      <c r="G364" s="4">
        <v>-9.0920000000000005</v>
      </c>
      <c r="H364" s="4">
        <v>42.631</v>
      </c>
      <c r="I364" s="4">
        <v>-10.807</v>
      </c>
      <c r="J364" s="4">
        <v>-1.5549999999999999</v>
      </c>
      <c r="K364" s="4">
        <v>-2.2879999999999998</v>
      </c>
    </row>
    <row r="365" spans="1:11">
      <c r="A365" s="1">
        <v>3</v>
      </c>
      <c r="B365" s="1">
        <v>11</v>
      </c>
      <c r="C365" s="1"/>
      <c r="D365" s="1">
        <v>5</v>
      </c>
      <c r="E365" s="1" t="s">
        <v>12</v>
      </c>
      <c r="F365" s="4">
        <v>-111.491</v>
      </c>
      <c r="G365" s="4">
        <v>-70.02</v>
      </c>
      <c r="H365" s="4">
        <v>-3.7949999999999999</v>
      </c>
      <c r="I365" s="4">
        <v>1.0389999999999999</v>
      </c>
      <c r="J365" s="4">
        <v>0.14399999999999999</v>
      </c>
      <c r="K365" s="4">
        <v>0.21199999999999999</v>
      </c>
    </row>
    <row r="366" spans="1:11">
      <c r="A366" s="1">
        <v>3</v>
      </c>
      <c r="B366" s="1">
        <v>11</v>
      </c>
      <c r="C366" s="1"/>
      <c r="D366" s="1">
        <v>4</v>
      </c>
      <c r="E366" s="1" t="s">
        <v>9</v>
      </c>
      <c r="F366" s="4">
        <v>-21.03</v>
      </c>
      <c r="G366" s="4">
        <v>-12.843</v>
      </c>
      <c r="H366" s="4">
        <v>133.767</v>
      </c>
      <c r="I366" s="4">
        <v>-30.07</v>
      </c>
      <c r="J366" s="4">
        <v>-4.2789999999999999</v>
      </c>
      <c r="K366" s="4">
        <v>-6.2949999999999999</v>
      </c>
    </row>
    <row r="367" spans="1:11">
      <c r="A367" s="1">
        <v>3</v>
      </c>
      <c r="B367" s="1">
        <v>11</v>
      </c>
      <c r="C367" s="1"/>
      <c r="D367" s="1">
        <v>4</v>
      </c>
      <c r="E367" s="1" t="s">
        <v>10</v>
      </c>
      <c r="F367" s="4">
        <v>20.564</v>
      </c>
      <c r="G367" s="4">
        <v>12.589</v>
      </c>
      <c r="H367" s="4">
        <v>-107.83199999999999</v>
      </c>
      <c r="I367" s="4">
        <v>24.978999999999999</v>
      </c>
      <c r="J367" s="4">
        <v>3.569</v>
      </c>
      <c r="K367" s="4">
        <v>5.2510000000000003</v>
      </c>
    </row>
    <row r="368" spans="1:11">
      <c r="A368" s="1">
        <v>3</v>
      </c>
      <c r="B368" s="1">
        <v>11</v>
      </c>
      <c r="C368" s="1"/>
      <c r="D368" s="1">
        <v>4</v>
      </c>
      <c r="E368" s="1" t="s">
        <v>11</v>
      </c>
      <c r="F368" s="4">
        <v>-12.997999999999999</v>
      </c>
      <c r="G368" s="4">
        <v>-7.9470000000000001</v>
      </c>
      <c r="H368" s="4">
        <v>75.424999999999997</v>
      </c>
      <c r="I368" s="4">
        <v>-17.189</v>
      </c>
      <c r="J368" s="4">
        <v>-2.452</v>
      </c>
      <c r="K368" s="4">
        <v>-3.6080000000000001</v>
      </c>
    </row>
    <row r="369" spans="1:11">
      <c r="A369" s="1">
        <v>3</v>
      </c>
      <c r="B369" s="1">
        <v>11</v>
      </c>
      <c r="C369" s="1"/>
      <c r="D369" s="1">
        <v>4</v>
      </c>
      <c r="E369" s="1" t="s">
        <v>12</v>
      </c>
      <c r="F369" s="4">
        <v>-290.34199999999998</v>
      </c>
      <c r="G369" s="4">
        <v>-181.74100000000001</v>
      </c>
      <c r="H369" s="4">
        <v>-16.484000000000002</v>
      </c>
      <c r="I369" s="4">
        <v>4.1669999999999998</v>
      </c>
      <c r="J369" s="4">
        <v>0.59599999999999997</v>
      </c>
      <c r="K369" s="4">
        <v>0.876</v>
      </c>
    </row>
    <row r="370" spans="1:11">
      <c r="A370" s="1">
        <v>3</v>
      </c>
      <c r="B370" s="1">
        <v>11</v>
      </c>
      <c r="C370" s="1"/>
      <c r="D370" s="1">
        <v>3</v>
      </c>
      <c r="E370" s="1" t="s">
        <v>9</v>
      </c>
      <c r="F370" s="4">
        <v>-19.484000000000002</v>
      </c>
      <c r="G370" s="4">
        <v>-11.929</v>
      </c>
      <c r="H370" s="4">
        <v>172.9</v>
      </c>
      <c r="I370" s="4">
        <v>-37.813000000000002</v>
      </c>
      <c r="J370" s="4">
        <v>-5.3129999999999997</v>
      </c>
      <c r="K370" s="4">
        <v>-7.8159999999999998</v>
      </c>
    </row>
    <row r="371" spans="1:11">
      <c r="A371" s="1">
        <v>3</v>
      </c>
      <c r="B371" s="1">
        <v>11</v>
      </c>
      <c r="C371" s="1"/>
      <c r="D371" s="1">
        <v>3</v>
      </c>
      <c r="E371" s="1" t="s">
        <v>10</v>
      </c>
      <c r="F371" s="4">
        <v>18.436</v>
      </c>
      <c r="G371" s="4">
        <v>11.302</v>
      </c>
      <c r="H371" s="4">
        <v>-152.77199999999999</v>
      </c>
      <c r="I371" s="4">
        <v>34.134</v>
      </c>
      <c r="J371" s="4">
        <v>4.8179999999999996</v>
      </c>
      <c r="K371" s="4">
        <v>7.0880000000000001</v>
      </c>
    </row>
    <row r="372" spans="1:11">
      <c r="A372" s="1">
        <v>3</v>
      </c>
      <c r="B372" s="1">
        <v>11</v>
      </c>
      <c r="C372" s="1"/>
      <c r="D372" s="1">
        <v>3</v>
      </c>
      <c r="E372" s="1" t="s">
        <v>11</v>
      </c>
      <c r="F372" s="4">
        <v>-11.85</v>
      </c>
      <c r="G372" s="4">
        <v>-7.26</v>
      </c>
      <c r="H372" s="4">
        <v>101.715</v>
      </c>
      <c r="I372" s="4">
        <v>-22.472000000000001</v>
      </c>
      <c r="J372" s="4">
        <v>-3.1659999999999999</v>
      </c>
      <c r="K372" s="4">
        <v>-4.6580000000000004</v>
      </c>
    </row>
    <row r="373" spans="1:11">
      <c r="A373" s="1">
        <v>3</v>
      </c>
      <c r="B373" s="1">
        <v>11</v>
      </c>
      <c r="C373" s="1"/>
      <c r="D373" s="1">
        <v>3</v>
      </c>
      <c r="E373" s="1" t="s">
        <v>12</v>
      </c>
      <c r="F373" s="4">
        <v>-470.91199999999998</v>
      </c>
      <c r="G373" s="4">
        <v>-294.45100000000002</v>
      </c>
      <c r="H373" s="4">
        <v>-39.942999999999998</v>
      </c>
      <c r="I373" s="4">
        <v>9.4529999999999994</v>
      </c>
      <c r="J373" s="4">
        <v>1.357</v>
      </c>
      <c r="K373" s="4">
        <v>1.996</v>
      </c>
    </row>
    <row r="374" spans="1:11">
      <c r="A374" s="1">
        <v>3</v>
      </c>
      <c r="B374" s="1">
        <v>11</v>
      </c>
      <c r="C374" s="1"/>
      <c r="D374" s="1">
        <v>2</v>
      </c>
      <c r="E374" s="1" t="s">
        <v>9</v>
      </c>
      <c r="F374" s="4">
        <v>-15.534000000000001</v>
      </c>
      <c r="G374" s="4">
        <v>-9.593</v>
      </c>
      <c r="H374" s="4">
        <v>196.15799999999999</v>
      </c>
      <c r="I374" s="4">
        <v>-41.247</v>
      </c>
      <c r="J374" s="4">
        <v>-5.7569999999999997</v>
      </c>
      <c r="K374" s="4">
        <v>-8.4700000000000006</v>
      </c>
    </row>
    <row r="375" spans="1:11">
      <c r="A375" s="1">
        <v>3</v>
      </c>
      <c r="B375" s="1">
        <v>11</v>
      </c>
      <c r="C375" s="1"/>
      <c r="D375" s="1">
        <v>2</v>
      </c>
      <c r="E375" s="1" t="s">
        <v>10</v>
      </c>
      <c r="F375" s="4">
        <v>12.831</v>
      </c>
      <c r="G375" s="4">
        <v>8.0670000000000002</v>
      </c>
      <c r="H375" s="4">
        <v>-193.55799999999999</v>
      </c>
      <c r="I375" s="4">
        <v>42.652000000000001</v>
      </c>
      <c r="J375" s="4">
        <v>5.9889999999999999</v>
      </c>
      <c r="K375" s="4">
        <v>8.8109999999999999</v>
      </c>
    </row>
    <row r="376" spans="1:11">
      <c r="A376" s="1">
        <v>3</v>
      </c>
      <c r="B376" s="1">
        <v>11</v>
      </c>
      <c r="C376" s="1"/>
      <c r="D376" s="1">
        <v>2</v>
      </c>
      <c r="E376" s="1" t="s">
        <v>11</v>
      </c>
      <c r="F376" s="4">
        <v>-8.8640000000000008</v>
      </c>
      <c r="G376" s="4">
        <v>-5.5190000000000001</v>
      </c>
      <c r="H376" s="4">
        <v>121.745</v>
      </c>
      <c r="I376" s="4">
        <v>-26.207999999999998</v>
      </c>
      <c r="J376" s="4">
        <v>-3.6709999999999998</v>
      </c>
      <c r="K376" s="4">
        <v>-5.4</v>
      </c>
    </row>
    <row r="377" spans="1:11">
      <c r="A377" s="1">
        <v>3</v>
      </c>
      <c r="B377" s="1">
        <v>11</v>
      </c>
      <c r="C377" s="1"/>
      <c r="D377" s="1">
        <v>2</v>
      </c>
      <c r="E377" s="1" t="s">
        <v>12</v>
      </c>
      <c r="F377" s="4">
        <v>-654.49599999999998</v>
      </c>
      <c r="G377" s="4">
        <v>-408.935</v>
      </c>
      <c r="H377" s="4">
        <v>-73.191000000000003</v>
      </c>
      <c r="I377" s="4">
        <v>16.606000000000002</v>
      </c>
      <c r="J377" s="4">
        <v>2.375</v>
      </c>
      <c r="K377" s="4">
        <v>3.4950000000000001</v>
      </c>
    </row>
    <row r="378" spans="1:11">
      <c r="A378" s="1">
        <v>3</v>
      </c>
      <c r="B378" s="1">
        <v>11</v>
      </c>
      <c r="C378" s="1"/>
      <c r="D378" s="1">
        <v>1</v>
      </c>
      <c r="E378" s="1" t="s">
        <v>9</v>
      </c>
      <c r="F378" s="4">
        <v>-7.2130000000000001</v>
      </c>
      <c r="G378" s="4">
        <v>-4.5839999999999996</v>
      </c>
      <c r="H378" s="4">
        <v>168.41900000000001</v>
      </c>
      <c r="I378" s="4">
        <v>-29.393999999999998</v>
      </c>
      <c r="J378" s="4">
        <v>-3.9790000000000001</v>
      </c>
      <c r="K378" s="4">
        <v>-5.8529999999999998</v>
      </c>
    </row>
    <row r="379" spans="1:11">
      <c r="A379" s="1">
        <v>3</v>
      </c>
      <c r="B379" s="1">
        <v>11</v>
      </c>
      <c r="C379" s="1"/>
      <c r="D379" s="1">
        <v>1</v>
      </c>
      <c r="E379" s="1" t="s">
        <v>10</v>
      </c>
      <c r="F379" s="4">
        <v>2.2549999999999999</v>
      </c>
      <c r="G379" s="4">
        <v>1.4690000000000001</v>
      </c>
      <c r="H379" s="4">
        <v>-266.87200000000001</v>
      </c>
      <c r="I379" s="4">
        <v>48.896000000000001</v>
      </c>
      <c r="J379" s="4">
        <v>6.7119999999999997</v>
      </c>
      <c r="K379" s="4">
        <v>9.875</v>
      </c>
    </row>
    <row r="380" spans="1:11">
      <c r="A380" s="1">
        <v>3</v>
      </c>
      <c r="B380" s="1">
        <v>11</v>
      </c>
      <c r="C380" s="1"/>
      <c r="D380" s="1">
        <v>1</v>
      </c>
      <c r="E380" s="1" t="s">
        <v>11</v>
      </c>
      <c r="F380" s="4">
        <v>-2.63</v>
      </c>
      <c r="G380" s="4">
        <v>-1.681</v>
      </c>
      <c r="H380" s="4">
        <v>120.898</v>
      </c>
      <c r="I380" s="4">
        <v>-21.739000000000001</v>
      </c>
      <c r="J380" s="4">
        <v>-2.97</v>
      </c>
      <c r="K380" s="4">
        <v>-4.3689999999999998</v>
      </c>
    </row>
    <row r="381" spans="1:11">
      <c r="A381" s="1">
        <v>3</v>
      </c>
      <c r="B381" s="1">
        <v>11</v>
      </c>
      <c r="C381" s="1"/>
      <c r="D381" s="1">
        <v>1</v>
      </c>
      <c r="E381" s="1" t="s">
        <v>12</v>
      </c>
      <c r="F381" s="4">
        <v>-777.08900000000006</v>
      </c>
      <c r="G381" s="4">
        <v>-488.92599999999999</v>
      </c>
      <c r="H381" s="4">
        <v>-110.4</v>
      </c>
      <c r="I381" s="4">
        <v>23.893000000000001</v>
      </c>
      <c r="J381" s="4">
        <v>3.4020000000000001</v>
      </c>
      <c r="K381" s="4">
        <v>5.0049999999999999</v>
      </c>
    </row>
    <row r="382" spans="1:11">
      <c r="A382" s="1">
        <v>3</v>
      </c>
      <c r="B382" s="1">
        <v>12</v>
      </c>
      <c r="C382" s="1"/>
      <c r="D382" s="1">
        <v>5</v>
      </c>
      <c r="E382" s="1" t="s">
        <v>9</v>
      </c>
      <c r="F382" s="4">
        <v>20.417999999999999</v>
      </c>
      <c r="G382" s="4">
        <v>12.682</v>
      </c>
      <c r="H382" s="4">
        <v>68.917000000000002</v>
      </c>
      <c r="I382" s="4">
        <v>-17.146999999999998</v>
      </c>
      <c r="J382" s="4">
        <v>-2.472</v>
      </c>
      <c r="K382" s="4">
        <v>-3.637</v>
      </c>
    </row>
    <row r="383" spans="1:11">
      <c r="A383" s="1">
        <v>3</v>
      </c>
      <c r="B383" s="1">
        <v>12</v>
      </c>
      <c r="C383" s="1"/>
      <c r="D383" s="1">
        <v>5</v>
      </c>
      <c r="E383" s="1" t="s">
        <v>10</v>
      </c>
      <c r="F383" s="4">
        <v>-19.516999999999999</v>
      </c>
      <c r="G383" s="4">
        <v>-12.117000000000001</v>
      </c>
      <c r="H383" s="4">
        <v>-51.487000000000002</v>
      </c>
      <c r="I383" s="4">
        <v>13.448</v>
      </c>
      <c r="J383" s="4">
        <v>1.9219999999999999</v>
      </c>
      <c r="K383" s="4">
        <v>2.8279999999999998</v>
      </c>
    </row>
    <row r="384" spans="1:11">
      <c r="A384" s="1">
        <v>3</v>
      </c>
      <c r="B384" s="1">
        <v>12</v>
      </c>
      <c r="C384" s="1"/>
      <c r="D384" s="1">
        <v>5</v>
      </c>
      <c r="E384" s="1" t="s">
        <v>11</v>
      </c>
      <c r="F384" s="4">
        <v>12.48</v>
      </c>
      <c r="G384" s="4">
        <v>7.75</v>
      </c>
      <c r="H384" s="4">
        <v>37.520000000000003</v>
      </c>
      <c r="I384" s="4">
        <v>-9.548</v>
      </c>
      <c r="J384" s="4">
        <v>-1.373</v>
      </c>
      <c r="K384" s="4">
        <v>-2.02</v>
      </c>
    </row>
    <row r="385" spans="1:11">
      <c r="A385" s="1">
        <v>3</v>
      </c>
      <c r="B385" s="1">
        <v>12</v>
      </c>
      <c r="C385" s="1"/>
      <c r="D385" s="1">
        <v>5</v>
      </c>
      <c r="E385" s="1" t="s">
        <v>12</v>
      </c>
      <c r="F385" s="4">
        <v>-120.664</v>
      </c>
      <c r="G385" s="4">
        <v>-75.575999999999993</v>
      </c>
      <c r="H385" s="4">
        <v>-4.9420000000000002</v>
      </c>
      <c r="I385" s="4">
        <v>1.123</v>
      </c>
      <c r="J385" s="4">
        <v>0.161</v>
      </c>
      <c r="K385" s="4">
        <v>0.23699999999999999</v>
      </c>
    </row>
    <row r="386" spans="1:11">
      <c r="A386" s="1">
        <v>3</v>
      </c>
      <c r="B386" s="1">
        <v>12</v>
      </c>
      <c r="C386" s="1"/>
      <c r="D386" s="1">
        <v>4</v>
      </c>
      <c r="E386" s="1" t="s">
        <v>9</v>
      </c>
      <c r="F386" s="4">
        <v>17.45</v>
      </c>
      <c r="G386" s="4">
        <v>10.831</v>
      </c>
      <c r="H386" s="4">
        <v>122.767</v>
      </c>
      <c r="I386" s="4">
        <v>-27.527000000000001</v>
      </c>
      <c r="J386" s="4">
        <v>-3.9129999999999998</v>
      </c>
      <c r="K386" s="4">
        <v>-5.7569999999999997</v>
      </c>
    </row>
    <row r="387" spans="1:11">
      <c r="A387" s="1">
        <v>3</v>
      </c>
      <c r="B387" s="1">
        <v>12</v>
      </c>
      <c r="C387" s="1"/>
      <c r="D387" s="1">
        <v>4</v>
      </c>
      <c r="E387" s="1" t="s">
        <v>10</v>
      </c>
      <c r="F387" s="4">
        <v>-17.202999999999999</v>
      </c>
      <c r="G387" s="4">
        <v>-10.667</v>
      </c>
      <c r="H387" s="4">
        <v>-95.02</v>
      </c>
      <c r="I387" s="4">
        <v>22.077999999999999</v>
      </c>
      <c r="J387" s="4">
        <v>3.1539999999999999</v>
      </c>
      <c r="K387" s="4">
        <v>4.6399999999999997</v>
      </c>
    </row>
    <row r="388" spans="1:11">
      <c r="A388" s="1">
        <v>3</v>
      </c>
      <c r="B388" s="1">
        <v>12</v>
      </c>
      <c r="C388" s="1"/>
      <c r="D388" s="1">
        <v>4</v>
      </c>
      <c r="E388" s="1" t="s">
        <v>11</v>
      </c>
      <c r="F388" s="4">
        <v>10.829000000000001</v>
      </c>
      <c r="G388" s="4">
        <v>6.718</v>
      </c>
      <c r="H388" s="4">
        <v>67.962999999999994</v>
      </c>
      <c r="I388" s="4">
        <v>-15.484</v>
      </c>
      <c r="J388" s="4">
        <v>-2.2080000000000002</v>
      </c>
      <c r="K388" s="4">
        <v>-3.2490000000000001</v>
      </c>
    </row>
    <row r="389" spans="1:11">
      <c r="A389" s="1">
        <v>3</v>
      </c>
      <c r="B389" s="1">
        <v>12</v>
      </c>
      <c r="C389" s="1"/>
      <c r="D389" s="1">
        <v>4</v>
      </c>
      <c r="E389" s="1" t="s">
        <v>12</v>
      </c>
      <c r="F389" s="4">
        <v>-312.21499999999997</v>
      </c>
      <c r="G389" s="4">
        <v>-194.768</v>
      </c>
      <c r="H389" s="4">
        <v>-13.013999999999999</v>
      </c>
      <c r="I389" s="4">
        <v>2.9319999999999999</v>
      </c>
      <c r="J389" s="4">
        <v>0.42099999999999999</v>
      </c>
      <c r="K389" s="4">
        <v>0.61899999999999999</v>
      </c>
    </row>
    <row r="390" spans="1:11">
      <c r="A390" s="1">
        <v>3</v>
      </c>
      <c r="B390" s="1">
        <v>12</v>
      </c>
      <c r="C390" s="1"/>
      <c r="D390" s="1">
        <v>3</v>
      </c>
      <c r="E390" s="1" t="s">
        <v>9</v>
      </c>
      <c r="F390" s="4">
        <v>15.711</v>
      </c>
      <c r="G390" s="4">
        <v>9.7620000000000005</v>
      </c>
      <c r="H390" s="4">
        <v>157.495</v>
      </c>
      <c r="I390" s="4">
        <v>-34.383000000000003</v>
      </c>
      <c r="J390" s="4">
        <v>-4.8259999999999996</v>
      </c>
      <c r="K390" s="4">
        <v>-7.1</v>
      </c>
    </row>
    <row r="391" spans="1:11">
      <c r="A391" s="1">
        <v>3</v>
      </c>
      <c r="B391" s="1">
        <v>12</v>
      </c>
      <c r="C391" s="1"/>
      <c r="D391" s="1">
        <v>3</v>
      </c>
      <c r="E391" s="1" t="s">
        <v>10</v>
      </c>
      <c r="F391" s="4">
        <v>-14.9</v>
      </c>
      <c r="G391" s="4">
        <v>-9.2409999999999997</v>
      </c>
      <c r="H391" s="4">
        <v>-136.714</v>
      </c>
      <c r="I391" s="4">
        <v>30.553999999999998</v>
      </c>
      <c r="J391" s="4">
        <v>4.3109999999999999</v>
      </c>
      <c r="K391" s="4">
        <v>6.343</v>
      </c>
    </row>
    <row r="392" spans="1:11">
      <c r="A392" s="1">
        <v>3</v>
      </c>
      <c r="B392" s="1">
        <v>12</v>
      </c>
      <c r="C392" s="1"/>
      <c r="D392" s="1">
        <v>3</v>
      </c>
      <c r="E392" s="1" t="s">
        <v>11</v>
      </c>
      <c r="F392" s="4">
        <v>9.5660000000000007</v>
      </c>
      <c r="G392" s="4">
        <v>5.9390000000000001</v>
      </c>
      <c r="H392" s="4">
        <v>91.867999999999995</v>
      </c>
      <c r="I392" s="4">
        <v>-20.279</v>
      </c>
      <c r="J392" s="4">
        <v>-2.855</v>
      </c>
      <c r="K392" s="4">
        <v>-4.2009999999999996</v>
      </c>
    </row>
    <row r="393" spans="1:11">
      <c r="A393" s="1">
        <v>3</v>
      </c>
      <c r="B393" s="1">
        <v>12</v>
      </c>
      <c r="C393" s="1"/>
      <c r="D393" s="1">
        <v>3</v>
      </c>
      <c r="E393" s="1" t="s">
        <v>12</v>
      </c>
      <c r="F393" s="4">
        <v>-506.32</v>
      </c>
      <c r="G393" s="4">
        <v>-315.56400000000002</v>
      </c>
      <c r="H393" s="4">
        <v>-20.248999999999999</v>
      </c>
      <c r="I393" s="4">
        <v>4.5419999999999998</v>
      </c>
      <c r="J393" s="4">
        <v>0.65100000000000002</v>
      </c>
      <c r="K393" s="4">
        <v>0.95699999999999996</v>
      </c>
    </row>
    <row r="394" spans="1:11">
      <c r="A394" s="1">
        <v>3</v>
      </c>
      <c r="B394" s="1">
        <v>12</v>
      </c>
      <c r="C394" s="1"/>
      <c r="D394" s="1">
        <v>2</v>
      </c>
      <c r="E394" s="1" t="s">
        <v>9</v>
      </c>
      <c r="F394" s="4">
        <v>12.247999999999999</v>
      </c>
      <c r="G394" s="4">
        <v>7.6520000000000001</v>
      </c>
      <c r="H394" s="4">
        <v>176.69800000000001</v>
      </c>
      <c r="I394" s="4">
        <v>-37.148000000000003</v>
      </c>
      <c r="J394" s="4">
        <v>-5.181</v>
      </c>
      <c r="K394" s="4">
        <v>-7.6230000000000002</v>
      </c>
    </row>
    <row r="395" spans="1:11">
      <c r="A395" s="1">
        <v>3</v>
      </c>
      <c r="B395" s="1">
        <v>12</v>
      </c>
      <c r="C395" s="1"/>
      <c r="D395" s="1">
        <v>2</v>
      </c>
      <c r="E395" s="1" t="s">
        <v>10</v>
      </c>
      <c r="F395" s="4">
        <v>-11.259</v>
      </c>
      <c r="G395" s="4">
        <v>-7.0279999999999996</v>
      </c>
      <c r="H395" s="4">
        <v>-171.376</v>
      </c>
      <c r="I395" s="4">
        <v>38.194000000000003</v>
      </c>
      <c r="J395" s="4">
        <v>5.3650000000000002</v>
      </c>
      <c r="K395" s="4">
        <v>7.8920000000000003</v>
      </c>
    </row>
    <row r="396" spans="1:11">
      <c r="A396" s="1">
        <v>3</v>
      </c>
      <c r="B396" s="1">
        <v>12</v>
      </c>
      <c r="C396" s="1"/>
      <c r="D396" s="1">
        <v>2</v>
      </c>
      <c r="E396" s="1" t="s">
        <v>11</v>
      </c>
      <c r="F396" s="4">
        <v>7.3460000000000001</v>
      </c>
      <c r="G396" s="4">
        <v>4.5869999999999997</v>
      </c>
      <c r="H396" s="4">
        <v>108.718</v>
      </c>
      <c r="I396" s="4">
        <v>-23.530999999999999</v>
      </c>
      <c r="J396" s="4">
        <v>-3.2959999999999998</v>
      </c>
      <c r="K396" s="4">
        <v>-4.8479999999999999</v>
      </c>
    </row>
    <row r="397" spans="1:11">
      <c r="A397" s="1">
        <v>3</v>
      </c>
      <c r="B397" s="1">
        <v>12</v>
      </c>
      <c r="C397" s="1"/>
      <c r="D397" s="1">
        <v>2</v>
      </c>
      <c r="E397" s="1" t="s">
        <v>12</v>
      </c>
      <c r="F397" s="4">
        <v>-704.31299999999999</v>
      </c>
      <c r="G397" s="4">
        <v>-438.74400000000003</v>
      </c>
      <c r="H397" s="4">
        <v>-25.44</v>
      </c>
      <c r="I397" s="4">
        <v>5.7350000000000003</v>
      </c>
      <c r="J397" s="4">
        <v>0.82099999999999995</v>
      </c>
      <c r="K397" s="4">
        <v>1.208</v>
      </c>
    </row>
    <row r="398" spans="1:11">
      <c r="A398" s="1">
        <v>3</v>
      </c>
      <c r="B398" s="1">
        <v>12</v>
      </c>
      <c r="C398" s="1"/>
      <c r="D398" s="1">
        <v>1</v>
      </c>
      <c r="E398" s="1" t="s">
        <v>9</v>
      </c>
      <c r="F398" s="4">
        <v>4.8739999999999997</v>
      </c>
      <c r="G398" s="4">
        <v>3.0859999999999999</v>
      </c>
      <c r="H398" s="4">
        <v>153.63399999999999</v>
      </c>
      <c r="I398" s="4">
        <v>26.536999999999999</v>
      </c>
      <c r="J398" s="4">
        <v>-3.58</v>
      </c>
      <c r="K398" s="4">
        <v>-5.2670000000000003</v>
      </c>
    </row>
    <row r="399" spans="1:11">
      <c r="A399" s="1">
        <v>3</v>
      </c>
      <c r="B399" s="1">
        <v>12</v>
      </c>
      <c r="C399" s="1"/>
      <c r="D399" s="1">
        <v>1</v>
      </c>
      <c r="E399" s="1" t="s">
        <v>10</v>
      </c>
      <c r="F399" s="4">
        <v>-3.7890000000000001</v>
      </c>
      <c r="G399" s="4">
        <v>-2.367</v>
      </c>
      <c r="H399" s="4">
        <v>-259.46499999999997</v>
      </c>
      <c r="I399" s="4">
        <v>47.46</v>
      </c>
      <c r="J399" s="4">
        <v>6.5129999999999999</v>
      </c>
      <c r="K399" s="4">
        <v>9.5820000000000007</v>
      </c>
    </row>
    <row r="400" spans="1:11">
      <c r="A400" s="1">
        <v>3</v>
      </c>
      <c r="B400" s="1">
        <v>12</v>
      </c>
      <c r="C400" s="1"/>
      <c r="D400" s="1">
        <v>1</v>
      </c>
      <c r="E400" s="1" t="s">
        <v>11</v>
      </c>
      <c r="F400" s="4">
        <v>2.4060000000000001</v>
      </c>
      <c r="G400" s="4">
        <v>1.5149999999999999</v>
      </c>
      <c r="H400" s="4">
        <v>114.73</v>
      </c>
      <c r="I400" s="4">
        <v>-20.544</v>
      </c>
      <c r="J400" s="4">
        <v>-2.8029999999999999</v>
      </c>
      <c r="K400" s="4">
        <v>-4.125</v>
      </c>
    </row>
    <row r="401" spans="1:11">
      <c r="A401" s="1">
        <v>3</v>
      </c>
      <c r="B401" s="1">
        <v>12</v>
      </c>
      <c r="C401" s="1"/>
      <c r="D401" s="1">
        <v>1</v>
      </c>
      <c r="E401" s="1" t="s">
        <v>12</v>
      </c>
      <c r="F401" s="4">
        <v>-837.27200000000005</v>
      </c>
      <c r="G401" s="4">
        <v>-525.43200000000002</v>
      </c>
      <c r="H401" s="4">
        <v>-30.806999999999999</v>
      </c>
      <c r="I401" s="4">
        <v>6.8339999999999996</v>
      </c>
      <c r="J401" s="4">
        <v>0.97799999999999998</v>
      </c>
      <c r="K401" s="4">
        <v>1.4390000000000001</v>
      </c>
    </row>
    <row r="402" spans="1:11">
      <c r="A402" s="1">
        <v>3</v>
      </c>
      <c r="B402" s="1">
        <v>13</v>
      </c>
      <c r="C402" s="1"/>
      <c r="D402" s="1">
        <v>5</v>
      </c>
      <c r="E402" s="1" t="s">
        <v>9</v>
      </c>
      <c r="F402" s="4">
        <v>28.619</v>
      </c>
      <c r="G402" s="4">
        <v>17.855</v>
      </c>
      <c r="H402" s="4">
        <v>23.187000000000001</v>
      </c>
      <c r="I402" s="4">
        <v>-5.8109999999999999</v>
      </c>
      <c r="J402" s="4">
        <v>-0.83599999999999997</v>
      </c>
      <c r="K402" s="4">
        <v>-1.23</v>
      </c>
    </row>
    <row r="403" spans="1:11">
      <c r="A403" s="1">
        <v>3</v>
      </c>
      <c r="B403" s="1">
        <v>13</v>
      </c>
      <c r="C403" s="1"/>
      <c r="D403" s="1">
        <v>5</v>
      </c>
      <c r="E403" s="1" t="s">
        <v>10</v>
      </c>
      <c r="F403" s="4">
        <v>-27.187999999999999</v>
      </c>
      <c r="G403" s="4">
        <v>-16.937999999999999</v>
      </c>
      <c r="H403" s="4">
        <v>-21.616</v>
      </c>
      <c r="I403" s="4">
        <v>5.4710000000000001</v>
      </c>
      <c r="J403" s="4">
        <v>0.78600000000000003</v>
      </c>
      <c r="K403" s="4">
        <v>1.157</v>
      </c>
    </row>
    <row r="404" spans="1:11">
      <c r="A404" s="1">
        <v>3</v>
      </c>
      <c r="B404" s="1">
        <v>13</v>
      </c>
      <c r="C404" s="1"/>
      <c r="D404" s="1">
        <v>5</v>
      </c>
      <c r="E404" s="1" t="s">
        <v>11</v>
      </c>
      <c r="F404" s="4">
        <v>17.440000000000001</v>
      </c>
      <c r="G404" s="4">
        <v>10.872999999999999</v>
      </c>
      <c r="H404" s="4">
        <v>13.999000000000001</v>
      </c>
      <c r="I404" s="4">
        <v>-3.5249999999999999</v>
      </c>
      <c r="J404" s="4">
        <v>-0.50700000000000001</v>
      </c>
      <c r="K404" s="4">
        <v>-0.746</v>
      </c>
    </row>
    <row r="405" spans="1:11">
      <c r="A405" s="1">
        <v>3</v>
      </c>
      <c r="B405" s="1">
        <v>13</v>
      </c>
      <c r="C405" s="1"/>
      <c r="D405" s="1">
        <v>5</v>
      </c>
      <c r="E405" s="1" t="s">
        <v>12</v>
      </c>
      <c r="F405" s="4">
        <v>-57.691000000000003</v>
      </c>
      <c r="G405" s="4">
        <v>-36.084000000000003</v>
      </c>
      <c r="H405" s="4">
        <v>-14.323</v>
      </c>
      <c r="I405" s="4">
        <v>3.6059999999999999</v>
      </c>
      <c r="J405" s="4">
        <v>0.51900000000000002</v>
      </c>
      <c r="K405" s="4">
        <v>0.76300000000000001</v>
      </c>
    </row>
    <row r="406" spans="1:11">
      <c r="A406" s="1">
        <v>3</v>
      </c>
      <c r="B406" s="1">
        <v>13</v>
      </c>
      <c r="C406" s="1"/>
      <c r="D406" s="1">
        <v>4</v>
      </c>
      <c r="E406" s="1" t="s">
        <v>9</v>
      </c>
      <c r="F406" s="4">
        <v>25.233000000000001</v>
      </c>
      <c r="G406" s="4">
        <v>15.699</v>
      </c>
      <c r="H406" s="4">
        <v>39.466999999999999</v>
      </c>
      <c r="I406" s="4">
        <v>-8.9979999999999993</v>
      </c>
      <c r="J406" s="4">
        <v>-1.2849999999999999</v>
      </c>
      <c r="K406" s="4">
        <v>-1.89</v>
      </c>
    </row>
    <row r="407" spans="1:11">
      <c r="A407" s="1">
        <v>3</v>
      </c>
      <c r="B407" s="1">
        <v>13</v>
      </c>
      <c r="C407" s="1"/>
      <c r="D407" s="1">
        <v>4</v>
      </c>
      <c r="E407" s="1" t="s">
        <v>10</v>
      </c>
      <c r="F407" s="4">
        <v>-24.876999999999999</v>
      </c>
      <c r="G407" s="4">
        <v>-15.48</v>
      </c>
      <c r="H407" s="4">
        <v>-37.320999999999998</v>
      </c>
      <c r="I407" s="4">
        <v>8.5830000000000002</v>
      </c>
      <c r="J407" s="4">
        <v>1.2270000000000001</v>
      </c>
      <c r="K407" s="4">
        <v>1.8049999999999999</v>
      </c>
    </row>
    <row r="408" spans="1:11">
      <c r="A408" s="1">
        <v>3</v>
      </c>
      <c r="B408" s="1">
        <v>13</v>
      </c>
      <c r="C408" s="1"/>
      <c r="D408" s="1">
        <v>4</v>
      </c>
      <c r="E408" s="1" t="s">
        <v>11</v>
      </c>
      <c r="F408" s="4">
        <v>15.659000000000001</v>
      </c>
      <c r="G408" s="4">
        <v>9.7439999999999998</v>
      </c>
      <c r="H408" s="4">
        <v>23.995000000000001</v>
      </c>
      <c r="I408" s="4">
        <v>-5.4939999999999998</v>
      </c>
      <c r="J408" s="4">
        <v>-0.78500000000000003</v>
      </c>
      <c r="K408" s="4">
        <v>-1.155</v>
      </c>
    </row>
    <row r="409" spans="1:11">
      <c r="A409" s="1">
        <v>3</v>
      </c>
      <c r="B409" s="1">
        <v>13</v>
      </c>
      <c r="C409" s="1"/>
      <c r="D409" s="1">
        <v>4</v>
      </c>
      <c r="E409" s="1" t="s">
        <v>12</v>
      </c>
      <c r="F409" s="4">
        <v>-153.66900000000001</v>
      </c>
      <c r="G409" s="4">
        <v>-95.828999999999994</v>
      </c>
      <c r="H409" s="4">
        <v>-51.857999999999997</v>
      </c>
      <c r="I409" s="4">
        <v>12.541</v>
      </c>
      <c r="J409" s="4">
        <v>1.806</v>
      </c>
      <c r="K409" s="4">
        <v>2.657</v>
      </c>
    </row>
    <row r="410" spans="1:11">
      <c r="A410" s="1">
        <v>3</v>
      </c>
      <c r="B410" s="1">
        <v>13</v>
      </c>
      <c r="C410" s="1"/>
      <c r="D410" s="1">
        <v>3</v>
      </c>
      <c r="E410" s="1" t="s">
        <v>9</v>
      </c>
      <c r="F410" s="4">
        <v>23.81</v>
      </c>
      <c r="G410" s="4">
        <v>14.813000000000001</v>
      </c>
      <c r="H410" s="4">
        <v>53.988999999999997</v>
      </c>
      <c r="I410" s="4">
        <v>-11.871</v>
      </c>
      <c r="J410" s="4">
        <v>-1.6739999999999999</v>
      </c>
      <c r="K410" s="4">
        <v>-2.4630000000000001</v>
      </c>
    </row>
    <row r="411" spans="1:11">
      <c r="A411" s="1">
        <v>3</v>
      </c>
      <c r="B411" s="1">
        <v>13</v>
      </c>
      <c r="C411" s="1"/>
      <c r="D411" s="1">
        <v>3</v>
      </c>
      <c r="E411" s="1" t="s">
        <v>10</v>
      </c>
      <c r="F411" s="4">
        <v>-23.177</v>
      </c>
      <c r="G411" s="4">
        <v>-14.406000000000001</v>
      </c>
      <c r="H411" s="4">
        <v>-52.304000000000002</v>
      </c>
      <c r="I411" s="4">
        <v>11.592000000000001</v>
      </c>
      <c r="J411" s="4">
        <v>1.637</v>
      </c>
      <c r="K411" s="4">
        <v>2.4089999999999998</v>
      </c>
    </row>
    <row r="412" spans="1:11">
      <c r="A412" s="1">
        <v>3</v>
      </c>
      <c r="B412" s="1">
        <v>13</v>
      </c>
      <c r="C412" s="1"/>
      <c r="D412" s="1">
        <v>3</v>
      </c>
      <c r="E412" s="1" t="s">
        <v>11</v>
      </c>
      <c r="F412" s="4">
        <v>14.683</v>
      </c>
      <c r="G412" s="4">
        <v>9.1310000000000002</v>
      </c>
      <c r="H412" s="4">
        <v>33.215000000000003</v>
      </c>
      <c r="I412" s="4">
        <v>-7.3319999999999999</v>
      </c>
      <c r="J412" s="4">
        <v>-1.0349999999999999</v>
      </c>
      <c r="K412" s="4">
        <v>-1.522</v>
      </c>
    </row>
    <row r="413" spans="1:11">
      <c r="A413" s="1">
        <v>3</v>
      </c>
      <c r="B413" s="1">
        <v>13</v>
      </c>
      <c r="C413" s="1"/>
      <c r="D413" s="1">
        <v>3</v>
      </c>
      <c r="E413" s="1" t="s">
        <v>12</v>
      </c>
      <c r="F413" s="4">
        <v>-247.31</v>
      </c>
      <c r="G413" s="4">
        <v>-154.113</v>
      </c>
      <c r="H413" s="4">
        <v>-108.396</v>
      </c>
      <c r="I413" s="4">
        <v>25.231000000000002</v>
      </c>
      <c r="J413" s="4">
        <v>3.6240000000000001</v>
      </c>
      <c r="K413" s="4">
        <v>5.3310000000000004</v>
      </c>
    </row>
    <row r="414" spans="1:11">
      <c r="A414" s="1">
        <v>3</v>
      </c>
      <c r="B414" s="1">
        <v>13</v>
      </c>
      <c r="C414" s="1"/>
      <c r="D414" s="1">
        <v>2</v>
      </c>
      <c r="E414" s="1" t="s">
        <v>9</v>
      </c>
      <c r="F414" s="4">
        <v>19.951000000000001</v>
      </c>
      <c r="G414" s="4">
        <v>12.512</v>
      </c>
      <c r="H414" s="4">
        <v>64.340999999999994</v>
      </c>
      <c r="I414" s="4">
        <v>-13.500999999999999</v>
      </c>
      <c r="J414" s="4">
        <v>-1.8879999999999999</v>
      </c>
      <c r="K414" s="4">
        <v>-2.778</v>
      </c>
    </row>
    <row r="415" spans="1:11">
      <c r="A415" s="1">
        <v>3</v>
      </c>
      <c r="B415" s="1">
        <v>13</v>
      </c>
      <c r="C415" s="1"/>
      <c r="D415" s="1">
        <v>2</v>
      </c>
      <c r="E415" s="1" t="s">
        <v>10</v>
      </c>
      <c r="F415" s="4">
        <v>-17.513999999999999</v>
      </c>
      <c r="G415" s="4">
        <v>-11.106999999999999</v>
      </c>
      <c r="H415" s="4">
        <v>-65.869</v>
      </c>
      <c r="I415" s="4">
        <v>13.952</v>
      </c>
      <c r="J415" s="4">
        <v>1.9550000000000001</v>
      </c>
      <c r="K415" s="4">
        <v>2.8759999999999999</v>
      </c>
    </row>
    <row r="416" spans="1:11">
      <c r="A416" s="1">
        <v>3</v>
      </c>
      <c r="B416" s="1">
        <v>13</v>
      </c>
      <c r="C416" s="1"/>
      <c r="D416" s="1">
        <v>2</v>
      </c>
      <c r="E416" s="1" t="s">
        <v>11</v>
      </c>
      <c r="F416" s="4">
        <v>11.708</v>
      </c>
      <c r="G416" s="4">
        <v>7.3810000000000002</v>
      </c>
      <c r="H416" s="4">
        <v>40.69</v>
      </c>
      <c r="I416" s="4">
        <v>-8.5790000000000006</v>
      </c>
      <c r="J416" s="4">
        <v>-1.2010000000000001</v>
      </c>
      <c r="K416" s="4">
        <v>-1.7669999999999999</v>
      </c>
    </row>
    <row r="417" spans="1:11">
      <c r="A417" s="1">
        <v>3</v>
      </c>
      <c r="B417" s="1">
        <v>13</v>
      </c>
      <c r="C417" s="1"/>
      <c r="D417" s="1">
        <v>2</v>
      </c>
      <c r="E417" s="1" t="s">
        <v>12</v>
      </c>
      <c r="F417" s="4">
        <v>-337.45400000000001</v>
      </c>
      <c r="G417" s="4">
        <v>-210.25800000000001</v>
      </c>
      <c r="H417" s="4">
        <v>-180.584</v>
      </c>
      <c r="I417" s="4">
        <v>40.798000000000002</v>
      </c>
      <c r="J417" s="4">
        <v>5.8369999999999997</v>
      </c>
      <c r="K417" s="4">
        <v>8.5879999999999992</v>
      </c>
    </row>
    <row r="418" spans="1:11">
      <c r="A418" s="1">
        <v>3</v>
      </c>
      <c r="B418" s="1">
        <v>13</v>
      </c>
      <c r="C418" s="1"/>
      <c r="D418" s="1">
        <v>1</v>
      </c>
      <c r="E418" s="1" t="s">
        <v>9</v>
      </c>
      <c r="F418" s="4">
        <v>8.7110000000000003</v>
      </c>
      <c r="G418" s="4">
        <v>5.6189999999999998</v>
      </c>
      <c r="H418" s="4">
        <v>50.098999999999997</v>
      </c>
      <c r="I418" s="4">
        <v>-9.1379999999999999</v>
      </c>
      <c r="J418" s="4">
        <v>-1.252</v>
      </c>
      <c r="K418" s="4">
        <v>-1.8420000000000001</v>
      </c>
    </row>
    <row r="419" spans="1:11">
      <c r="A419" s="1">
        <v>3</v>
      </c>
      <c r="B419" s="1">
        <v>13</v>
      </c>
      <c r="C419" s="1"/>
      <c r="D419" s="1">
        <v>1</v>
      </c>
      <c r="E419" s="1" t="s">
        <v>10</v>
      </c>
      <c r="F419" s="4">
        <v>-4.6040000000000001</v>
      </c>
      <c r="G419" s="4">
        <v>-2.9609999999999999</v>
      </c>
      <c r="H419" s="4">
        <v>-58.609000000000002</v>
      </c>
      <c r="I419" s="4">
        <v>10.855</v>
      </c>
      <c r="J419" s="4">
        <v>1.4930000000000001</v>
      </c>
      <c r="K419" s="4">
        <v>2.1970000000000001</v>
      </c>
    </row>
    <row r="420" spans="1:11">
      <c r="A420" s="1">
        <v>3</v>
      </c>
      <c r="B420" s="1">
        <v>13</v>
      </c>
      <c r="C420" s="1"/>
      <c r="D420" s="1">
        <v>1</v>
      </c>
      <c r="E420" s="1" t="s">
        <v>11</v>
      </c>
      <c r="F420" s="4">
        <v>3.6989999999999998</v>
      </c>
      <c r="G420" s="4">
        <v>2.383</v>
      </c>
      <c r="H420" s="4">
        <v>30.196000000000002</v>
      </c>
      <c r="I420" s="4">
        <v>-5.5540000000000003</v>
      </c>
      <c r="J420" s="4">
        <v>-0.76300000000000001</v>
      </c>
      <c r="K420" s="4">
        <v>-1.1220000000000001</v>
      </c>
    </row>
    <row r="421" spans="1:11">
      <c r="A421" s="1">
        <v>3</v>
      </c>
      <c r="B421" s="1">
        <v>13</v>
      </c>
      <c r="C421" s="1"/>
      <c r="D421" s="1">
        <v>1</v>
      </c>
      <c r="E421" s="1" t="s">
        <v>12</v>
      </c>
      <c r="F421" s="4">
        <v>-395.92200000000003</v>
      </c>
      <c r="G421" s="4">
        <v>-248.09200000000001</v>
      </c>
      <c r="H421" s="4">
        <v>-254.50899999999999</v>
      </c>
      <c r="I421" s="4">
        <v>55.430999999999997</v>
      </c>
      <c r="J421" s="4">
        <v>7.9020000000000001</v>
      </c>
      <c r="K421" s="4">
        <v>11.625</v>
      </c>
    </row>
    <row r="422" spans="1:11">
      <c r="A422" s="1">
        <v>4</v>
      </c>
      <c r="B422" s="1">
        <v>4</v>
      </c>
      <c r="C422" s="1"/>
      <c r="D422" s="1">
        <v>5</v>
      </c>
      <c r="E422" s="1" t="s">
        <v>9</v>
      </c>
      <c r="F422" s="4">
        <v>-17.151</v>
      </c>
      <c r="G422" s="4">
        <v>-10.432</v>
      </c>
      <c r="H422" s="4">
        <v>6.2939999999999996</v>
      </c>
      <c r="I422" s="4">
        <v>-3.0310000000000001</v>
      </c>
      <c r="J422" s="4">
        <v>-0.47599999999999998</v>
      </c>
      <c r="K422" s="4">
        <v>-0.7</v>
      </c>
    </row>
    <row r="423" spans="1:11">
      <c r="A423" s="1">
        <v>4</v>
      </c>
      <c r="B423" s="1">
        <v>4</v>
      </c>
      <c r="C423" s="1"/>
      <c r="D423" s="1">
        <v>5</v>
      </c>
      <c r="E423" s="1" t="s">
        <v>10</v>
      </c>
      <c r="F423" s="4">
        <v>12.541</v>
      </c>
      <c r="G423" s="4">
        <v>7.6669999999999998</v>
      </c>
      <c r="H423" s="4">
        <v>-2.0920000000000001</v>
      </c>
      <c r="I423" s="4">
        <v>0.93</v>
      </c>
      <c r="J423" s="4">
        <v>8.8999999999999996E-2</v>
      </c>
      <c r="K423" s="4">
        <v>0.13100000000000001</v>
      </c>
    </row>
    <row r="424" spans="1:11">
      <c r="A424" s="1">
        <v>4</v>
      </c>
      <c r="B424" s="1">
        <v>4</v>
      </c>
      <c r="C424" s="1"/>
      <c r="D424" s="1">
        <v>5</v>
      </c>
      <c r="E424" s="1" t="s">
        <v>11</v>
      </c>
      <c r="F424" s="4">
        <v>-9.2789999999999999</v>
      </c>
      <c r="G424" s="4">
        <v>-5.6559999999999997</v>
      </c>
      <c r="H424" s="4">
        <v>2.302</v>
      </c>
      <c r="I424" s="4">
        <v>-1.1599999999999999</v>
      </c>
      <c r="J424" s="4">
        <v>-0.17699999999999999</v>
      </c>
      <c r="K424" s="4">
        <v>-0.26</v>
      </c>
    </row>
    <row r="425" spans="1:11">
      <c r="A425" s="1">
        <v>4</v>
      </c>
      <c r="B425" s="1">
        <v>4</v>
      </c>
      <c r="C425" s="1"/>
      <c r="D425" s="1">
        <v>5</v>
      </c>
      <c r="E425" s="1" t="s">
        <v>12</v>
      </c>
      <c r="F425" s="4">
        <v>-24.332999999999998</v>
      </c>
      <c r="G425" s="4">
        <v>-14.785</v>
      </c>
      <c r="H425" s="4">
        <v>2.5670000000000002</v>
      </c>
      <c r="I425" s="4">
        <v>-1.236</v>
      </c>
      <c r="J425" s="4">
        <v>-0.19400000000000001</v>
      </c>
      <c r="K425" s="4">
        <v>-0.28499999999999998</v>
      </c>
    </row>
    <row r="426" spans="1:11">
      <c r="A426" s="1">
        <v>4</v>
      </c>
      <c r="B426" s="1">
        <v>4</v>
      </c>
      <c r="C426" s="1"/>
      <c r="D426" s="1">
        <v>4</v>
      </c>
      <c r="E426" s="1" t="s">
        <v>9</v>
      </c>
      <c r="F426" s="4">
        <v>-9.2040000000000006</v>
      </c>
      <c r="G426" s="4">
        <v>-5.6609999999999996</v>
      </c>
      <c r="H426" s="4">
        <v>9.9469999999999992</v>
      </c>
      <c r="I426" s="4">
        <v>-4.33</v>
      </c>
      <c r="J426" s="4">
        <v>-0.66700000000000004</v>
      </c>
      <c r="K426" s="4">
        <v>-0.98099999999999998</v>
      </c>
    </row>
    <row r="427" spans="1:11">
      <c r="A427" s="1">
        <v>4</v>
      </c>
      <c r="B427" s="1">
        <v>4</v>
      </c>
      <c r="C427" s="1"/>
      <c r="D427" s="1">
        <v>4</v>
      </c>
      <c r="E427" s="1" t="s">
        <v>10</v>
      </c>
      <c r="F427" s="4">
        <v>10.319000000000001</v>
      </c>
      <c r="G427" s="4">
        <v>6.3339999999999996</v>
      </c>
      <c r="H427" s="4">
        <v>-3.7050000000000001</v>
      </c>
      <c r="I427" s="4">
        <v>1.7310000000000001</v>
      </c>
      <c r="J427" s="4">
        <v>0.24299999999999999</v>
      </c>
      <c r="K427" s="4">
        <v>0.35799999999999998</v>
      </c>
    </row>
    <row r="428" spans="1:11">
      <c r="A428" s="1">
        <v>4</v>
      </c>
      <c r="B428" s="1">
        <v>4</v>
      </c>
      <c r="C428" s="1"/>
      <c r="D428" s="1">
        <v>4</v>
      </c>
      <c r="E428" s="1" t="s">
        <v>11</v>
      </c>
      <c r="F428" s="4">
        <v>-6.101</v>
      </c>
      <c r="G428" s="4">
        <v>-3.7490000000000001</v>
      </c>
      <c r="H428" s="4">
        <v>4.1070000000000002</v>
      </c>
      <c r="I428" s="4">
        <v>-1.839</v>
      </c>
      <c r="J428" s="4">
        <v>-0.28399999999999997</v>
      </c>
      <c r="K428" s="4">
        <v>-0.41799999999999998</v>
      </c>
    </row>
    <row r="429" spans="1:11">
      <c r="A429" s="1">
        <v>4</v>
      </c>
      <c r="B429" s="1">
        <v>4</v>
      </c>
      <c r="C429" s="1"/>
      <c r="D429" s="1">
        <v>4</v>
      </c>
      <c r="E429" s="1" t="s">
        <v>12</v>
      </c>
      <c r="F429" s="4">
        <v>-52.741</v>
      </c>
      <c r="G429" s="4">
        <v>-32.192999999999998</v>
      </c>
      <c r="H429" s="4">
        <v>6.867</v>
      </c>
      <c r="I429" s="4">
        <v>-3.242</v>
      </c>
      <c r="J429" s="4">
        <v>-0.51</v>
      </c>
      <c r="K429" s="4">
        <v>-0.75</v>
      </c>
    </row>
    <row r="430" spans="1:11">
      <c r="A430" s="1">
        <v>4</v>
      </c>
      <c r="B430" s="1">
        <v>4</v>
      </c>
      <c r="C430" s="1"/>
      <c r="D430" s="1">
        <v>3</v>
      </c>
      <c r="E430" s="1" t="s">
        <v>9</v>
      </c>
      <c r="F430" s="4">
        <v>-10.894</v>
      </c>
      <c r="G430" s="4">
        <v>-6.673</v>
      </c>
      <c r="H430" s="4">
        <v>11.901999999999999</v>
      </c>
      <c r="I430" s="4">
        <v>-5.1849999999999996</v>
      </c>
      <c r="J430" s="4">
        <v>-0.78600000000000003</v>
      </c>
      <c r="K430" s="4">
        <v>-1.1559999999999999</v>
      </c>
    </row>
    <row r="431" spans="1:11">
      <c r="A431" s="1">
        <v>4</v>
      </c>
      <c r="B431" s="1">
        <v>4</v>
      </c>
      <c r="C431" s="1"/>
      <c r="D431" s="1">
        <v>3</v>
      </c>
      <c r="E431" s="1" t="s">
        <v>10</v>
      </c>
      <c r="F431" s="4">
        <v>10.266999999999999</v>
      </c>
      <c r="G431" s="4">
        <v>6.2949999999999999</v>
      </c>
      <c r="H431" s="4">
        <v>-7.359</v>
      </c>
      <c r="I431" s="4">
        <v>3.319</v>
      </c>
      <c r="J431" s="4">
        <v>0.504</v>
      </c>
      <c r="K431" s="4">
        <v>0.74199999999999999</v>
      </c>
    </row>
    <row r="432" spans="1:11">
      <c r="A432" s="1">
        <v>4</v>
      </c>
      <c r="B432" s="1">
        <v>4</v>
      </c>
      <c r="C432" s="1"/>
      <c r="D432" s="1">
        <v>3</v>
      </c>
      <c r="E432" s="1" t="s">
        <v>11</v>
      </c>
      <c r="F432" s="4">
        <v>-6.6130000000000004</v>
      </c>
      <c r="G432" s="4">
        <v>-4.0519999999999996</v>
      </c>
      <c r="H432" s="4">
        <v>5.9459999999999997</v>
      </c>
      <c r="I432" s="4">
        <v>-2.629</v>
      </c>
      <c r="J432" s="4">
        <v>-0.40300000000000002</v>
      </c>
      <c r="K432" s="4">
        <v>-0.59299999999999997</v>
      </c>
    </row>
    <row r="433" spans="1:11">
      <c r="A433" s="1">
        <v>4</v>
      </c>
      <c r="B433" s="1">
        <v>4</v>
      </c>
      <c r="C433" s="1"/>
      <c r="D433" s="1">
        <v>3</v>
      </c>
      <c r="E433" s="1" t="s">
        <v>12</v>
      </c>
      <c r="F433" s="4">
        <v>-80.994</v>
      </c>
      <c r="G433" s="4">
        <v>-49.508000000000003</v>
      </c>
      <c r="H433" s="4">
        <v>12.919</v>
      </c>
      <c r="I433" s="4">
        <v>-5.9669999999999996</v>
      </c>
      <c r="J433" s="4">
        <v>-0.93799999999999994</v>
      </c>
      <c r="K433" s="4">
        <v>-1.38</v>
      </c>
    </row>
    <row r="434" spans="1:11">
      <c r="A434" s="1">
        <v>4</v>
      </c>
      <c r="B434" s="1">
        <v>4</v>
      </c>
      <c r="C434" s="1"/>
      <c r="D434" s="1">
        <v>2</v>
      </c>
      <c r="E434" s="1" t="s">
        <v>9</v>
      </c>
      <c r="F434" s="4">
        <v>-11.05</v>
      </c>
      <c r="G434" s="4">
        <v>-6.7709999999999999</v>
      </c>
      <c r="H434" s="4">
        <v>11.096</v>
      </c>
      <c r="I434" s="4">
        <v>-4.7880000000000003</v>
      </c>
      <c r="J434" s="4">
        <v>-0.71699999999999997</v>
      </c>
      <c r="K434" s="4">
        <v>-1.0549999999999999</v>
      </c>
    </row>
    <row r="435" spans="1:11">
      <c r="A435" s="1">
        <v>4</v>
      </c>
      <c r="B435" s="1">
        <v>4</v>
      </c>
      <c r="C435" s="1"/>
      <c r="D435" s="1">
        <v>2</v>
      </c>
      <c r="E435" s="1" t="s">
        <v>10</v>
      </c>
      <c r="F435" s="4">
        <v>12.356</v>
      </c>
      <c r="G435" s="4">
        <v>7.5750000000000002</v>
      </c>
      <c r="H435" s="4">
        <v>-8.0139999999999993</v>
      </c>
      <c r="I435" s="4">
        <v>4.4720000000000004</v>
      </c>
      <c r="J435" s="4">
        <v>0.63500000000000001</v>
      </c>
      <c r="K435" s="4">
        <v>0.93500000000000005</v>
      </c>
    </row>
    <row r="436" spans="1:11">
      <c r="A436" s="1">
        <v>4</v>
      </c>
      <c r="B436" s="1">
        <v>4</v>
      </c>
      <c r="C436" s="1"/>
      <c r="D436" s="1">
        <v>2</v>
      </c>
      <c r="E436" s="1" t="s">
        <v>11</v>
      </c>
      <c r="F436" s="4">
        <v>-7.3140000000000001</v>
      </c>
      <c r="G436" s="4">
        <v>-4.4829999999999997</v>
      </c>
      <c r="H436" s="4">
        <v>5.8929999999999998</v>
      </c>
      <c r="I436" s="4">
        <v>-2.8660000000000001</v>
      </c>
      <c r="J436" s="4">
        <v>-0.42299999999999999</v>
      </c>
      <c r="K436" s="4">
        <v>-0.622</v>
      </c>
    </row>
    <row r="437" spans="1:11">
      <c r="A437" s="1">
        <v>4</v>
      </c>
      <c r="B437" s="1">
        <v>4</v>
      </c>
      <c r="C437" s="1"/>
      <c r="D437" s="1">
        <v>2</v>
      </c>
      <c r="E437" s="1" t="s">
        <v>12</v>
      </c>
      <c r="F437" s="4">
        <v>-109.253</v>
      </c>
      <c r="G437" s="4">
        <v>-66.825000000000003</v>
      </c>
      <c r="H437" s="4">
        <v>20.292999999999999</v>
      </c>
      <c r="I437" s="4">
        <v>-9.2240000000000002</v>
      </c>
      <c r="J437" s="4">
        <v>-1.4470000000000001</v>
      </c>
      <c r="K437" s="4">
        <v>-2.129</v>
      </c>
    </row>
    <row r="438" spans="1:11">
      <c r="A438" s="1">
        <v>4</v>
      </c>
      <c r="B438" s="1">
        <v>4</v>
      </c>
      <c r="C438" s="1"/>
      <c r="D438" s="1">
        <v>1</v>
      </c>
      <c r="E438" s="1" t="s">
        <v>9</v>
      </c>
      <c r="F438" s="4">
        <v>-8.2629999999999999</v>
      </c>
      <c r="G438" s="4">
        <v>-5.0609999999999999</v>
      </c>
      <c r="H438" s="4">
        <v>12.263</v>
      </c>
      <c r="I438" s="4">
        <v>-3.8420000000000001</v>
      </c>
      <c r="J438" s="4">
        <v>-0.624</v>
      </c>
      <c r="K438" s="4">
        <v>-0.91800000000000004</v>
      </c>
    </row>
    <row r="439" spans="1:11">
      <c r="A439" s="1">
        <v>4</v>
      </c>
      <c r="B439" s="1">
        <v>4</v>
      </c>
      <c r="C439" s="1"/>
      <c r="D439" s="1">
        <v>1</v>
      </c>
      <c r="E439" s="1" t="s">
        <v>10</v>
      </c>
      <c r="F439" s="4">
        <v>3.9119999999999999</v>
      </c>
      <c r="G439" s="4">
        <v>2.399</v>
      </c>
      <c r="H439" s="4">
        <v>-38.966000000000001</v>
      </c>
      <c r="I439" s="4">
        <v>14.66</v>
      </c>
      <c r="J439" s="4">
        <v>2.339</v>
      </c>
      <c r="K439" s="4">
        <v>3.4409999999999998</v>
      </c>
    </row>
    <row r="440" spans="1:11">
      <c r="A440" s="1">
        <v>4</v>
      </c>
      <c r="B440" s="1">
        <v>4</v>
      </c>
      <c r="C440" s="1"/>
      <c r="D440" s="1">
        <v>1</v>
      </c>
      <c r="E440" s="1" t="s">
        <v>11</v>
      </c>
      <c r="F440" s="4">
        <v>-3.3820000000000001</v>
      </c>
      <c r="G440" s="4">
        <v>-2.0720000000000001</v>
      </c>
      <c r="H440" s="4">
        <v>14.208</v>
      </c>
      <c r="I440" s="4">
        <v>-5.1210000000000004</v>
      </c>
      <c r="J440" s="4">
        <v>-0.82299999999999995</v>
      </c>
      <c r="K440" s="4">
        <v>-1.2110000000000001</v>
      </c>
    </row>
    <row r="441" spans="1:11">
      <c r="A441" s="1">
        <v>4</v>
      </c>
      <c r="B441" s="1">
        <v>4</v>
      </c>
      <c r="C441" s="1"/>
      <c r="D441" s="1">
        <v>1</v>
      </c>
      <c r="E441" s="1" t="s">
        <v>12</v>
      </c>
      <c r="F441" s="4">
        <v>-137.30000000000001</v>
      </c>
      <c r="G441" s="4">
        <v>-84.010999999999996</v>
      </c>
      <c r="H441" s="4">
        <v>28.335999999999999</v>
      </c>
      <c r="I441" s="4">
        <v>-12.497999999999999</v>
      </c>
      <c r="J441" s="4">
        <v>-1.968</v>
      </c>
      <c r="K441" s="4">
        <v>-2.8959999999999999</v>
      </c>
    </row>
    <row r="442" spans="1:11">
      <c r="A442" s="1">
        <v>4</v>
      </c>
      <c r="B442" s="1">
        <v>5</v>
      </c>
      <c r="C442" s="1"/>
      <c r="D442" s="1">
        <v>5</v>
      </c>
      <c r="E442" s="1" t="s">
        <v>9</v>
      </c>
      <c r="F442" s="4">
        <v>5.9630000000000001</v>
      </c>
      <c r="G442" s="4">
        <v>3.61</v>
      </c>
      <c r="H442" s="4">
        <v>12.439</v>
      </c>
      <c r="I442" s="4">
        <v>-5.9930000000000003</v>
      </c>
      <c r="J442" s="4">
        <v>-0.94</v>
      </c>
      <c r="K442" s="4">
        <v>-1.383</v>
      </c>
    </row>
    <row r="443" spans="1:11">
      <c r="A443" s="1">
        <v>4</v>
      </c>
      <c r="B443" s="1">
        <v>5</v>
      </c>
      <c r="C443" s="1"/>
      <c r="D443" s="1">
        <v>5</v>
      </c>
      <c r="E443" s="1" t="s">
        <v>10</v>
      </c>
      <c r="F443" s="4">
        <v>-4.5949999999999998</v>
      </c>
      <c r="G443" s="4">
        <v>-2.7919999999999998</v>
      </c>
      <c r="H443" s="4">
        <v>-6.48</v>
      </c>
      <c r="I443" s="4">
        <v>3.266</v>
      </c>
      <c r="J443" s="4">
        <v>0.497</v>
      </c>
      <c r="K443" s="4">
        <v>0.73099999999999998</v>
      </c>
    </row>
    <row r="444" spans="1:11">
      <c r="A444" s="1">
        <v>4</v>
      </c>
      <c r="B444" s="1">
        <v>5</v>
      </c>
      <c r="C444" s="1"/>
      <c r="D444" s="1">
        <v>5</v>
      </c>
      <c r="E444" s="1" t="s">
        <v>11</v>
      </c>
      <c r="F444" s="4">
        <v>3.2989999999999999</v>
      </c>
      <c r="G444" s="4">
        <v>2</v>
      </c>
      <c r="H444" s="4">
        <v>5.8680000000000003</v>
      </c>
      <c r="I444" s="4">
        <v>-2.8820000000000001</v>
      </c>
      <c r="J444" s="4">
        <v>-0.44900000000000001</v>
      </c>
      <c r="K444" s="4">
        <v>-0.66100000000000003</v>
      </c>
    </row>
    <row r="445" spans="1:11">
      <c r="A445" s="1">
        <v>4</v>
      </c>
      <c r="B445" s="1">
        <v>5</v>
      </c>
      <c r="C445" s="1"/>
      <c r="D445" s="1">
        <v>5</v>
      </c>
      <c r="E445" s="1" t="s">
        <v>12</v>
      </c>
      <c r="F445" s="4">
        <v>-46.040999999999997</v>
      </c>
      <c r="G445" s="4">
        <v>-27.959</v>
      </c>
      <c r="H445" s="4">
        <v>1.0900000000000001</v>
      </c>
      <c r="I445" s="4">
        <v>-0.52900000000000003</v>
      </c>
      <c r="J445" s="4">
        <v>-8.3000000000000004E-2</v>
      </c>
      <c r="K445" s="4">
        <v>-0.122</v>
      </c>
    </row>
    <row r="446" spans="1:11">
      <c r="A446" s="1">
        <v>4</v>
      </c>
      <c r="B446" s="1">
        <v>5</v>
      </c>
      <c r="C446" s="1"/>
      <c r="D446" s="1">
        <v>4</v>
      </c>
      <c r="E446" s="1" t="s">
        <v>9</v>
      </c>
      <c r="F446" s="4">
        <v>3.42</v>
      </c>
      <c r="G446" s="4">
        <v>2.0939999999999999</v>
      </c>
      <c r="H446" s="4">
        <v>15.968</v>
      </c>
      <c r="I446" s="4">
        <v>-7.0880000000000001</v>
      </c>
      <c r="J446" s="4">
        <v>-1.101</v>
      </c>
      <c r="K446" s="4">
        <v>-1.62</v>
      </c>
    </row>
    <row r="447" spans="1:11">
      <c r="A447" s="1">
        <v>4</v>
      </c>
      <c r="B447" s="1">
        <v>5</v>
      </c>
      <c r="C447" s="1"/>
      <c r="D447" s="1">
        <v>4</v>
      </c>
      <c r="E447" s="1" t="s">
        <v>10</v>
      </c>
      <c r="F447" s="4">
        <v>-3.7679999999999998</v>
      </c>
      <c r="G447" s="4">
        <v>-2.2999999999999998</v>
      </c>
      <c r="H447" s="4">
        <v>-10.622999999999999</v>
      </c>
      <c r="I447" s="4">
        <v>4.9020000000000001</v>
      </c>
      <c r="J447" s="4">
        <v>0.76200000000000001</v>
      </c>
      <c r="K447" s="4">
        <v>1.121</v>
      </c>
    </row>
    <row r="448" spans="1:11">
      <c r="A448" s="1">
        <v>4</v>
      </c>
      <c r="B448" s="1">
        <v>5</v>
      </c>
      <c r="C448" s="1"/>
      <c r="D448" s="1">
        <v>4</v>
      </c>
      <c r="E448" s="1" t="s">
        <v>11</v>
      </c>
      <c r="F448" s="4">
        <v>2.246</v>
      </c>
      <c r="G448" s="4">
        <v>1.373</v>
      </c>
      <c r="H448" s="4">
        <v>8.2710000000000008</v>
      </c>
      <c r="I448" s="4">
        <v>-3.7330000000000001</v>
      </c>
      <c r="J448" s="4">
        <v>-0.58199999999999996</v>
      </c>
      <c r="K448" s="4">
        <v>-0.85699999999999998</v>
      </c>
    </row>
    <row r="449" spans="1:11">
      <c r="A449" s="1">
        <v>4</v>
      </c>
      <c r="B449" s="1">
        <v>5</v>
      </c>
      <c r="C449" s="1"/>
      <c r="D449" s="1">
        <v>4</v>
      </c>
      <c r="E449" s="1" t="s">
        <v>12</v>
      </c>
      <c r="F449" s="4">
        <v>-97.308000000000007</v>
      </c>
      <c r="G449" s="4">
        <v>-59.378</v>
      </c>
      <c r="H449" s="4">
        <v>3.113</v>
      </c>
      <c r="I449" s="4">
        <v>-1.4750000000000001</v>
      </c>
      <c r="J449" s="4">
        <v>-0.23200000000000001</v>
      </c>
      <c r="K449" s="4">
        <v>-0.34100000000000003</v>
      </c>
    </row>
    <row r="450" spans="1:11">
      <c r="A450" s="1">
        <v>4</v>
      </c>
      <c r="B450" s="1">
        <v>5</v>
      </c>
      <c r="C450" s="1"/>
      <c r="D450" s="1">
        <v>3</v>
      </c>
      <c r="E450" s="1" t="s">
        <v>9</v>
      </c>
      <c r="F450" s="4">
        <v>3.8730000000000002</v>
      </c>
      <c r="G450" s="4">
        <v>2.3650000000000002</v>
      </c>
      <c r="H450" s="4">
        <v>20.698</v>
      </c>
      <c r="I450" s="4">
        <v>-9.1389999999999993</v>
      </c>
      <c r="J450" s="4">
        <v>-1.403</v>
      </c>
      <c r="K450" s="4">
        <v>-2.0649999999999999</v>
      </c>
    </row>
    <row r="451" spans="1:11">
      <c r="A451" s="1">
        <v>4</v>
      </c>
      <c r="B451" s="1">
        <v>5</v>
      </c>
      <c r="C451" s="1"/>
      <c r="D451" s="1">
        <v>3</v>
      </c>
      <c r="E451" s="1" t="s">
        <v>10</v>
      </c>
      <c r="F451" s="4">
        <v>-3.7149999999999999</v>
      </c>
      <c r="G451" s="4">
        <v>-2.266</v>
      </c>
      <c r="H451" s="4">
        <v>-16.288</v>
      </c>
      <c r="I451" s="4">
        <v>7.3689999999999998</v>
      </c>
      <c r="J451" s="4">
        <v>1.137</v>
      </c>
      <c r="K451" s="4">
        <v>1.6719999999999999</v>
      </c>
    </row>
    <row r="452" spans="1:11">
      <c r="A452" s="1">
        <v>4</v>
      </c>
      <c r="B452" s="1">
        <v>5</v>
      </c>
      <c r="C452" s="1"/>
      <c r="D452" s="1">
        <v>3</v>
      </c>
      <c r="E452" s="1" t="s">
        <v>11</v>
      </c>
      <c r="F452" s="4">
        <v>2.371</v>
      </c>
      <c r="G452" s="4">
        <v>1.4470000000000001</v>
      </c>
      <c r="H452" s="4">
        <v>11.532</v>
      </c>
      <c r="I452" s="4">
        <v>-5.1479999999999997</v>
      </c>
      <c r="J452" s="4">
        <v>-0.79400000000000004</v>
      </c>
      <c r="K452" s="4">
        <v>-1.1679999999999999</v>
      </c>
    </row>
    <row r="453" spans="1:11">
      <c r="A453" s="1">
        <v>4</v>
      </c>
      <c r="B453" s="1">
        <v>5</v>
      </c>
      <c r="C453" s="1"/>
      <c r="D453" s="1">
        <v>3</v>
      </c>
      <c r="E453" s="1" t="s">
        <v>12</v>
      </c>
      <c r="F453" s="4">
        <v>-149.05099999999999</v>
      </c>
      <c r="G453" s="4">
        <v>-91.084000000000003</v>
      </c>
      <c r="H453" s="4">
        <v>6.0279999999999996</v>
      </c>
      <c r="I453" s="4">
        <v>-2.7879999999999998</v>
      </c>
      <c r="J453" s="4">
        <v>-0.438</v>
      </c>
      <c r="K453" s="4">
        <v>-0.64500000000000002</v>
      </c>
    </row>
    <row r="454" spans="1:11">
      <c r="A454" s="1">
        <v>4</v>
      </c>
      <c r="B454" s="1">
        <v>5</v>
      </c>
      <c r="C454" s="1"/>
      <c r="D454" s="1">
        <v>2</v>
      </c>
      <c r="E454" s="1" t="s">
        <v>9</v>
      </c>
      <c r="F454" s="4">
        <v>3.907</v>
      </c>
      <c r="G454" s="4">
        <v>2.391</v>
      </c>
      <c r="H454" s="4">
        <v>22.059000000000001</v>
      </c>
      <c r="I454" s="4">
        <v>-9.516</v>
      </c>
      <c r="J454" s="4">
        <v>-1.4550000000000001</v>
      </c>
      <c r="K454" s="4">
        <v>-2.141</v>
      </c>
    </row>
    <row r="455" spans="1:11">
      <c r="A455" s="1">
        <v>4</v>
      </c>
      <c r="B455" s="1">
        <v>5</v>
      </c>
      <c r="C455" s="1"/>
      <c r="D455" s="1">
        <v>2</v>
      </c>
      <c r="E455" s="1" t="s">
        <v>10</v>
      </c>
      <c r="F455" s="4">
        <v>-4.3600000000000003</v>
      </c>
      <c r="G455" s="4">
        <v>-2.665</v>
      </c>
      <c r="H455" s="4">
        <v>-20.623999999999999</v>
      </c>
      <c r="I455" s="4">
        <v>9.702</v>
      </c>
      <c r="J455" s="4">
        <v>1.4630000000000001</v>
      </c>
      <c r="K455" s="4">
        <v>2.153</v>
      </c>
    </row>
    <row r="456" spans="1:11">
      <c r="A456" s="1">
        <v>4</v>
      </c>
      <c r="B456" s="1">
        <v>5</v>
      </c>
      <c r="C456" s="1"/>
      <c r="D456" s="1">
        <v>2</v>
      </c>
      <c r="E456" s="1" t="s">
        <v>11</v>
      </c>
      <c r="F456" s="4">
        <v>2.5830000000000002</v>
      </c>
      <c r="G456" s="4">
        <v>1.58</v>
      </c>
      <c r="H456" s="4">
        <v>13.317</v>
      </c>
      <c r="I456" s="4">
        <v>-5.9969999999999999</v>
      </c>
      <c r="J456" s="4">
        <v>-0.91200000000000003</v>
      </c>
      <c r="K456" s="4">
        <v>-1.3420000000000001</v>
      </c>
    </row>
    <row r="457" spans="1:11">
      <c r="A457" s="1">
        <v>4</v>
      </c>
      <c r="B457" s="1">
        <v>5</v>
      </c>
      <c r="C457" s="1"/>
      <c r="D457" s="1">
        <v>2</v>
      </c>
      <c r="E457" s="1" t="s">
        <v>12</v>
      </c>
      <c r="F457" s="4">
        <v>-200.82599999999999</v>
      </c>
      <c r="G457" s="4">
        <v>-122.81</v>
      </c>
      <c r="H457" s="4">
        <v>9.6679999999999993</v>
      </c>
      <c r="I457" s="4">
        <v>-4.3940000000000001</v>
      </c>
      <c r="J457" s="4">
        <v>-0.68899999999999995</v>
      </c>
      <c r="K457" s="4">
        <v>-1.014</v>
      </c>
    </row>
    <row r="458" spans="1:11">
      <c r="A458" s="1">
        <v>4</v>
      </c>
      <c r="B458" s="1">
        <v>5</v>
      </c>
      <c r="C458" s="1"/>
      <c r="D458" s="1">
        <v>1</v>
      </c>
      <c r="E458" s="1" t="s">
        <v>9</v>
      </c>
      <c r="F458" s="4">
        <v>2.6859999999999999</v>
      </c>
      <c r="G458" s="4">
        <v>1.6459999999999999</v>
      </c>
      <c r="H458" s="4">
        <v>20.832999999999998</v>
      </c>
      <c r="I458" s="4">
        <v>-7.2389999999999999</v>
      </c>
      <c r="J458" s="4">
        <v>-1.1679999999999999</v>
      </c>
      <c r="K458" s="4">
        <v>-1.718</v>
      </c>
    </row>
    <row r="459" spans="1:11">
      <c r="A459" s="1">
        <v>4</v>
      </c>
      <c r="B459" s="1">
        <v>5</v>
      </c>
      <c r="C459" s="1"/>
      <c r="D459" s="1">
        <v>1</v>
      </c>
      <c r="E459" s="1" t="s">
        <v>10</v>
      </c>
      <c r="F459" s="4">
        <v>-1.5620000000000001</v>
      </c>
      <c r="G459" s="4">
        <v>-0.95399999999999996</v>
      </c>
      <c r="H459" s="4">
        <v>-43.286000000000001</v>
      </c>
      <c r="I459" s="4">
        <v>16.388000000000002</v>
      </c>
      <c r="J459" s="4">
        <v>2.6110000000000002</v>
      </c>
      <c r="K459" s="4">
        <v>3.8410000000000002</v>
      </c>
    </row>
    <row r="460" spans="1:11">
      <c r="A460" s="1">
        <v>4</v>
      </c>
      <c r="B460" s="1">
        <v>5</v>
      </c>
      <c r="C460" s="1"/>
      <c r="D460" s="1">
        <v>1</v>
      </c>
      <c r="E460" s="1" t="s">
        <v>11</v>
      </c>
      <c r="F460" s="4">
        <v>1.18</v>
      </c>
      <c r="G460" s="4">
        <v>0.72199999999999998</v>
      </c>
      <c r="H460" s="4">
        <v>17.803000000000001</v>
      </c>
      <c r="I460" s="4">
        <v>-6.5570000000000004</v>
      </c>
      <c r="J460" s="4">
        <v>-1.05</v>
      </c>
      <c r="K460" s="4">
        <v>-1.544</v>
      </c>
    </row>
    <row r="461" spans="1:11">
      <c r="A461" s="1">
        <v>4</v>
      </c>
      <c r="B461" s="1">
        <v>5</v>
      </c>
      <c r="C461" s="1"/>
      <c r="D461" s="1">
        <v>1</v>
      </c>
      <c r="E461" s="1" t="s">
        <v>12</v>
      </c>
      <c r="F461" s="4">
        <v>-253.298</v>
      </c>
      <c r="G461" s="4">
        <v>-154.96100000000001</v>
      </c>
      <c r="H461" s="4">
        <v>13.641999999999999</v>
      </c>
      <c r="I461" s="4">
        <v>-6.01</v>
      </c>
      <c r="J461" s="4">
        <v>-0.94599999999999995</v>
      </c>
      <c r="K461" s="4">
        <v>-1.3919999999999999</v>
      </c>
    </row>
    <row r="462" spans="1:11">
      <c r="A462" s="1">
        <v>4</v>
      </c>
      <c r="B462" s="1">
        <v>6</v>
      </c>
      <c r="C462" s="1"/>
      <c r="D462" s="1">
        <v>5</v>
      </c>
      <c r="E462" s="1" t="s">
        <v>9</v>
      </c>
      <c r="F462" s="4">
        <v>11.243</v>
      </c>
      <c r="G462" s="4">
        <v>6.8280000000000003</v>
      </c>
      <c r="H462" s="4">
        <v>7.2249999999999996</v>
      </c>
      <c r="I462" s="4">
        <v>-3.4870000000000001</v>
      </c>
      <c r="J462" s="4">
        <v>-0.54700000000000004</v>
      </c>
      <c r="K462" s="4">
        <v>-0.80400000000000005</v>
      </c>
    </row>
    <row r="463" spans="1:11">
      <c r="A463" s="1">
        <v>4</v>
      </c>
      <c r="B463" s="1">
        <v>6</v>
      </c>
      <c r="C463" s="1"/>
      <c r="D463" s="1">
        <v>5</v>
      </c>
      <c r="E463" s="1" t="s">
        <v>10</v>
      </c>
      <c r="F463" s="4">
        <v>-8.5579999999999998</v>
      </c>
      <c r="G463" s="4">
        <v>-5.2169999999999996</v>
      </c>
      <c r="H463" s="4">
        <v>-2.5459999999999998</v>
      </c>
      <c r="I463" s="4">
        <v>1.2450000000000001</v>
      </c>
      <c r="J463" s="4">
        <v>0.155</v>
      </c>
      <c r="K463" s="4">
        <v>0.22800000000000001</v>
      </c>
    </row>
    <row r="464" spans="1:11">
      <c r="A464" s="1">
        <v>4</v>
      </c>
      <c r="B464" s="1">
        <v>6</v>
      </c>
      <c r="C464" s="1"/>
      <c r="D464" s="1">
        <v>5</v>
      </c>
      <c r="E464" s="1" t="s">
        <v>11</v>
      </c>
      <c r="F464" s="4">
        <v>6.1879999999999997</v>
      </c>
      <c r="G464" s="4">
        <v>3.7639999999999998</v>
      </c>
      <c r="H464" s="4">
        <v>2.8519999999999999</v>
      </c>
      <c r="I464" s="4">
        <v>-1.43</v>
      </c>
      <c r="J464" s="4">
        <v>-0.219</v>
      </c>
      <c r="K464" s="4">
        <v>-0.32300000000000001</v>
      </c>
    </row>
    <row r="465" spans="1:11">
      <c r="A465" s="1">
        <v>4</v>
      </c>
      <c r="B465" s="1">
        <v>6</v>
      </c>
      <c r="C465" s="1"/>
      <c r="D465" s="1">
        <v>5</v>
      </c>
      <c r="E465" s="1" t="s">
        <v>12</v>
      </c>
      <c r="F465" s="4">
        <v>-19.471</v>
      </c>
      <c r="G465" s="4">
        <v>-11.826000000000001</v>
      </c>
      <c r="H465" s="4">
        <v>-3.6560000000000001</v>
      </c>
      <c r="I465" s="4">
        <v>1.764</v>
      </c>
      <c r="J465" s="4">
        <v>0.27700000000000002</v>
      </c>
      <c r="K465" s="4">
        <v>0.40699999999999997</v>
      </c>
    </row>
    <row r="466" spans="1:11">
      <c r="A466" s="1">
        <v>4</v>
      </c>
      <c r="B466" s="1">
        <v>6</v>
      </c>
      <c r="C466" s="1"/>
      <c r="D466" s="1">
        <v>4</v>
      </c>
      <c r="E466" s="1" t="s">
        <v>9</v>
      </c>
      <c r="F466" s="4">
        <v>6.367</v>
      </c>
      <c r="G466" s="4">
        <v>3.9089999999999998</v>
      </c>
      <c r="H466" s="4">
        <v>10.989000000000001</v>
      </c>
      <c r="I466" s="4">
        <v>-4.8079999999999998</v>
      </c>
      <c r="J466" s="4">
        <v>-0.74199999999999999</v>
      </c>
      <c r="K466" s="4">
        <v>-1.0920000000000001</v>
      </c>
    </row>
    <row r="467" spans="1:11">
      <c r="A467" s="1">
        <v>4</v>
      </c>
      <c r="B467" s="1">
        <v>6</v>
      </c>
      <c r="C467" s="1"/>
      <c r="D467" s="1">
        <v>4</v>
      </c>
      <c r="E467" s="1" t="s">
        <v>10</v>
      </c>
      <c r="F467" s="4">
        <v>-7.0190000000000001</v>
      </c>
      <c r="G467" s="4">
        <v>-4.2969999999999997</v>
      </c>
      <c r="H467" s="4">
        <v>-4.8239999999999998</v>
      </c>
      <c r="I467" s="4">
        <v>2.2570000000000001</v>
      </c>
      <c r="J467" s="4">
        <v>0.33400000000000002</v>
      </c>
      <c r="K467" s="4">
        <v>0.49099999999999999</v>
      </c>
    </row>
    <row r="468" spans="1:11">
      <c r="A468" s="1">
        <v>4</v>
      </c>
      <c r="B468" s="1">
        <v>6</v>
      </c>
      <c r="C468" s="1"/>
      <c r="D468" s="1">
        <v>4</v>
      </c>
      <c r="E468" s="1" t="s">
        <v>11</v>
      </c>
      <c r="F468" s="4">
        <v>4.1829999999999998</v>
      </c>
      <c r="G468" s="4">
        <v>2.5640000000000001</v>
      </c>
      <c r="H468" s="4">
        <v>4.83</v>
      </c>
      <c r="I468" s="4">
        <v>-2.1680000000000001</v>
      </c>
      <c r="J468" s="4">
        <v>-0.33600000000000002</v>
      </c>
      <c r="K468" s="4">
        <v>-0.495</v>
      </c>
    </row>
    <row r="469" spans="1:11">
      <c r="A469" s="1">
        <v>4</v>
      </c>
      <c r="B469" s="1">
        <v>6</v>
      </c>
      <c r="C469" s="1"/>
      <c r="D469" s="1">
        <v>4</v>
      </c>
      <c r="E469" s="1" t="s">
        <v>12</v>
      </c>
      <c r="F469" s="4">
        <v>-42.731000000000002</v>
      </c>
      <c r="G469" s="4">
        <v>-26.068000000000001</v>
      </c>
      <c r="H469" s="4">
        <v>-9.9789999999999992</v>
      </c>
      <c r="I469" s="4">
        <v>4.7169999999999996</v>
      </c>
      <c r="J469" s="4">
        <v>0.74199999999999999</v>
      </c>
      <c r="K469" s="4">
        <v>1.091</v>
      </c>
    </row>
    <row r="470" spans="1:11">
      <c r="A470" s="1">
        <v>4</v>
      </c>
      <c r="B470" s="1">
        <v>6</v>
      </c>
      <c r="C470" s="1"/>
      <c r="D470" s="1">
        <v>3</v>
      </c>
      <c r="E470" s="1" t="s">
        <v>9</v>
      </c>
      <c r="F470" s="4">
        <v>7.2519999999999998</v>
      </c>
      <c r="G470" s="4">
        <v>4.4370000000000003</v>
      </c>
      <c r="H470" s="4">
        <v>13.457000000000001</v>
      </c>
      <c r="I470" s="4">
        <v>-5.8849999999999998</v>
      </c>
      <c r="J470" s="4">
        <v>-0.89500000000000002</v>
      </c>
      <c r="K470" s="4">
        <v>-1.3169999999999999</v>
      </c>
    </row>
    <row r="471" spans="1:11">
      <c r="A471" s="1">
        <v>4</v>
      </c>
      <c r="B471" s="1">
        <v>6</v>
      </c>
      <c r="C471" s="1"/>
      <c r="D471" s="1">
        <v>3</v>
      </c>
      <c r="E471" s="1" t="s">
        <v>10</v>
      </c>
      <c r="F471" s="4">
        <v>-6.9210000000000003</v>
      </c>
      <c r="G471" s="4">
        <v>-4.2329999999999997</v>
      </c>
      <c r="H471" s="4">
        <v>-8.9380000000000006</v>
      </c>
      <c r="I471" s="4">
        <v>4.0369999999999999</v>
      </c>
      <c r="J471" s="4">
        <v>0.61699999999999999</v>
      </c>
      <c r="K471" s="4">
        <v>0.90800000000000003</v>
      </c>
    </row>
    <row r="472" spans="1:11">
      <c r="A472" s="1">
        <v>4</v>
      </c>
      <c r="B472" s="1">
        <v>6</v>
      </c>
      <c r="C472" s="1"/>
      <c r="D472" s="1">
        <v>3</v>
      </c>
      <c r="E472" s="1" t="s">
        <v>11</v>
      </c>
      <c r="F472" s="4">
        <v>4.4290000000000003</v>
      </c>
      <c r="G472" s="4">
        <v>2.7090000000000001</v>
      </c>
      <c r="H472" s="4">
        <v>6.9409999999999998</v>
      </c>
      <c r="I472" s="4">
        <v>-3.0779999999999998</v>
      </c>
      <c r="J472" s="4">
        <v>-0.47299999999999998</v>
      </c>
      <c r="K472" s="4">
        <v>-0.69599999999999995</v>
      </c>
    </row>
    <row r="473" spans="1:11">
      <c r="A473" s="1">
        <v>4</v>
      </c>
      <c r="B473" s="1">
        <v>6</v>
      </c>
      <c r="C473" s="1"/>
      <c r="D473" s="1">
        <v>3</v>
      </c>
      <c r="E473" s="1" t="s">
        <v>12</v>
      </c>
      <c r="F473" s="4">
        <v>-65.67</v>
      </c>
      <c r="G473" s="4">
        <v>-40.118000000000002</v>
      </c>
      <c r="H473" s="4">
        <v>-18.946000000000002</v>
      </c>
      <c r="I473" s="4">
        <v>8.7550000000000008</v>
      </c>
      <c r="J473" s="4">
        <v>1.3759999999999999</v>
      </c>
      <c r="K473" s="4">
        <v>2.0249999999999999</v>
      </c>
    </row>
    <row r="474" spans="1:11">
      <c r="A474" s="1">
        <v>4</v>
      </c>
      <c r="B474" s="1">
        <v>6</v>
      </c>
      <c r="C474" s="1"/>
      <c r="D474" s="1">
        <v>2</v>
      </c>
      <c r="E474" s="1" t="s">
        <v>9</v>
      </c>
      <c r="F474" s="4">
        <v>7.3019999999999996</v>
      </c>
      <c r="G474" s="4">
        <v>4.4740000000000002</v>
      </c>
      <c r="H474" s="4">
        <v>13.098000000000001</v>
      </c>
      <c r="I474" s="4">
        <v>-5.6509999999999998</v>
      </c>
      <c r="J474" s="4">
        <v>-0.85199999999999998</v>
      </c>
      <c r="K474" s="4">
        <v>-1.254</v>
      </c>
    </row>
    <row r="475" spans="1:11">
      <c r="A475" s="1">
        <v>4</v>
      </c>
      <c r="B475" s="1">
        <v>6</v>
      </c>
      <c r="C475" s="1"/>
      <c r="D475" s="1">
        <v>2</v>
      </c>
      <c r="E475" s="1" t="s">
        <v>10</v>
      </c>
      <c r="F475" s="4">
        <v>-8.1199999999999992</v>
      </c>
      <c r="G475" s="4">
        <v>-4.97</v>
      </c>
      <c r="H475" s="4">
        <v>-10.314</v>
      </c>
      <c r="I475" s="4">
        <v>5.4290000000000003</v>
      </c>
      <c r="J475" s="4">
        <v>0.78800000000000003</v>
      </c>
      <c r="K475" s="4">
        <v>1.1599999999999999</v>
      </c>
    </row>
    <row r="476" spans="1:11">
      <c r="A476" s="1">
        <v>4</v>
      </c>
      <c r="B476" s="1">
        <v>6</v>
      </c>
      <c r="C476" s="1"/>
      <c r="D476" s="1">
        <v>2</v>
      </c>
      <c r="E476" s="1" t="s">
        <v>11</v>
      </c>
      <c r="F476" s="4">
        <v>4.82</v>
      </c>
      <c r="G476" s="4">
        <v>2.9510000000000001</v>
      </c>
      <c r="H476" s="4">
        <v>7.2590000000000003</v>
      </c>
      <c r="I476" s="4">
        <v>-3.4409999999999998</v>
      </c>
      <c r="J476" s="4">
        <v>-0.51300000000000001</v>
      </c>
      <c r="K476" s="4">
        <v>-0.754</v>
      </c>
    </row>
    <row r="477" spans="1:11">
      <c r="A477" s="1">
        <v>4</v>
      </c>
      <c r="B477" s="1">
        <v>6</v>
      </c>
      <c r="C477" s="1"/>
      <c r="D477" s="1">
        <v>2</v>
      </c>
      <c r="E477" s="1" t="s">
        <v>12</v>
      </c>
      <c r="F477" s="4">
        <v>-88.570999999999998</v>
      </c>
      <c r="G477" s="4">
        <v>-54.146000000000001</v>
      </c>
      <c r="H477" s="4">
        <v>-29.96</v>
      </c>
      <c r="I477" s="4">
        <v>13.617000000000001</v>
      </c>
      <c r="J477" s="4">
        <v>2.137</v>
      </c>
      <c r="K477" s="4">
        <v>3.1429999999999998</v>
      </c>
    </row>
    <row r="478" spans="1:11">
      <c r="A478" s="1">
        <v>4</v>
      </c>
      <c r="B478" s="1">
        <v>6</v>
      </c>
      <c r="C478" s="1"/>
      <c r="D478" s="1">
        <v>1</v>
      </c>
      <c r="E478" s="1" t="s">
        <v>9</v>
      </c>
      <c r="F478" s="4">
        <v>5.13</v>
      </c>
      <c r="G478" s="4">
        <v>3.1440000000000001</v>
      </c>
      <c r="H478" s="4">
        <v>13.856</v>
      </c>
      <c r="I478" s="4">
        <v>-4.468</v>
      </c>
      <c r="J478" s="4">
        <v>-0.72499999999999998</v>
      </c>
      <c r="K478" s="4">
        <v>-1.0669999999999999</v>
      </c>
    </row>
    <row r="479" spans="1:11">
      <c r="A479" s="1">
        <v>4</v>
      </c>
      <c r="B479" s="1">
        <v>6</v>
      </c>
      <c r="C479" s="1"/>
      <c r="D479" s="1">
        <v>1</v>
      </c>
      <c r="E479" s="1" t="s">
        <v>10</v>
      </c>
      <c r="F479" s="4">
        <v>-2.7839999999999998</v>
      </c>
      <c r="G479" s="4">
        <v>-1.7030000000000001</v>
      </c>
      <c r="H479" s="4">
        <v>-39.773000000000003</v>
      </c>
      <c r="I479" s="4">
        <v>14.981999999999999</v>
      </c>
      <c r="J479" s="4">
        <v>2.3889999999999998</v>
      </c>
      <c r="K479" s="4">
        <v>3.5150000000000001</v>
      </c>
    </row>
    <row r="480" spans="1:11">
      <c r="A480" s="1">
        <v>4</v>
      </c>
      <c r="B480" s="1">
        <v>6</v>
      </c>
      <c r="C480" s="1"/>
      <c r="D480" s="1">
        <v>1</v>
      </c>
      <c r="E480" s="1" t="s">
        <v>11</v>
      </c>
      <c r="F480" s="4">
        <v>2.198</v>
      </c>
      <c r="G480" s="4">
        <v>1.3460000000000001</v>
      </c>
      <c r="H480" s="4">
        <v>14.879</v>
      </c>
      <c r="I480" s="4">
        <v>-5.3879999999999999</v>
      </c>
      <c r="J480" s="4">
        <v>-0.86499999999999999</v>
      </c>
      <c r="K480" s="4">
        <v>-1.2729999999999999</v>
      </c>
    </row>
    <row r="481" spans="1:11">
      <c r="A481" s="1">
        <v>4</v>
      </c>
      <c r="B481" s="1">
        <v>6</v>
      </c>
      <c r="C481" s="1"/>
      <c r="D481" s="1">
        <v>1</v>
      </c>
      <c r="E481" s="1" t="s">
        <v>12</v>
      </c>
      <c r="F481" s="4">
        <v>-110.98699999999999</v>
      </c>
      <c r="G481" s="4">
        <v>-67.878</v>
      </c>
      <c r="H481" s="4">
        <v>-41.978000000000002</v>
      </c>
      <c r="I481" s="4">
        <v>18.509</v>
      </c>
      <c r="J481" s="4">
        <v>2.9140000000000001</v>
      </c>
      <c r="K481" s="4">
        <v>4.2880000000000003</v>
      </c>
    </row>
    <row r="482" spans="1:11">
      <c r="A482" s="1">
        <v>5</v>
      </c>
      <c r="B482" s="1">
        <v>1</v>
      </c>
      <c r="C482" s="1"/>
      <c r="D482" s="1">
        <v>5</v>
      </c>
      <c r="E482" s="1" t="s">
        <v>9</v>
      </c>
      <c r="F482" s="4">
        <v>-17.864999999999998</v>
      </c>
      <c r="G482" s="4">
        <v>-12.914999999999999</v>
      </c>
      <c r="H482" s="4">
        <v>35.878999999999998</v>
      </c>
      <c r="I482" s="4">
        <v>-26.077999999999999</v>
      </c>
      <c r="J482" s="4">
        <v>-4.1609999999999996</v>
      </c>
      <c r="K482" s="4">
        <v>-6.1219999999999999</v>
      </c>
    </row>
    <row r="483" spans="1:11">
      <c r="A483" s="1">
        <v>5</v>
      </c>
      <c r="B483" s="1">
        <v>1</v>
      </c>
      <c r="C483" s="1"/>
      <c r="D483" s="1">
        <v>5</v>
      </c>
      <c r="E483" s="1" t="s">
        <v>10</v>
      </c>
      <c r="F483" s="4">
        <v>16.056000000000001</v>
      </c>
      <c r="G483" s="4">
        <v>11.699</v>
      </c>
      <c r="H483" s="4">
        <v>-18.597999999999999</v>
      </c>
      <c r="I483" s="4">
        <v>13.837</v>
      </c>
      <c r="J483" s="4">
        <v>1.9430000000000001</v>
      </c>
      <c r="K483" s="4">
        <v>2.859</v>
      </c>
    </row>
    <row r="484" spans="1:11">
      <c r="A484" s="1">
        <v>5</v>
      </c>
      <c r="B484" s="1">
        <v>1</v>
      </c>
      <c r="C484" s="1"/>
      <c r="D484" s="1">
        <v>5</v>
      </c>
      <c r="E484" s="1" t="s">
        <v>11</v>
      </c>
      <c r="F484" s="4">
        <v>-10.6</v>
      </c>
      <c r="G484" s="4">
        <v>-7.6920000000000002</v>
      </c>
      <c r="H484" s="4">
        <v>16.474</v>
      </c>
      <c r="I484" s="4">
        <v>-12.236000000000001</v>
      </c>
      <c r="J484" s="4">
        <v>-1.9079999999999999</v>
      </c>
      <c r="K484" s="4">
        <v>-2.8069999999999999</v>
      </c>
    </row>
    <row r="485" spans="1:11">
      <c r="A485" s="1">
        <v>5</v>
      </c>
      <c r="B485" s="1">
        <v>1</v>
      </c>
      <c r="C485" s="1"/>
      <c r="D485" s="1">
        <v>5</v>
      </c>
      <c r="E485" s="1" t="s">
        <v>12</v>
      </c>
      <c r="F485" s="4">
        <v>-24.474</v>
      </c>
      <c r="G485" s="4">
        <v>-17.492000000000001</v>
      </c>
      <c r="H485" s="4">
        <v>16.16</v>
      </c>
      <c r="I485" s="4">
        <v>-11.737</v>
      </c>
      <c r="J485" s="4">
        <v>-1.873</v>
      </c>
      <c r="K485" s="4">
        <v>-2.7559999999999998</v>
      </c>
    </row>
    <row r="486" spans="1:11">
      <c r="A486" s="1">
        <v>5</v>
      </c>
      <c r="B486" s="1">
        <v>1</v>
      </c>
      <c r="C486" s="1"/>
      <c r="D486" s="1">
        <v>4</v>
      </c>
      <c r="E486" s="1" t="s">
        <v>9</v>
      </c>
      <c r="F486" s="4">
        <v>-15.08</v>
      </c>
      <c r="G486" s="4">
        <v>-10.935</v>
      </c>
      <c r="H486" s="4">
        <v>75.959999999999994</v>
      </c>
      <c r="I486" s="4">
        <v>-51.981000000000002</v>
      </c>
      <c r="J486" s="4">
        <v>-8.2289999999999992</v>
      </c>
      <c r="K486" s="4">
        <v>-12.106</v>
      </c>
    </row>
    <row r="487" spans="1:11">
      <c r="A487" s="1">
        <v>5</v>
      </c>
      <c r="B487" s="1">
        <v>1</v>
      </c>
      <c r="C487" s="1"/>
      <c r="D487" s="1">
        <v>4</v>
      </c>
      <c r="E487" s="1" t="s">
        <v>10</v>
      </c>
      <c r="F487" s="4">
        <v>15.125999999999999</v>
      </c>
      <c r="G487" s="4">
        <v>11.003</v>
      </c>
      <c r="H487" s="4">
        <v>-43.47</v>
      </c>
      <c r="I487" s="4">
        <v>30.645</v>
      </c>
      <c r="J487" s="4">
        <v>4.8070000000000004</v>
      </c>
      <c r="K487" s="4">
        <v>7.0720000000000001</v>
      </c>
    </row>
    <row r="488" spans="1:11">
      <c r="A488" s="1">
        <v>5</v>
      </c>
      <c r="B488" s="1">
        <v>1</v>
      </c>
      <c r="C488" s="1"/>
      <c r="D488" s="1">
        <v>4</v>
      </c>
      <c r="E488" s="1" t="s">
        <v>11</v>
      </c>
      <c r="F488" s="4">
        <v>-9.4390000000000001</v>
      </c>
      <c r="G488" s="4">
        <v>-6.8559999999999999</v>
      </c>
      <c r="H488" s="4">
        <v>37.024000000000001</v>
      </c>
      <c r="I488" s="4">
        <v>-25.645</v>
      </c>
      <c r="J488" s="4">
        <v>-4.0739999999999998</v>
      </c>
      <c r="K488" s="4">
        <v>-5.9930000000000003</v>
      </c>
    </row>
    <row r="489" spans="1:11">
      <c r="A489" s="1">
        <v>5</v>
      </c>
      <c r="B489" s="1">
        <v>1</v>
      </c>
      <c r="C489" s="1"/>
      <c r="D489" s="1">
        <v>4</v>
      </c>
      <c r="E489" s="1" t="s">
        <v>12</v>
      </c>
      <c r="F489" s="4">
        <v>-65.855999999999995</v>
      </c>
      <c r="G489" s="4">
        <v>-47.314</v>
      </c>
      <c r="H489" s="4">
        <v>56.405000000000001</v>
      </c>
      <c r="I489" s="4">
        <v>-40.284999999999997</v>
      </c>
      <c r="J489" s="4">
        <v>-6.4550000000000001</v>
      </c>
      <c r="K489" s="4">
        <v>-9.4969999999999999</v>
      </c>
    </row>
    <row r="490" spans="1:11">
      <c r="A490" s="1">
        <v>5</v>
      </c>
      <c r="B490" s="1">
        <v>1</v>
      </c>
      <c r="C490" s="1"/>
      <c r="D490" s="1">
        <v>3</v>
      </c>
      <c r="E490" s="1" t="s">
        <v>9</v>
      </c>
      <c r="F490" s="4">
        <v>-14.976000000000001</v>
      </c>
      <c r="G490" s="4">
        <v>-10.843999999999999</v>
      </c>
      <c r="H490" s="4">
        <v>93.34</v>
      </c>
      <c r="I490" s="4">
        <v>-63.66</v>
      </c>
      <c r="J490" s="4">
        <v>-9.9190000000000005</v>
      </c>
      <c r="K490" s="4">
        <v>-14.593</v>
      </c>
    </row>
    <row r="491" spans="1:11">
      <c r="A491" s="1">
        <v>5</v>
      </c>
      <c r="B491" s="1">
        <v>1</v>
      </c>
      <c r="C491" s="1"/>
      <c r="D491" s="1">
        <v>3</v>
      </c>
      <c r="E491" s="1" t="s">
        <v>10</v>
      </c>
      <c r="F491" s="4">
        <v>14.265000000000001</v>
      </c>
      <c r="G491" s="4">
        <v>10.361000000000001</v>
      </c>
      <c r="H491" s="4">
        <v>-70.724999999999994</v>
      </c>
      <c r="I491" s="4">
        <v>49.072000000000003</v>
      </c>
      <c r="J491" s="4">
        <v>7.7039999999999997</v>
      </c>
      <c r="K491" s="4">
        <v>11.334</v>
      </c>
    </row>
    <row r="492" spans="1:11">
      <c r="A492" s="1">
        <v>5</v>
      </c>
      <c r="B492" s="1">
        <v>1</v>
      </c>
      <c r="C492" s="1"/>
      <c r="D492" s="1">
        <v>3</v>
      </c>
      <c r="E492" s="1" t="s">
        <v>11</v>
      </c>
      <c r="F492" s="4">
        <v>-9.1379999999999999</v>
      </c>
      <c r="G492" s="4">
        <v>-6.6269999999999998</v>
      </c>
      <c r="H492" s="4">
        <v>51.081000000000003</v>
      </c>
      <c r="I492" s="4">
        <v>-35.11</v>
      </c>
      <c r="J492" s="4">
        <v>-5.5069999999999997</v>
      </c>
      <c r="K492" s="4">
        <v>-8.1020000000000003</v>
      </c>
    </row>
    <row r="493" spans="1:11">
      <c r="A493" s="1">
        <v>5</v>
      </c>
      <c r="B493" s="1">
        <v>1</v>
      </c>
      <c r="C493" s="1"/>
      <c r="D493" s="1">
        <v>3</v>
      </c>
      <c r="E493" s="1" t="s">
        <v>12</v>
      </c>
      <c r="F493" s="4">
        <v>-106.783</v>
      </c>
      <c r="G493" s="4">
        <v>-76.789000000000001</v>
      </c>
      <c r="H493" s="4">
        <v>115.964</v>
      </c>
      <c r="I493" s="4">
        <v>-81.537999999999997</v>
      </c>
      <c r="J493" s="4">
        <v>-13.058999999999999</v>
      </c>
      <c r="K493" s="4">
        <v>-19.212</v>
      </c>
    </row>
    <row r="494" spans="1:11">
      <c r="A494" s="1">
        <v>5</v>
      </c>
      <c r="B494" s="1">
        <v>1</v>
      </c>
      <c r="C494" s="1"/>
      <c r="D494" s="1">
        <v>2</v>
      </c>
      <c r="E494" s="1" t="s">
        <v>9</v>
      </c>
      <c r="F494" s="4">
        <v>-14.664999999999999</v>
      </c>
      <c r="G494" s="4">
        <v>-10.621</v>
      </c>
      <c r="H494" s="4">
        <v>98.536000000000001</v>
      </c>
      <c r="I494" s="4">
        <v>-66.158000000000001</v>
      </c>
      <c r="J494" s="4">
        <v>-10.254</v>
      </c>
      <c r="K494" s="4">
        <v>-15.086</v>
      </c>
    </row>
    <row r="495" spans="1:11">
      <c r="A495" s="1">
        <v>5</v>
      </c>
      <c r="B495" s="1">
        <v>1</v>
      </c>
      <c r="C495" s="1"/>
      <c r="D495" s="1">
        <v>2</v>
      </c>
      <c r="E495" s="1" t="s">
        <v>10</v>
      </c>
      <c r="F495" s="4">
        <v>15.49</v>
      </c>
      <c r="G495" s="4">
        <v>11.265000000000001</v>
      </c>
      <c r="H495" s="4">
        <v>-88.335999999999999</v>
      </c>
      <c r="I495" s="4">
        <v>65.48</v>
      </c>
      <c r="J495" s="4">
        <v>9.8829999999999991</v>
      </c>
      <c r="K495" s="4">
        <v>14.54</v>
      </c>
    </row>
    <row r="496" spans="1:11">
      <c r="A496" s="1">
        <v>5</v>
      </c>
      <c r="B496" s="1">
        <v>1</v>
      </c>
      <c r="C496" s="1"/>
      <c r="D496" s="1">
        <v>2</v>
      </c>
      <c r="E496" s="1" t="s">
        <v>11</v>
      </c>
      <c r="F496" s="4">
        <v>-9.423</v>
      </c>
      <c r="G496" s="4">
        <v>-6.84</v>
      </c>
      <c r="H496" s="4">
        <v>58.231000000000002</v>
      </c>
      <c r="I496" s="4">
        <v>-41.037999999999997</v>
      </c>
      <c r="J496" s="4">
        <v>-6.2930000000000001</v>
      </c>
      <c r="K496" s="4">
        <v>-9.2579999999999991</v>
      </c>
    </row>
    <row r="497" spans="1:11">
      <c r="A497" s="1">
        <v>5</v>
      </c>
      <c r="B497" s="1">
        <v>1</v>
      </c>
      <c r="C497" s="1"/>
      <c r="D497" s="1">
        <v>2</v>
      </c>
      <c r="E497" s="1" t="s">
        <v>12</v>
      </c>
      <c r="F497" s="4">
        <v>-147.07900000000001</v>
      </c>
      <c r="G497" s="4">
        <v>-105.8</v>
      </c>
      <c r="H497" s="4">
        <v>190.238</v>
      </c>
      <c r="I497" s="4">
        <v>-132.17500000000001</v>
      </c>
      <c r="J497" s="4">
        <v>-21.123000000000001</v>
      </c>
      <c r="K497" s="4">
        <v>-31.076000000000001</v>
      </c>
    </row>
    <row r="498" spans="1:11">
      <c r="A498" s="1">
        <v>5</v>
      </c>
      <c r="B498" s="1">
        <v>1</v>
      </c>
      <c r="C498" s="1"/>
      <c r="D498" s="1">
        <v>1</v>
      </c>
      <c r="E498" s="1" t="s">
        <v>9</v>
      </c>
      <c r="F498" s="4">
        <v>-10.266999999999999</v>
      </c>
      <c r="G498" s="4">
        <v>-7.3840000000000003</v>
      </c>
      <c r="H498" s="4">
        <v>93.966999999999999</v>
      </c>
      <c r="I498" s="4">
        <v>-51.21</v>
      </c>
      <c r="J498" s="4">
        <v>-8.6020000000000003</v>
      </c>
      <c r="K498" s="4">
        <v>-12.654999999999999</v>
      </c>
    </row>
    <row r="499" spans="1:11">
      <c r="A499" s="1">
        <v>5</v>
      </c>
      <c r="B499" s="1">
        <v>1</v>
      </c>
      <c r="C499" s="1"/>
      <c r="D499" s="1">
        <v>1</v>
      </c>
      <c r="E499" s="1" t="s">
        <v>10</v>
      </c>
      <c r="F499" s="4">
        <v>4.1040000000000001</v>
      </c>
      <c r="G499" s="4">
        <v>3.09</v>
      </c>
      <c r="H499" s="4">
        <v>-222.285</v>
      </c>
      <c r="I499" s="4">
        <v>133.12</v>
      </c>
      <c r="J499" s="4">
        <v>21.827000000000002</v>
      </c>
      <c r="K499" s="4">
        <v>32.112000000000002</v>
      </c>
    </row>
    <row r="500" spans="1:11">
      <c r="A500" s="1">
        <v>5</v>
      </c>
      <c r="B500" s="1">
        <v>1</v>
      </c>
      <c r="C500" s="1"/>
      <c r="D500" s="1">
        <v>1</v>
      </c>
      <c r="E500" s="1" t="s">
        <v>11</v>
      </c>
      <c r="F500" s="4">
        <v>-3.992</v>
      </c>
      <c r="G500" s="4">
        <v>-2.9089999999999998</v>
      </c>
      <c r="H500" s="4">
        <v>87.786000000000001</v>
      </c>
      <c r="I500" s="4">
        <v>-51.14</v>
      </c>
      <c r="J500" s="4">
        <v>-8.452</v>
      </c>
      <c r="K500" s="4">
        <v>-12.435</v>
      </c>
    </row>
    <row r="501" spans="1:11">
      <c r="A501" s="1">
        <v>5</v>
      </c>
      <c r="B501" s="1">
        <v>1</v>
      </c>
      <c r="C501" s="1"/>
      <c r="D501" s="1">
        <v>1</v>
      </c>
      <c r="E501" s="1" t="s">
        <v>12</v>
      </c>
      <c r="F501" s="4">
        <v>-186.03200000000001</v>
      </c>
      <c r="G501" s="4">
        <v>-133.821</v>
      </c>
      <c r="H501" s="4">
        <v>269.27300000000002</v>
      </c>
      <c r="I501" s="4">
        <v>-182.666</v>
      </c>
      <c r="J501" s="4">
        <v>-29.324000000000002</v>
      </c>
      <c r="K501" s="4">
        <v>-43.140999999999998</v>
      </c>
    </row>
    <row r="502" spans="1:11">
      <c r="A502" s="1">
        <v>5</v>
      </c>
      <c r="B502" s="1">
        <v>2</v>
      </c>
      <c r="C502" s="1"/>
      <c r="D502" s="1">
        <v>5</v>
      </c>
      <c r="E502" s="1" t="s">
        <v>9</v>
      </c>
      <c r="F502" s="4">
        <v>6.4240000000000004</v>
      </c>
      <c r="G502" s="4">
        <v>4.2300000000000004</v>
      </c>
      <c r="H502" s="4">
        <v>64.596000000000004</v>
      </c>
      <c r="I502" s="4">
        <v>-47.073</v>
      </c>
      <c r="J502" s="4">
        <v>-7.4950000000000001</v>
      </c>
      <c r="K502" s="4">
        <v>-11.026999999999999</v>
      </c>
    </row>
    <row r="503" spans="1:11">
      <c r="A503" s="1">
        <v>5</v>
      </c>
      <c r="B503" s="1">
        <v>2</v>
      </c>
      <c r="C503" s="1"/>
      <c r="D503" s="1">
        <v>5</v>
      </c>
      <c r="E503" s="1" t="s">
        <v>10</v>
      </c>
      <c r="F503" s="4">
        <v>-6.1</v>
      </c>
      <c r="G503" s="4">
        <v>-4.0030000000000001</v>
      </c>
      <c r="H503" s="4">
        <v>-48.927</v>
      </c>
      <c r="I503" s="4">
        <v>36.322000000000003</v>
      </c>
      <c r="J503" s="4">
        <v>5.6669999999999998</v>
      </c>
      <c r="K503" s="4">
        <v>8.3369999999999997</v>
      </c>
    </row>
    <row r="504" spans="1:11">
      <c r="A504" s="1">
        <v>5</v>
      </c>
      <c r="B504" s="1">
        <v>2</v>
      </c>
      <c r="C504" s="1"/>
      <c r="D504" s="1">
        <v>5</v>
      </c>
      <c r="E504" s="1" t="s">
        <v>11</v>
      </c>
      <c r="F504" s="4">
        <v>3.9140000000000001</v>
      </c>
      <c r="G504" s="4">
        <v>2.573</v>
      </c>
      <c r="H504" s="4">
        <v>35.375999999999998</v>
      </c>
      <c r="I504" s="4">
        <v>-26.015000000000001</v>
      </c>
      <c r="J504" s="4">
        <v>-4.1130000000000004</v>
      </c>
      <c r="K504" s="4">
        <v>-6.0510000000000002</v>
      </c>
    </row>
    <row r="505" spans="1:11">
      <c r="A505" s="1">
        <v>5</v>
      </c>
      <c r="B505" s="1">
        <v>2</v>
      </c>
      <c r="C505" s="1"/>
      <c r="D505" s="1">
        <v>5</v>
      </c>
      <c r="E505" s="1" t="s">
        <v>12</v>
      </c>
      <c r="F505" s="4">
        <v>-40.11</v>
      </c>
      <c r="G505" s="4">
        <v>-28.486000000000001</v>
      </c>
      <c r="H505" s="4">
        <v>1.173</v>
      </c>
      <c r="I505" s="4">
        <v>-0.88600000000000001</v>
      </c>
      <c r="J505" s="4">
        <v>-0.109</v>
      </c>
      <c r="K505" s="4">
        <v>-0.161</v>
      </c>
    </row>
    <row r="506" spans="1:11">
      <c r="A506" s="1">
        <v>5</v>
      </c>
      <c r="B506" s="1">
        <v>2</v>
      </c>
      <c r="C506" s="1"/>
      <c r="D506" s="1">
        <v>4</v>
      </c>
      <c r="E506" s="1" t="s">
        <v>9</v>
      </c>
      <c r="F506" s="4">
        <v>5.1859999999999999</v>
      </c>
      <c r="G506" s="4">
        <v>3.4910000000000001</v>
      </c>
      <c r="H506" s="4">
        <v>120.276</v>
      </c>
      <c r="I506" s="4">
        <v>-83.126999999999995</v>
      </c>
      <c r="J506" s="4">
        <v>-13.222</v>
      </c>
      <c r="K506" s="4">
        <v>-19.452999999999999</v>
      </c>
    </row>
    <row r="507" spans="1:11">
      <c r="A507" s="1">
        <v>5</v>
      </c>
      <c r="B507" s="1">
        <v>2</v>
      </c>
      <c r="C507" s="1"/>
      <c r="D507" s="1">
        <v>4</v>
      </c>
      <c r="E507" s="1" t="s">
        <v>10</v>
      </c>
      <c r="F507" s="4">
        <v>-5.383</v>
      </c>
      <c r="G507" s="4">
        <v>-3.5920000000000001</v>
      </c>
      <c r="H507" s="4">
        <v>-95.733000000000004</v>
      </c>
      <c r="I507" s="4">
        <v>67.034000000000006</v>
      </c>
      <c r="J507" s="4">
        <v>10.682</v>
      </c>
      <c r="K507" s="4">
        <v>15.715</v>
      </c>
    </row>
    <row r="508" spans="1:11">
      <c r="A508" s="1">
        <v>5</v>
      </c>
      <c r="B508" s="1">
        <v>2</v>
      </c>
      <c r="C508" s="1"/>
      <c r="D508" s="1">
        <v>4</v>
      </c>
      <c r="E508" s="1" t="s">
        <v>11</v>
      </c>
      <c r="F508" s="4">
        <v>3.3029999999999999</v>
      </c>
      <c r="G508" s="4">
        <v>2.2130000000000001</v>
      </c>
      <c r="H508" s="4">
        <v>67.421999999999997</v>
      </c>
      <c r="I508" s="4">
        <v>-46.875999999999998</v>
      </c>
      <c r="J508" s="4">
        <v>-7.47</v>
      </c>
      <c r="K508" s="4">
        <v>-10.99</v>
      </c>
    </row>
    <row r="509" spans="1:11">
      <c r="A509" s="1">
        <v>5</v>
      </c>
      <c r="B509" s="1">
        <v>2</v>
      </c>
      <c r="C509" s="1"/>
      <c r="D509" s="1">
        <v>4</v>
      </c>
      <c r="E509" s="1" t="s">
        <v>12</v>
      </c>
      <c r="F509" s="4">
        <v>-106.462</v>
      </c>
      <c r="G509" s="4">
        <v>-76.13</v>
      </c>
      <c r="H509" s="4">
        <v>5.6509999999999998</v>
      </c>
      <c r="I509" s="4">
        <v>-4.2069999999999999</v>
      </c>
      <c r="J509" s="4">
        <v>-0.64700000000000002</v>
      </c>
      <c r="K509" s="4">
        <v>-0.95099999999999996</v>
      </c>
    </row>
    <row r="510" spans="1:11">
      <c r="A510" s="1">
        <v>5</v>
      </c>
      <c r="B510" s="1">
        <v>2</v>
      </c>
      <c r="C510" s="1"/>
      <c r="D510" s="1">
        <v>3</v>
      </c>
      <c r="E510" s="1" t="s">
        <v>9</v>
      </c>
      <c r="F510" s="4">
        <v>4.9859999999999998</v>
      </c>
      <c r="G510" s="4">
        <v>3.359</v>
      </c>
      <c r="H510" s="4">
        <v>158.596</v>
      </c>
      <c r="I510" s="4">
        <v>-108.78400000000001</v>
      </c>
      <c r="J510" s="4">
        <v>-17.068000000000001</v>
      </c>
      <c r="K510" s="4">
        <v>-25.11</v>
      </c>
    </row>
    <row r="511" spans="1:11">
      <c r="A511" s="1">
        <v>5</v>
      </c>
      <c r="B511" s="1">
        <v>2</v>
      </c>
      <c r="C511" s="1"/>
      <c r="D511" s="1">
        <v>3</v>
      </c>
      <c r="E511" s="1" t="s">
        <v>10</v>
      </c>
      <c r="F511" s="4">
        <v>-4.9080000000000004</v>
      </c>
      <c r="G511" s="4">
        <v>-3.2810000000000001</v>
      </c>
      <c r="H511" s="4">
        <v>-139.60499999999999</v>
      </c>
      <c r="I511" s="4">
        <v>96.899000000000001</v>
      </c>
      <c r="J511" s="4">
        <v>15.244999999999999</v>
      </c>
      <c r="K511" s="4">
        <v>22.428999999999998</v>
      </c>
    </row>
    <row r="512" spans="1:11">
      <c r="A512" s="1">
        <v>5</v>
      </c>
      <c r="B512" s="1">
        <v>2</v>
      </c>
      <c r="C512" s="1"/>
      <c r="D512" s="1">
        <v>3</v>
      </c>
      <c r="E512" s="1" t="s">
        <v>11</v>
      </c>
      <c r="F512" s="4">
        <v>3.0920000000000001</v>
      </c>
      <c r="G512" s="4">
        <v>2.0750000000000002</v>
      </c>
      <c r="H512" s="4">
        <v>93.126000000000005</v>
      </c>
      <c r="I512" s="4">
        <v>-64.236999999999995</v>
      </c>
      <c r="J512" s="4">
        <v>-10.098000000000001</v>
      </c>
      <c r="K512" s="4">
        <v>-14.856</v>
      </c>
    </row>
    <row r="513" spans="1:11">
      <c r="A513" s="1">
        <v>5</v>
      </c>
      <c r="B513" s="1">
        <v>2</v>
      </c>
      <c r="C513" s="1"/>
      <c r="D513" s="1">
        <v>3</v>
      </c>
      <c r="E513" s="1" t="s">
        <v>12</v>
      </c>
      <c r="F513" s="4">
        <v>-174.25399999999999</v>
      </c>
      <c r="G513" s="4">
        <v>-124.791</v>
      </c>
      <c r="H513" s="4">
        <v>15.422000000000001</v>
      </c>
      <c r="I513" s="4">
        <v>-11.029</v>
      </c>
      <c r="J513" s="4">
        <v>-1.7549999999999999</v>
      </c>
      <c r="K513" s="4">
        <v>-2.5819999999999999</v>
      </c>
    </row>
    <row r="514" spans="1:11">
      <c r="A514" s="1">
        <v>5</v>
      </c>
      <c r="B514" s="1">
        <v>2</v>
      </c>
      <c r="C514" s="1"/>
      <c r="D514" s="1">
        <v>2</v>
      </c>
      <c r="E514" s="1" t="s">
        <v>9</v>
      </c>
      <c r="F514" s="4">
        <v>4.9329999999999998</v>
      </c>
      <c r="G514" s="4">
        <v>3.335</v>
      </c>
      <c r="H514" s="4">
        <v>182.88800000000001</v>
      </c>
      <c r="I514" s="4">
        <v>-122.52</v>
      </c>
      <c r="J514" s="4">
        <v>-19.186</v>
      </c>
      <c r="K514" s="4">
        <v>-28.225999999999999</v>
      </c>
    </row>
    <row r="515" spans="1:11">
      <c r="A515" s="1">
        <v>5</v>
      </c>
      <c r="B515" s="1">
        <v>2</v>
      </c>
      <c r="C515" s="1"/>
      <c r="D515" s="1">
        <v>2</v>
      </c>
      <c r="E515" s="1" t="s">
        <v>10</v>
      </c>
      <c r="F515" s="4">
        <v>-5.3209999999999997</v>
      </c>
      <c r="G515" s="4">
        <v>-3.5659999999999998</v>
      </c>
      <c r="H515" s="4">
        <v>-184.05099999999999</v>
      </c>
      <c r="I515" s="4">
        <v>127.396</v>
      </c>
      <c r="J515" s="4">
        <v>19.812999999999999</v>
      </c>
      <c r="K515" s="4">
        <v>29.149000000000001</v>
      </c>
    </row>
    <row r="516" spans="1:11">
      <c r="A516" s="1">
        <v>5</v>
      </c>
      <c r="B516" s="1">
        <v>2</v>
      </c>
      <c r="C516" s="1"/>
      <c r="D516" s="1">
        <v>2</v>
      </c>
      <c r="E516" s="1" t="s">
        <v>11</v>
      </c>
      <c r="F516" s="4">
        <v>3.2040000000000002</v>
      </c>
      <c r="G516" s="4">
        <v>2.157</v>
      </c>
      <c r="H516" s="4">
        <v>114.626</v>
      </c>
      <c r="I516" s="4">
        <v>-78.072000000000003</v>
      </c>
      <c r="J516" s="4">
        <v>-12.186999999999999</v>
      </c>
      <c r="K516" s="4">
        <v>-17.93</v>
      </c>
    </row>
    <row r="517" spans="1:11">
      <c r="A517" s="1">
        <v>5</v>
      </c>
      <c r="B517" s="1">
        <v>2</v>
      </c>
      <c r="C517" s="1"/>
      <c r="D517" s="1">
        <v>2</v>
      </c>
      <c r="E517" s="1" t="s">
        <v>12</v>
      </c>
      <c r="F517" s="4">
        <v>-243.703</v>
      </c>
      <c r="G517" s="4">
        <v>-174.63900000000001</v>
      </c>
      <c r="H517" s="4">
        <v>30.184999999999999</v>
      </c>
      <c r="I517" s="4">
        <v>-21.073</v>
      </c>
      <c r="J517" s="4">
        <v>-3.359</v>
      </c>
      <c r="K517" s="4">
        <v>-4.9420000000000002</v>
      </c>
    </row>
    <row r="518" spans="1:11">
      <c r="A518" s="1">
        <v>5</v>
      </c>
      <c r="B518" s="1">
        <v>2</v>
      </c>
      <c r="C518" s="1"/>
      <c r="D518" s="1">
        <v>1</v>
      </c>
      <c r="E518" s="1" t="s">
        <v>9</v>
      </c>
      <c r="F518" s="4">
        <v>2.7839999999999998</v>
      </c>
      <c r="G518" s="4">
        <v>1.923</v>
      </c>
      <c r="H518" s="4">
        <v>157.596</v>
      </c>
      <c r="I518" s="4">
        <v>-91.186999999999998</v>
      </c>
      <c r="J518" s="4">
        <v>-15.077</v>
      </c>
      <c r="K518" s="4">
        <v>-22.181999999999999</v>
      </c>
    </row>
    <row r="519" spans="1:11">
      <c r="A519" s="1">
        <v>5</v>
      </c>
      <c r="B519" s="1">
        <v>2</v>
      </c>
      <c r="C519" s="1"/>
      <c r="D519" s="1">
        <v>1</v>
      </c>
      <c r="E519" s="1" t="s">
        <v>10</v>
      </c>
      <c r="F519" s="4">
        <v>-2.4220000000000002</v>
      </c>
      <c r="G519" s="4">
        <v>-1.5640000000000001</v>
      </c>
      <c r="H519" s="4">
        <v>-254.22</v>
      </c>
      <c r="I519" s="4">
        <v>153.22900000000001</v>
      </c>
      <c r="J519" s="4">
        <v>25.065000000000001</v>
      </c>
      <c r="K519" s="4">
        <v>36.875999999999998</v>
      </c>
    </row>
    <row r="520" spans="1:11">
      <c r="A520" s="1">
        <v>5</v>
      </c>
      <c r="B520" s="1">
        <v>2</v>
      </c>
      <c r="C520" s="1"/>
      <c r="D520" s="1">
        <v>1</v>
      </c>
      <c r="E520" s="1" t="s">
        <v>11</v>
      </c>
      <c r="F520" s="4">
        <v>1.446</v>
      </c>
      <c r="G520" s="4">
        <v>0.96899999999999997</v>
      </c>
      <c r="H520" s="4">
        <v>114.374</v>
      </c>
      <c r="I520" s="4">
        <v>-67.875</v>
      </c>
      <c r="J520" s="4">
        <v>-11.15</v>
      </c>
      <c r="K520" s="4">
        <v>-16.405000000000001</v>
      </c>
    </row>
    <row r="521" spans="1:11">
      <c r="A521" s="1">
        <v>5</v>
      </c>
      <c r="B521" s="1">
        <v>2</v>
      </c>
      <c r="C521" s="1"/>
      <c r="D521" s="1">
        <v>1</v>
      </c>
      <c r="E521" s="1" t="s">
        <v>12</v>
      </c>
      <c r="F521" s="4">
        <v>-316.83499999999998</v>
      </c>
      <c r="G521" s="4">
        <v>-227.12299999999999</v>
      </c>
      <c r="H521" s="4">
        <v>47.622999999999998</v>
      </c>
      <c r="I521" s="4">
        <v>-32.121000000000002</v>
      </c>
      <c r="J521" s="4">
        <v>-5.1539999999999999</v>
      </c>
      <c r="K521" s="4">
        <v>-7.5830000000000002</v>
      </c>
    </row>
    <row r="522" spans="1:11">
      <c r="A522" s="1">
        <v>5</v>
      </c>
      <c r="B522" s="1">
        <v>3</v>
      </c>
      <c r="C522" s="1"/>
      <c r="D522" s="1">
        <v>5</v>
      </c>
      <c r="E522" s="1" t="s">
        <v>9</v>
      </c>
      <c r="F522" s="4">
        <v>18.033000000000001</v>
      </c>
      <c r="G522" s="4">
        <v>12.664999999999999</v>
      </c>
      <c r="H522" s="4">
        <v>33.869999999999997</v>
      </c>
      <c r="I522" s="4">
        <v>-24.79</v>
      </c>
      <c r="J522" s="4">
        <v>-3.9340000000000002</v>
      </c>
      <c r="K522" s="4">
        <v>-5.7880000000000003</v>
      </c>
    </row>
    <row r="523" spans="1:11">
      <c r="A523" s="1">
        <v>5</v>
      </c>
      <c r="B523" s="1">
        <v>3</v>
      </c>
      <c r="C523" s="1"/>
      <c r="D523" s="1">
        <v>5</v>
      </c>
      <c r="E523" s="1" t="s">
        <v>10</v>
      </c>
      <c r="F523" s="4">
        <v>-16.678000000000001</v>
      </c>
      <c r="G523" s="4">
        <v>-11.717000000000001</v>
      </c>
      <c r="H523" s="4">
        <v>-18.081</v>
      </c>
      <c r="I523" s="4">
        <v>13.416</v>
      </c>
      <c r="J523" s="4">
        <v>1.8069999999999999</v>
      </c>
      <c r="K523" s="4">
        <v>2.6589999999999998</v>
      </c>
    </row>
    <row r="524" spans="1:11">
      <c r="A524" s="1">
        <v>5</v>
      </c>
      <c r="B524" s="1">
        <v>3</v>
      </c>
      <c r="C524" s="1"/>
      <c r="D524" s="1">
        <v>5</v>
      </c>
      <c r="E524" s="1" t="s">
        <v>11</v>
      </c>
      <c r="F524" s="4">
        <v>10.847</v>
      </c>
      <c r="G524" s="4">
        <v>7.6189999999999998</v>
      </c>
      <c r="H524" s="4">
        <v>15.622</v>
      </c>
      <c r="I524" s="4">
        <v>-11.675000000000001</v>
      </c>
      <c r="J524" s="4">
        <v>-1.794</v>
      </c>
      <c r="K524" s="4">
        <v>-2.64</v>
      </c>
    </row>
    <row r="525" spans="1:11">
      <c r="A525" s="1">
        <v>5</v>
      </c>
      <c r="B525" s="1">
        <v>3</v>
      </c>
      <c r="C525" s="1"/>
      <c r="D525" s="1">
        <v>5</v>
      </c>
      <c r="E525" s="1" t="s">
        <v>12</v>
      </c>
      <c r="F525" s="4">
        <v>-23.626000000000001</v>
      </c>
      <c r="G525" s="4">
        <v>-16.716000000000001</v>
      </c>
      <c r="H525" s="4">
        <v>-17.071999999999999</v>
      </c>
      <c r="I525" s="4">
        <v>12.494999999999999</v>
      </c>
      <c r="J525" s="4">
        <v>1.9830000000000001</v>
      </c>
      <c r="K525" s="4">
        <v>2.9169999999999998</v>
      </c>
    </row>
    <row r="526" spans="1:11">
      <c r="A526" s="1">
        <v>5</v>
      </c>
      <c r="B526" s="1">
        <v>3</v>
      </c>
      <c r="C526" s="1"/>
      <c r="D526" s="1">
        <v>4</v>
      </c>
      <c r="E526" s="1" t="s">
        <v>9</v>
      </c>
      <c r="F526" s="4">
        <v>14.858000000000001</v>
      </c>
      <c r="G526" s="4">
        <v>10.56</v>
      </c>
      <c r="H526" s="4">
        <v>76.418000000000006</v>
      </c>
      <c r="I526" s="4">
        <v>-52.353999999999999</v>
      </c>
      <c r="J526" s="4">
        <v>-8.2870000000000008</v>
      </c>
      <c r="K526" s="4">
        <v>-12.191000000000001</v>
      </c>
    </row>
    <row r="527" spans="1:11">
      <c r="A527" s="1">
        <v>5</v>
      </c>
      <c r="B527" s="1">
        <v>3</v>
      </c>
      <c r="C527" s="1"/>
      <c r="D527" s="1">
        <v>4</v>
      </c>
      <c r="E527" s="1" t="s">
        <v>10</v>
      </c>
      <c r="F527" s="4">
        <v>-15.18</v>
      </c>
      <c r="G527" s="4">
        <v>-10.736000000000001</v>
      </c>
      <c r="H527" s="4">
        <v>-44.927</v>
      </c>
      <c r="I527" s="4">
        <v>31.678999999999998</v>
      </c>
      <c r="J527" s="4">
        <v>4.968</v>
      </c>
      <c r="K527" s="4">
        <v>7.3079999999999998</v>
      </c>
    </row>
    <row r="528" spans="1:11">
      <c r="A528" s="1">
        <v>5</v>
      </c>
      <c r="B528" s="1">
        <v>3</v>
      </c>
      <c r="C528" s="1"/>
      <c r="D528" s="1">
        <v>4</v>
      </c>
      <c r="E528" s="1" t="s">
        <v>11</v>
      </c>
      <c r="F528" s="4">
        <v>9.3870000000000005</v>
      </c>
      <c r="G528" s="4">
        <v>6.6550000000000002</v>
      </c>
      <c r="H528" s="4">
        <v>37.639000000000003</v>
      </c>
      <c r="I528" s="4">
        <v>-26.094000000000001</v>
      </c>
      <c r="J528" s="4">
        <v>-4.1420000000000003</v>
      </c>
      <c r="K528" s="4">
        <v>-6.0940000000000003</v>
      </c>
    </row>
    <row r="529" spans="1:11">
      <c r="A529" s="1">
        <v>5</v>
      </c>
      <c r="B529" s="1">
        <v>3</v>
      </c>
      <c r="C529" s="1"/>
      <c r="D529" s="1">
        <v>4</v>
      </c>
      <c r="E529" s="1" t="s">
        <v>12</v>
      </c>
      <c r="F529" s="4">
        <v>-63.796999999999997</v>
      </c>
      <c r="G529" s="4">
        <v>-45.36</v>
      </c>
      <c r="H529" s="4">
        <v>-61.902000000000001</v>
      </c>
      <c r="I529" s="4">
        <v>44.405999999999999</v>
      </c>
      <c r="J529" s="4">
        <v>7.1020000000000003</v>
      </c>
      <c r="K529" s="4">
        <v>10.449</v>
      </c>
    </row>
    <row r="530" spans="1:11">
      <c r="A530" s="1">
        <v>5</v>
      </c>
      <c r="B530" s="1">
        <v>3</v>
      </c>
      <c r="C530" s="1"/>
      <c r="D530" s="1">
        <v>3</v>
      </c>
      <c r="E530" s="1" t="s">
        <v>9</v>
      </c>
      <c r="F530" s="4">
        <v>14.452</v>
      </c>
      <c r="G530" s="4">
        <v>10.25</v>
      </c>
      <c r="H530" s="4">
        <v>96.498000000000005</v>
      </c>
      <c r="I530" s="4">
        <v>-65.861000000000004</v>
      </c>
      <c r="J530" s="4">
        <v>-10.259</v>
      </c>
      <c r="K530" s="4">
        <v>-15.093999999999999</v>
      </c>
    </row>
    <row r="531" spans="1:11">
      <c r="A531" s="1">
        <v>5</v>
      </c>
      <c r="B531" s="1">
        <v>3</v>
      </c>
      <c r="C531" s="1"/>
      <c r="D531" s="1">
        <v>3</v>
      </c>
      <c r="E531" s="1" t="s">
        <v>10</v>
      </c>
      <c r="F531" s="4">
        <v>-13.916</v>
      </c>
      <c r="G531" s="4">
        <v>-9.8439999999999994</v>
      </c>
      <c r="H531" s="4">
        <v>-74.558999999999997</v>
      </c>
      <c r="I531" s="4">
        <v>51.765000000000001</v>
      </c>
      <c r="J531" s="4">
        <v>8.1210000000000004</v>
      </c>
      <c r="K531" s="4">
        <v>11.948</v>
      </c>
    </row>
    <row r="532" spans="1:11">
      <c r="A532" s="1">
        <v>5</v>
      </c>
      <c r="B532" s="1">
        <v>3</v>
      </c>
      <c r="C532" s="1"/>
      <c r="D532" s="1">
        <v>3</v>
      </c>
      <c r="E532" s="1" t="s">
        <v>11</v>
      </c>
      <c r="F532" s="4">
        <v>8.8650000000000002</v>
      </c>
      <c r="G532" s="4">
        <v>6.2789999999999999</v>
      </c>
      <c r="H532" s="4">
        <v>53.283000000000001</v>
      </c>
      <c r="I532" s="4">
        <v>-36.65</v>
      </c>
      <c r="J532" s="4">
        <v>-5.7439999999999998</v>
      </c>
      <c r="K532" s="4">
        <v>-8.4499999999999993</v>
      </c>
    </row>
    <row r="533" spans="1:11">
      <c r="A533" s="1">
        <v>5</v>
      </c>
      <c r="B533" s="1">
        <v>3</v>
      </c>
      <c r="C533" s="1"/>
      <c r="D533" s="1">
        <v>3</v>
      </c>
      <c r="E533" s="1" t="s">
        <v>12</v>
      </c>
      <c r="F533" s="4">
        <v>-102.98399999999999</v>
      </c>
      <c r="G533" s="4">
        <v>-73.334000000000003</v>
      </c>
      <c r="H533" s="4">
        <v>-131.35499999999999</v>
      </c>
      <c r="I533" s="4">
        <v>92.549000000000007</v>
      </c>
      <c r="J533" s="4">
        <v>14.814</v>
      </c>
      <c r="K533" s="4">
        <v>21.795000000000002</v>
      </c>
    </row>
    <row r="534" spans="1:11">
      <c r="A534" s="1">
        <v>5</v>
      </c>
      <c r="B534" s="1">
        <v>3</v>
      </c>
      <c r="C534" s="1"/>
      <c r="D534" s="1">
        <v>2</v>
      </c>
      <c r="E534" s="1" t="s">
        <v>9</v>
      </c>
      <c r="F534" s="4">
        <v>13.888</v>
      </c>
      <c r="G534" s="4">
        <v>9.8539999999999992</v>
      </c>
      <c r="H534" s="4">
        <v>104.84399999999999</v>
      </c>
      <c r="I534" s="4">
        <v>-70.33</v>
      </c>
      <c r="J534" s="4">
        <v>-10.907</v>
      </c>
      <c r="K534" s="4">
        <v>-16.045999999999999</v>
      </c>
    </row>
    <row r="535" spans="1:11">
      <c r="A535" s="1">
        <v>5</v>
      </c>
      <c r="B535" s="1">
        <v>3</v>
      </c>
      <c r="C535" s="1"/>
      <c r="D535" s="1">
        <v>2</v>
      </c>
      <c r="E535" s="1" t="s">
        <v>10</v>
      </c>
      <c r="F535" s="4">
        <v>-14.680999999999999</v>
      </c>
      <c r="G535" s="4">
        <v>-10.371</v>
      </c>
      <c r="H535" s="4">
        <v>-96.286000000000001</v>
      </c>
      <c r="I535" s="4">
        <v>70.53</v>
      </c>
      <c r="J535" s="4">
        <v>10.695</v>
      </c>
      <c r="K535" s="4">
        <v>15.734</v>
      </c>
    </row>
    <row r="536" spans="1:11">
      <c r="A536" s="1">
        <v>5</v>
      </c>
      <c r="B536" s="1">
        <v>3</v>
      </c>
      <c r="C536" s="1"/>
      <c r="D536" s="1">
        <v>2</v>
      </c>
      <c r="E536" s="1" t="s">
        <v>11</v>
      </c>
      <c r="F536" s="4">
        <v>8.9280000000000008</v>
      </c>
      <c r="G536" s="4">
        <v>6.32</v>
      </c>
      <c r="H536" s="4">
        <v>62.709000000000003</v>
      </c>
      <c r="I536" s="4">
        <v>-43.932000000000002</v>
      </c>
      <c r="J536" s="4">
        <v>-6.75</v>
      </c>
      <c r="K536" s="4">
        <v>-9.9309999999999992</v>
      </c>
    </row>
    <row r="537" spans="1:11">
      <c r="A537" s="1">
        <v>5</v>
      </c>
      <c r="B537" s="1">
        <v>3</v>
      </c>
      <c r="C537" s="1"/>
      <c r="D537" s="1">
        <v>2</v>
      </c>
      <c r="E537" s="1" t="s">
        <v>12</v>
      </c>
      <c r="F537" s="4">
        <v>-141.14500000000001</v>
      </c>
      <c r="G537" s="4">
        <v>-100.58499999999999</v>
      </c>
      <c r="H537" s="4">
        <v>-220.423</v>
      </c>
      <c r="I537" s="4">
        <v>153.24700000000001</v>
      </c>
      <c r="J537" s="4">
        <v>24.481999999999999</v>
      </c>
      <c r="K537" s="4">
        <v>36.018999999999998</v>
      </c>
    </row>
    <row r="538" spans="1:11">
      <c r="A538" s="1">
        <v>5</v>
      </c>
      <c r="B538" s="1">
        <v>3</v>
      </c>
      <c r="C538" s="1"/>
      <c r="D538" s="1">
        <v>1</v>
      </c>
      <c r="E538" s="1" t="s">
        <v>9</v>
      </c>
      <c r="F538" s="4">
        <v>8.5709999999999997</v>
      </c>
      <c r="G538" s="4">
        <v>6.125</v>
      </c>
      <c r="H538" s="4">
        <v>99.739000000000004</v>
      </c>
      <c r="I538" s="4">
        <v>-54.765999999999998</v>
      </c>
      <c r="J538" s="4">
        <v>-9.1769999999999996</v>
      </c>
      <c r="K538" s="4">
        <v>-13.500999999999999</v>
      </c>
    </row>
    <row r="539" spans="1:11">
      <c r="A539" s="1">
        <v>5</v>
      </c>
      <c r="B539" s="1">
        <v>3</v>
      </c>
      <c r="C539" s="1"/>
      <c r="D539" s="1">
        <v>1</v>
      </c>
      <c r="E539" s="1" t="s">
        <v>10</v>
      </c>
      <c r="F539" s="4">
        <v>-5.3150000000000004</v>
      </c>
      <c r="G539" s="4">
        <v>-3.665</v>
      </c>
      <c r="H539" s="4">
        <v>-225.18299999999999</v>
      </c>
      <c r="I539" s="4">
        <v>134.91200000000001</v>
      </c>
      <c r="J539" s="4">
        <v>22.114000000000001</v>
      </c>
      <c r="K539" s="4">
        <v>32.534999999999997</v>
      </c>
    </row>
    <row r="540" spans="1:11">
      <c r="A540" s="1">
        <v>5</v>
      </c>
      <c r="B540" s="1">
        <v>3</v>
      </c>
      <c r="C540" s="1"/>
      <c r="D540" s="1">
        <v>1</v>
      </c>
      <c r="E540" s="1" t="s">
        <v>11</v>
      </c>
      <c r="F540" s="4">
        <v>3.8570000000000002</v>
      </c>
      <c r="G540" s="4">
        <v>2.7189999999999999</v>
      </c>
      <c r="H540" s="4">
        <v>90.2</v>
      </c>
      <c r="I540" s="4">
        <v>-52.631999999999998</v>
      </c>
      <c r="J540" s="4">
        <v>-8.6920000000000002</v>
      </c>
      <c r="K540" s="4">
        <v>-12.788</v>
      </c>
    </row>
    <row r="541" spans="1:11">
      <c r="A541" s="1">
        <v>5</v>
      </c>
      <c r="B541" s="1">
        <v>3</v>
      </c>
      <c r="C541" s="1"/>
      <c r="D541" s="1">
        <v>1</v>
      </c>
      <c r="E541" s="1" t="s">
        <v>12</v>
      </c>
      <c r="F541" s="4">
        <v>-176.96600000000001</v>
      </c>
      <c r="G541" s="4">
        <v>-126.19</v>
      </c>
      <c r="H541" s="4">
        <v>-316.89</v>
      </c>
      <c r="I541" s="4">
        <v>214.78299999999999</v>
      </c>
      <c r="J541" s="4">
        <v>34.478000000000002</v>
      </c>
      <c r="K541" s="4">
        <v>50.723999999999997</v>
      </c>
    </row>
    <row r="542" spans="1:11">
      <c r="A542" s="1">
        <v>6</v>
      </c>
      <c r="B542" s="1">
        <v>21</v>
      </c>
      <c r="C542" s="1"/>
      <c r="D542" s="1">
        <v>5</v>
      </c>
      <c r="E542" s="1" t="s">
        <v>9</v>
      </c>
      <c r="F542" s="4">
        <v>-35.186999999999998</v>
      </c>
      <c r="G542" s="4">
        <v>-22.001999999999999</v>
      </c>
      <c r="H542" s="4">
        <v>-2.008</v>
      </c>
      <c r="I542" s="4">
        <v>15.601000000000001</v>
      </c>
      <c r="J542" s="4">
        <v>-2.1739999999999999</v>
      </c>
      <c r="K542" s="4">
        <v>-3.198</v>
      </c>
    </row>
    <row r="543" spans="1:11">
      <c r="A543" s="1">
        <v>6</v>
      </c>
      <c r="B543" s="1">
        <v>21</v>
      </c>
      <c r="C543" s="1"/>
      <c r="D543" s="1">
        <v>5</v>
      </c>
      <c r="E543" s="1" t="s">
        <v>10</v>
      </c>
      <c r="F543" s="4">
        <v>32.899000000000001</v>
      </c>
      <c r="G543" s="4">
        <v>20.535</v>
      </c>
      <c r="H543" s="4">
        <v>1.859</v>
      </c>
      <c r="I543" s="4">
        <v>-14.298999999999999</v>
      </c>
      <c r="J543" s="4">
        <v>1.992</v>
      </c>
      <c r="K543" s="4">
        <v>2.931</v>
      </c>
    </row>
    <row r="544" spans="1:11">
      <c r="A544" s="1">
        <v>6</v>
      </c>
      <c r="B544" s="1">
        <v>21</v>
      </c>
      <c r="C544" s="1"/>
      <c r="D544" s="1">
        <v>5</v>
      </c>
      <c r="E544" s="1" t="s">
        <v>11</v>
      </c>
      <c r="F544" s="4">
        <v>-21.277000000000001</v>
      </c>
      <c r="G544" s="4">
        <v>-13.292999999999999</v>
      </c>
      <c r="H544" s="4">
        <v>-1.2070000000000001</v>
      </c>
      <c r="I544" s="4">
        <v>9.3420000000000005</v>
      </c>
      <c r="J544" s="4">
        <v>-1.302</v>
      </c>
      <c r="K544" s="4">
        <v>-1.915</v>
      </c>
    </row>
    <row r="545" spans="1:11">
      <c r="A545" s="1">
        <v>6</v>
      </c>
      <c r="B545" s="1">
        <v>21</v>
      </c>
      <c r="C545" s="1"/>
      <c r="D545" s="1">
        <v>5</v>
      </c>
      <c r="E545" s="1" t="s">
        <v>12</v>
      </c>
      <c r="F545" s="4">
        <v>-68.884</v>
      </c>
      <c r="G545" s="4">
        <v>-42.94</v>
      </c>
      <c r="H545" s="4">
        <v>-1.0369999999999999</v>
      </c>
      <c r="I545" s="4">
        <v>8.0530000000000008</v>
      </c>
      <c r="J545" s="4">
        <v>-1.1220000000000001</v>
      </c>
      <c r="K545" s="4">
        <v>-1.651</v>
      </c>
    </row>
    <row r="546" spans="1:11">
      <c r="A546" s="1">
        <v>6</v>
      </c>
      <c r="B546" s="1">
        <v>21</v>
      </c>
      <c r="C546" s="1"/>
      <c r="D546" s="1">
        <v>4</v>
      </c>
      <c r="E546" s="1" t="s">
        <v>9</v>
      </c>
      <c r="F546" s="4">
        <v>-30.471</v>
      </c>
      <c r="G546" s="4">
        <v>-18.972000000000001</v>
      </c>
      <c r="H546" s="4">
        <v>-3.5779999999999998</v>
      </c>
      <c r="I546" s="4">
        <v>25.643000000000001</v>
      </c>
      <c r="J546" s="4">
        <v>-3.464</v>
      </c>
      <c r="K546" s="4">
        <v>-5.0960000000000001</v>
      </c>
    </row>
    <row r="547" spans="1:11">
      <c r="A547" s="1">
        <v>6</v>
      </c>
      <c r="B547" s="1">
        <v>21</v>
      </c>
      <c r="C547" s="1"/>
      <c r="D547" s="1">
        <v>4</v>
      </c>
      <c r="E547" s="1" t="s">
        <v>10</v>
      </c>
      <c r="F547" s="4">
        <v>30.402999999999999</v>
      </c>
      <c r="G547" s="4">
        <v>18.940999999999999</v>
      </c>
      <c r="H547" s="4">
        <v>3.2839999999999998</v>
      </c>
      <c r="I547" s="4">
        <v>-23.873999999999999</v>
      </c>
      <c r="J547" s="4">
        <v>3.238</v>
      </c>
      <c r="K547" s="4">
        <v>4.7640000000000002</v>
      </c>
    </row>
    <row r="548" spans="1:11">
      <c r="A548" s="1">
        <v>6</v>
      </c>
      <c r="B548" s="1">
        <v>21</v>
      </c>
      <c r="C548" s="1"/>
      <c r="D548" s="1">
        <v>4</v>
      </c>
      <c r="E548" s="1" t="s">
        <v>11</v>
      </c>
      <c r="F548" s="4">
        <v>-19.023</v>
      </c>
      <c r="G548" s="4">
        <v>-11.848000000000001</v>
      </c>
      <c r="H548" s="4">
        <v>-2.1429999999999998</v>
      </c>
      <c r="I548" s="4">
        <v>15.472</v>
      </c>
      <c r="J548" s="4">
        <v>-2.0939999999999999</v>
      </c>
      <c r="K548" s="4">
        <v>-3.081</v>
      </c>
    </row>
    <row r="549" spans="1:11">
      <c r="A549" s="1">
        <v>6</v>
      </c>
      <c r="B549" s="1">
        <v>21</v>
      </c>
      <c r="C549" s="1"/>
      <c r="D549" s="1">
        <v>4</v>
      </c>
      <c r="E549" s="1" t="s">
        <v>12</v>
      </c>
      <c r="F549" s="4">
        <v>-180.88800000000001</v>
      </c>
      <c r="G549" s="4">
        <v>-112.503</v>
      </c>
      <c r="H549" s="4">
        <v>-3.665</v>
      </c>
      <c r="I549" s="4">
        <v>28.334</v>
      </c>
      <c r="J549" s="4">
        <v>-3.9209999999999998</v>
      </c>
      <c r="K549" s="4">
        <v>-5.7690000000000001</v>
      </c>
    </row>
    <row r="550" spans="1:11">
      <c r="A550" s="1">
        <v>6</v>
      </c>
      <c r="B550" s="1">
        <v>21</v>
      </c>
      <c r="C550" s="1"/>
      <c r="D550" s="1">
        <v>3</v>
      </c>
      <c r="E550" s="1" t="s">
        <v>9</v>
      </c>
      <c r="F550" s="4">
        <v>-29.96</v>
      </c>
      <c r="G550" s="4">
        <v>-18.643000000000001</v>
      </c>
      <c r="H550" s="4">
        <v>-5.0540000000000003</v>
      </c>
      <c r="I550" s="4">
        <v>34.345999999999997</v>
      </c>
      <c r="J550" s="4">
        <v>-4.5339999999999998</v>
      </c>
      <c r="K550" s="4">
        <v>-6.6710000000000003</v>
      </c>
    </row>
    <row r="551" spans="1:11">
      <c r="A551" s="1">
        <v>6</v>
      </c>
      <c r="B551" s="1">
        <v>21</v>
      </c>
      <c r="C551" s="1"/>
      <c r="D551" s="1">
        <v>3</v>
      </c>
      <c r="E551" s="1" t="s">
        <v>10</v>
      </c>
      <c r="F551" s="4">
        <v>29.826000000000001</v>
      </c>
      <c r="G551" s="4">
        <v>18.524000000000001</v>
      </c>
      <c r="H551" s="4">
        <v>4.7720000000000002</v>
      </c>
      <c r="I551" s="4">
        <v>-32.820999999999998</v>
      </c>
      <c r="J551" s="4">
        <v>4.3540000000000001</v>
      </c>
      <c r="K551" s="4">
        <v>6.4059999999999997</v>
      </c>
    </row>
    <row r="552" spans="1:11">
      <c r="A552" s="1">
        <v>6</v>
      </c>
      <c r="B552" s="1">
        <v>21</v>
      </c>
      <c r="C552" s="1"/>
      <c r="D552" s="1">
        <v>3</v>
      </c>
      <c r="E552" s="1" t="s">
        <v>11</v>
      </c>
      <c r="F552" s="4">
        <v>-18.683</v>
      </c>
      <c r="G552" s="4">
        <v>-11.615</v>
      </c>
      <c r="H552" s="4">
        <v>-3.07</v>
      </c>
      <c r="I552" s="4">
        <v>20.988</v>
      </c>
      <c r="J552" s="4">
        <v>-2.778</v>
      </c>
      <c r="K552" s="4">
        <v>-4.0860000000000003</v>
      </c>
    </row>
    <row r="553" spans="1:11">
      <c r="A553" s="1">
        <v>6</v>
      </c>
      <c r="B553" s="1">
        <v>21</v>
      </c>
      <c r="C553" s="1"/>
      <c r="D553" s="1">
        <v>3</v>
      </c>
      <c r="E553" s="1" t="s">
        <v>12</v>
      </c>
      <c r="F553" s="4">
        <v>-291.45299999999997</v>
      </c>
      <c r="G553" s="4">
        <v>-181.16200000000001</v>
      </c>
      <c r="H553" s="4">
        <v>-7.7640000000000002</v>
      </c>
      <c r="I553" s="4">
        <v>57.920999999999999</v>
      </c>
      <c r="J553" s="4">
        <v>-7.9240000000000004</v>
      </c>
      <c r="K553" s="4">
        <v>-11.657999999999999</v>
      </c>
    </row>
    <row r="554" spans="1:11">
      <c r="A554" s="1">
        <v>6</v>
      </c>
      <c r="B554" s="1">
        <v>21</v>
      </c>
      <c r="C554" s="1"/>
      <c r="D554" s="1">
        <v>2</v>
      </c>
      <c r="E554" s="1" t="s">
        <v>9</v>
      </c>
      <c r="F554" s="4">
        <v>-26.236000000000001</v>
      </c>
      <c r="G554" s="4">
        <v>-16.457999999999998</v>
      </c>
      <c r="H554" s="4">
        <v>-6.2709999999999999</v>
      </c>
      <c r="I554" s="4">
        <v>40.558999999999997</v>
      </c>
      <c r="J554" s="4">
        <v>-5.2220000000000004</v>
      </c>
      <c r="K554" s="4">
        <v>-7.6820000000000004</v>
      </c>
    </row>
    <row r="555" spans="1:11">
      <c r="A555" s="1">
        <v>6</v>
      </c>
      <c r="B555" s="1">
        <v>21</v>
      </c>
      <c r="C555" s="1"/>
      <c r="D555" s="1">
        <v>2</v>
      </c>
      <c r="E555" s="1" t="s">
        <v>10</v>
      </c>
      <c r="F555" s="4">
        <v>23.277999999999999</v>
      </c>
      <c r="G555" s="4">
        <v>14.811</v>
      </c>
      <c r="H555" s="4">
        <v>6.2480000000000002</v>
      </c>
      <c r="I555" s="4">
        <v>-41.064999999999998</v>
      </c>
      <c r="J555" s="4">
        <v>5.32</v>
      </c>
      <c r="K555" s="4">
        <v>7.827</v>
      </c>
    </row>
    <row r="556" spans="1:11">
      <c r="A556" s="1">
        <v>6</v>
      </c>
      <c r="B556" s="1">
        <v>21</v>
      </c>
      <c r="C556" s="1"/>
      <c r="D556" s="1">
        <v>2</v>
      </c>
      <c r="E556" s="1" t="s">
        <v>11</v>
      </c>
      <c r="F556" s="4">
        <v>-15.473000000000001</v>
      </c>
      <c r="G556" s="4">
        <v>-9.7720000000000002</v>
      </c>
      <c r="H556" s="4">
        <v>-3.9119999999999999</v>
      </c>
      <c r="I556" s="4">
        <v>25.506</v>
      </c>
      <c r="J556" s="4">
        <v>-3.294</v>
      </c>
      <c r="K556" s="4">
        <v>-4.8460000000000001</v>
      </c>
    </row>
    <row r="557" spans="1:11">
      <c r="A557" s="1">
        <v>6</v>
      </c>
      <c r="B557" s="1">
        <v>21</v>
      </c>
      <c r="C557" s="1"/>
      <c r="D557" s="1">
        <v>2</v>
      </c>
      <c r="E557" s="1" t="s">
        <v>12</v>
      </c>
      <c r="F557" s="4">
        <v>-400.01</v>
      </c>
      <c r="G557" s="4">
        <v>-248.578</v>
      </c>
      <c r="H557" s="4">
        <v>-13.218999999999999</v>
      </c>
      <c r="I557" s="4">
        <v>95</v>
      </c>
      <c r="J557" s="4">
        <v>-12.840999999999999</v>
      </c>
      <c r="K557" s="4">
        <v>-18.891999999999999</v>
      </c>
    </row>
    <row r="558" spans="1:11">
      <c r="A558" s="1">
        <v>6</v>
      </c>
      <c r="B558" s="1">
        <v>21</v>
      </c>
      <c r="C558" s="1"/>
      <c r="D558" s="1">
        <v>1</v>
      </c>
      <c r="E558" s="1" t="s">
        <v>9</v>
      </c>
      <c r="F558" s="4">
        <v>-11.728</v>
      </c>
      <c r="G558" s="4">
        <v>-7.6109999999999998</v>
      </c>
      <c r="H558" s="4">
        <v>-6.13</v>
      </c>
      <c r="I558" s="4">
        <v>33.572000000000003</v>
      </c>
      <c r="J558" s="4">
        <v>-4.0830000000000002</v>
      </c>
      <c r="K558" s="4">
        <v>-6.0060000000000002</v>
      </c>
    </row>
    <row r="559" spans="1:11">
      <c r="A559" s="1">
        <v>6</v>
      </c>
      <c r="B559" s="1">
        <v>21</v>
      </c>
      <c r="C559" s="1"/>
      <c r="D559" s="1">
        <v>1</v>
      </c>
      <c r="E559" s="1" t="s">
        <v>10</v>
      </c>
      <c r="F559" s="4">
        <v>6.016</v>
      </c>
      <c r="G559" s="4">
        <v>3.9</v>
      </c>
      <c r="H559" s="4">
        <v>7.2030000000000003</v>
      </c>
      <c r="I559" s="4">
        <v>-40.149000000000001</v>
      </c>
      <c r="J559" s="4">
        <v>4.9189999999999996</v>
      </c>
      <c r="K559" s="4">
        <v>7.2370000000000001</v>
      </c>
    </row>
    <row r="560" spans="1:11">
      <c r="A560" s="1">
        <v>6</v>
      </c>
      <c r="B560" s="1">
        <v>21</v>
      </c>
      <c r="C560" s="1"/>
      <c r="D560" s="1">
        <v>1</v>
      </c>
      <c r="E560" s="1" t="s">
        <v>11</v>
      </c>
      <c r="F560" s="4">
        <v>-4.9290000000000003</v>
      </c>
      <c r="G560" s="4">
        <v>-3.198</v>
      </c>
      <c r="H560" s="4">
        <v>-3.7040000000000002</v>
      </c>
      <c r="I560" s="4">
        <v>20.478000000000002</v>
      </c>
      <c r="J560" s="4">
        <v>-2.5009999999999999</v>
      </c>
      <c r="K560" s="4">
        <v>-3.6789999999999998</v>
      </c>
    </row>
    <row r="561" spans="1:11">
      <c r="A561" s="1">
        <v>6</v>
      </c>
      <c r="B561" s="1">
        <v>21</v>
      </c>
      <c r="C561" s="1"/>
      <c r="D561" s="1">
        <v>1</v>
      </c>
      <c r="E561" s="1" t="s">
        <v>12</v>
      </c>
      <c r="F561" s="4">
        <v>-472.07400000000001</v>
      </c>
      <c r="G561" s="4">
        <v>-295.041</v>
      </c>
      <c r="H561" s="4">
        <v>-19.507000000000001</v>
      </c>
      <c r="I561" s="4">
        <v>133.54300000000001</v>
      </c>
      <c r="J561" s="4">
        <v>-17.777999999999999</v>
      </c>
      <c r="K561" s="4">
        <v>-26.155000000000001</v>
      </c>
    </row>
    <row r="562" spans="1:11">
      <c r="A562" s="1">
        <v>6</v>
      </c>
      <c r="B562" s="1">
        <v>14</v>
      </c>
      <c r="C562" s="1"/>
      <c r="D562" s="1">
        <v>5</v>
      </c>
      <c r="E562" s="1" t="s">
        <v>9</v>
      </c>
      <c r="F562" s="4">
        <v>16.890999999999998</v>
      </c>
      <c r="G562" s="4">
        <v>10.358000000000001</v>
      </c>
      <c r="H562" s="4">
        <v>-5.4770000000000003</v>
      </c>
      <c r="I562" s="4">
        <v>42.377000000000002</v>
      </c>
      <c r="J562" s="4">
        <v>-5.9059999999999997</v>
      </c>
      <c r="K562" s="4">
        <v>-8.69</v>
      </c>
    </row>
    <row r="563" spans="1:11">
      <c r="A563" s="1">
        <v>6</v>
      </c>
      <c r="B563" s="1">
        <v>14</v>
      </c>
      <c r="C563" s="1"/>
      <c r="D563" s="1">
        <v>5</v>
      </c>
      <c r="E563" s="1" t="s">
        <v>10</v>
      </c>
      <c r="F563" s="4">
        <v>-16.239999999999998</v>
      </c>
      <c r="G563" s="4">
        <v>-9.5449999999999999</v>
      </c>
      <c r="H563" s="4">
        <v>4.5609999999999999</v>
      </c>
      <c r="I563" s="4">
        <v>-31.196999999999999</v>
      </c>
      <c r="J563" s="4">
        <v>4.2839999999999998</v>
      </c>
      <c r="K563" s="4">
        <v>6.3029999999999999</v>
      </c>
    </row>
    <row r="564" spans="1:11">
      <c r="A564" s="1">
        <v>6</v>
      </c>
      <c r="B564" s="1">
        <v>14</v>
      </c>
      <c r="C564" s="1"/>
      <c r="D564" s="1">
        <v>5</v>
      </c>
      <c r="E564" s="1" t="s">
        <v>11</v>
      </c>
      <c r="F564" s="4">
        <v>10.353</v>
      </c>
      <c r="G564" s="4">
        <v>6.22</v>
      </c>
      <c r="H564" s="4">
        <v>-3.0710000000000002</v>
      </c>
      <c r="I564" s="4">
        <v>22.898</v>
      </c>
      <c r="J564" s="4">
        <v>-3.1850000000000001</v>
      </c>
      <c r="K564" s="4">
        <v>-4.6849999999999996</v>
      </c>
    </row>
    <row r="565" spans="1:11">
      <c r="A565" s="1">
        <v>6</v>
      </c>
      <c r="B565" s="1">
        <v>14</v>
      </c>
      <c r="C565" s="1"/>
      <c r="D565" s="1">
        <v>5</v>
      </c>
      <c r="E565" s="1" t="s">
        <v>12</v>
      </c>
      <c r="F565" s="4">
        <v>-125.319</v>
      </c>
      <c r="G565" s="4">
        <v>-77.531999999999996</v>
      </c>
      <c r="H565" s="4">
        <v>-0.54400000000000004</v>
      </c>
      <c r="I565" s="4">
        <v>4.117</v>
      </c>
      <c r="J565" s="4">
        <v>-0.57299999999999995</v>
      </c>
      <c r="K565" s="4">
        <v>-0.84299999999999997</v>
      </c>
    </row>
    <row r="566" spans="1:11">
      <c r="A566" s="1">
        <v>6</v>
      </c>
      <c r="B566" s="1">
        <v>14</v>
      </c>
      <c r="C566" s="1"/>
      <c r="D566" s="1">
        <v>4</v>
      </c>
      <c r="E566" s="1" t="s">
        <v>9</v>
      </c>
      <c r="F566" s="4">
        <v>15.972</v>
      </c>
      <c r="G566" s="4">
        <v>9.1609999999999996</v>
      </c>
      <c r="H566" s="4">
        <v>-11.294</v>
      </c>
      <c r="I566" s="4">
        <v>78.501999999999995</v>
      </c>
      <c r="J566" s="4">
        <v>-10.502000000000001</v>
      </c>
      <c r="K566" s="4">
        <v>-15.451000000000001</v>
      </c>
    </row>
    <row r="567" spans="1:11">
      <c r="A567" s="1">
        <v>6</v>
      </c>
      <c r="B567" s="1">
        <v>14</v>
      </c>
      <c r="C567" s="1"/>
      <c r="D567" s="1">
        <v>4</v>
      </c>
      <c r="E567" s="1" t="s">
        <v>10</v>
      </c>
      <c r="F567" s="4">
        <v>-15.968999999999999</v>
      </c>
      <c r="G567" s="4">
        <v>-9.2360000000000007</v>
      </c>
      <c r="H567" s="4">
        <v>8.2629999999999999</v>
      </c>
      <c r="I567" s="4">
        <v>-59.962000000000003</v>
      </c>
      <c r="J567" s="4">
        <v>8.1199999999999992</v>
      </c>
      <c r="K567" s="4">
        <v>11.946</v>
      </c>
    </row>
    <row r="568" spans="1:11">
      <c r="A568" s="1">
        <v>6</v>
      </c>
      <c r="B568" s="1">
        <v>14</v>
      </c>
      <c r="C568" s="1"/>
      <c r="D568" s="1">
        <v>4</v>
      </c>
      <c r="E568" s="1" t="s">
        <v>11</v>
      </c>
      <c r="F568" s="4">
        <v>9.9809999999999999</v>
      </c>
      <c r="G568" s="4">
        <v>5.7489999999999997</v>
      </c>
      <c r="H568" s="4">
        <v>-6.0730000000000004</v>
      </c>
      <c r="I568" s="4">
        <v>43.186999999999998</v>
      </c>
      <c r="J568" s="4">
        <v>-5.819</v>
      </c>
      <c r="K568" s="4">
        <v>-8.5609999999999999</v>
      </c>
    </row>
    <row r="569" spans="1:11">
      <c r="A569" s="1">
        <v>6</v>
      </c>
      <c r="B569" s="1">
        <v>14</v>
      </c>
      <c r="C569" s="1"/>
      <c r="D569" s="1">
        <v>4</v>
      </c>
      <c r="E569" s="1" t="s">
        <v>12</v>
      </c>
      <c r="F569" s="4">
        <v>-306.49299999999999</v>
      </c>
      <c r="G569" s="4">
        <v>-191.67699999999999</v>
      </c>
      <c r="H569" s="4">
        <v>-1.907</v>
      </c>
      <c r="I569" s="4">
        <v>14.839</v>
      </c>
      <c r="J569" s="4">
        <v>-2.0569999999999999</v>
      </c>
      <c r="K569" s="4">
        <v>-3.0270000000000001</v>
      </c>
    </row>
    <row r="570" spans="1:11">
      <c r="A570" s="1">
        <v>6</v>
      </c>
      <c r="B570" s="1">
        <v>14</v>
      </c>
      <c r="C570" s="1"/>
      <c r="D570" s="1">
        <v>3</v>
      </c>
      <c r="E570" s="1" t="s">
        <v>9</v>
      </c>
      <c r="F570" s="4">
        <v>17.927</v>
      </c>
      <c r="G570" s="4">
        <v>10.471</v>
      </c>
      <c r="H570" s="4">
        <v>-15.256</v>
      </c>
      <c r="I570" s="4">
        <v>101.785</v>
      </c>
      <c r="J570" s="4">
        <v>-13.321</v>
      </c>
      <c r="K570" s="4">
        <v>-19.597999999999999</v>
      </c>
    </row>
    <row r="571" spans="1:11">
      <c r="A571" s="1">
        <v>6</v>
      </c>
      <c r="B571" s="1">
        <v>14</v>
      </c>
      <c r="C571" s="1"/>
      <c r="D571" s="1">
        <v>3</v>
      </c>
      <c r="E571" s="1" t="s">
        <v>10</v>
      </c>
      <c r="F571" s="4">
        <v>-18.585999999999999</v>
      </c>
      <c r="G571" s="4">
        <v>-10.814</v>
      </c>
      <c r="H571" s="4">
        <v>12.773</v>
      </c>
      <c r="I571" s="4">
        <v>-87.769000000000005</v>
      </c>
      <c r="J571" s="4">
        <v>11.64</v>
      </c>
      <c r="K571" s="4">
        <v>17.125</v>
      </c>
    </row>
    <row r="572" spans="1:11">
      <c r="A572" s="1">
        <v>6</v>
      </c>
      <c r="B572" s="1">
        <v>14</v>
      </c>
      <c r="C572" s="1"/>
      <c r="D572" s="1">
        <v>3</v>
      </c>
      <c r="E572" s="1" t="s">
        <v>11</v>
      </c>
      <c r="F572" s="4">
        <v>11.41</v>
      </c>
      <c r="G572" s="4">
        <v>6.6520000000000001</v>
      </c>
      <c r="H572" s="4">
        <v>-8.74</v>
      </c>
      <c r="I572" s="4">
        <v>59.17</v>
      </c>
      <c r="J572" s="4">
        <v>-7.8</v>
      </c>
      <c r="K572" s="4">
        <v>-11.476000000000001</v>
      </c>
    </row>
    <row r="573" spans="1:11">
      <c r="A573" s="1">
        <v>6</v>
      </c>
      <c r="B573" s="1">
        <v>14</v>
      </c>
      <c r="C573" s="1"/>
      <c r="D573" s="1">
        <v>3</v>
      </c>
      <c r="E573" s="1" t="s">
        <v>12</v>
      </c>
      <c r="F573" s="4">
        <v>-489.82900000000001</v>
      </c>
      <c r="G573" s="4">
        <v>-307.17899999999997</v>
      </c>
      <c r="H573" s="4">
        <v>-4.2</v>
      </c>
      <c r="I573" s="4">
        <v>31.523</v>
      </c>
      <c r="J573" s="4">
        <v>-4.319</v>
      </c>
      <c r="K573" s="4">
        <v>-6.3540000000000001</v>
      </c>
    </row>
    <row r="574" spans="1:11">
      <c r="A574" s="1">
        <v>6</v>
      </c>
      <c r="B574" s="1">
        <v>14</v>
      </c>
      <c r="C574" s="1"/>
      <c r="D574" s="1">
        <v>2</v>
      </c>
      <c r="E574" s="1" t="s">
        <v>9</v>
      </c>
      <c r="F574" s="4">
        <v>16.396999999999998</v>
      </c>
      <c r="G574" s="4">
        <v>9.7609999999999992</v>
      </c>
      <c r="H574" s="4">
        <v>-17.811</v>
      </c>
      <c r="I574" s="4">
        <v>115.235</v>
      </c>
      <c r="J574" s="4">
        <v>-14.753</v>
      </c>
      <c r="K574" s="4">
        <v>-21.704999999999998</v>
      </c>
    </row>
    <row r="575" spans="1:11">
      <c r="A575" s="1">
        <v>6</v>
      </c>
      <c r="B575" s="1">
        <v>14</v>
      </c>
      <c r="C575" s="1"/>
      <c r="D575" s="1">
        <v>2</v>
      </c>
      <c r="E575" s="1" t="s">
        <v>10</v>
      </c>
      <c r="F575" s="4">
        <v>-10.847</v>
      </c>
      <c r="G575" s="4">
        <v>-6.726</v>
      </c>
      <c r="H575" s="4">
        <v>15.608000000000001</v>
      </c>
      <c r="I575" s="4">
        <v>-109.247</v>
      </c>
      <c r="J575" s="4">
        <v>14.377000000000001</v>
      </c>
      <c r="K575" s="4">
        <v>21.151</v>
      </c>
    </row>
    <row r="576" spans="1:11">
      <c r="A576" s="1">
        <v>6</v>
      </c>
      <c r="B576" s="1">
        <v>14</v>
      </c>
      <c r="C576" s="1"/>
      <c r="D576" s="1">
        <v>2</v>
      </c>
      <c r="E576" s="1" t="s">
        <v>11</v>
      </c>
      <c r="F576" s="4">
        <v>8.5139999999999993</v>
      </c>
      <c r="G576" s="4">
        <v>5.1520000000000001</v>
      </c>
      <c r="H576" s="4">
        <v>-10.420999999999999</v>
      </c>
      <c r="I576" s="4">
        <v>70.096000000000004</v>
      </c>
      <c r="J576" s="4">
        <v>-9.1029999999999998</v>
      </c>
      <c r="K576" s="4">
        <v>-13.393000000000001</v>
      </c>
    </row>
    <row r="577" spans="1:11">
      <c r="A577" s="1">
        <v>6</v>
      </c>
      <c r="B577" s="1">
        <v>14</v>
      </c>
      <c r="C577" s="1"/>
      <c r="D577" s="1">
        <v>2</v>
      </c>
      <c r="E577" s="1" t="s">
        <v>12</v>
      </c>
      <c r="F577" s="4">
        <v>-676.65</v>
      </c>
      <c r="G577" s="4">
        <v>-424.77800000000002</v>
      </c>
      <c r="H577" s="4">
        <v>-7.3019999999999996</v>
      </c>
      <c r="I577" s="4">
        <v>52.795999999999999</v>
      </c>
      <c r="J577" s="4">
        <v>-7.1479999999999997</v>
      </c>
      <c r="K577" s="4">
        <v>-10.516</v>
      </c>
    </row>
    <row r="578" spans="1:11">
      <c r="A578" s="1">
        <v>6</v>
      </c>
      <c r="B578" s="1">
        <v>14</v>
      </c>
      <c r="C578" s="1"/>
      <c r="D578" s="1">
        <v>1</v>
      </c>
      <c r="E578" s="1" t="s">
        <v>9</v>
      </c>
      <c r="F578" s="4">
        <v>4.8449999999999998</v>
      </c>
      <c r="G578" s="4">
        <v>3.2210000000000001</v>
      </c>
      <c r="H578" s="4">
        <v>-21.138000000000002</v>
      </c>
      <c r="I578" s="4">
        <v>109.773</v>
      </c>
      <c r="J578" s="4">
        <v>-13.042999999999999</v>
      </c>
      <c r="K578" s="4">
        <v>-19.190000000000001</v>
      </c>
    </row>
    <row r="579" spans="1:11">
      <c r="A579" s="1">
        <v>6</v>
      </c>
      <c r="B579" s="1">
        <v>14</v>
      </c>
      <c r="C579" s="1"/>
      <c r="D579" s="1">
        <v>1</v>
      </c>
      <c r="E579" s="1" t="s">
        <v>10</v>
      </c>
      <c r="F579" s="4">
        <v>-1.5980000000000001</v>
      </c>
      <c r="G579" s="4">
        <v>-1.095</v>
      </c>
      <c r="H579" s="4">
        <v>33.08</v>
      </c>
      <c r="I579" s="4">
        <v>-182.02199999999999</v>
      </c>
      <c r="J579" s="4">
        <v>22.190999999999999</v>
      </c>
      <c r="K579" s="4">
        <v>32.648000000000003</v>
      </c>
    </row>
    <row r="580" spans="1:11">
      <c r="A580" s="1">
        <v>6</v>
      </c>
      <c r="B580" s="1">
        <v>14</v>
      </c>
      <c r="C580" s="1"/>
      <c r="D580" s="1">
        <v>1</v>
      </c>
      <c r="E580" s="1" t="s">
        <v>11</v>
      </c>
      <c r="F580" s="4">
        <v>1.79</v>
      </c>
      <c r="G580" s="4">
        <v>1.1990000000000001</v>
      </c>
      <c r="H580" s="4">
        <v>-15.055</v>
      </c>
      <c r="I580" s="4">
        <v>81.034999999999997</v>
      </c>
      <c r="J580" s="4">
        <v>-9.7870000000000008</v>
      </c>
      <c r="K580" s="4">
        <v>-14.398999999999999</v>
      </c>
    </row>
    <row r="581" spans="1:11">
      <c r="A581" s="1">
        <v>6</v>
      </c>
      <c r="B581" s="1">
        <v>14</v>
      </c>
      <c r="C581" s="1"/>
      <c r="D581" s="1">
        <v>1</v>
      </c>
      <c r="E581" s="1" t="s">
        <v>12</v>
      </c>
      <c r="F581" s="4">
        <v>-826.61199999999997</v>
      </c>
      <c r="G581" s="4">
        <v>-521.79700000000003</v>
      </c>
      <c r="H581" s="4">
        <v>-11.419</v>
      </c>
      <c r="I581" s="4">
        <v>77.784000000000006</v>
      </c>
      <c r="J581" s="4">
        <v>-10.337</v>
      </c>
      <c r="K581" s="4">
        <v>-15.208</v>
      </c>
    </row>
    <row r="582" spans="1:11">
      <c r="A582" s="1">
        <v>6</v>
      </c>
      <c r="B582" s="1">
        <v>7</v>
      </c>
      <c r="C582" s="1"/>
      <c r="D582" s="1">
        <v>5</v>
      </c>
      <c r="E582" s="1" t="s">
        <v>9</v>
      </c>
      <c r="F582" s="4">
        <v>-0.751</v>
      </c>
      <c r="G582" s="4">
        <v>-0.67200000000000004</v>
      </c>
      <c r="H582" s="4">
        <v>-6.1109999999999998</v>
      </c>
      <c r="I582" s="4">
        <v>47.33</v>
      </c>
      <c r="J582" s="4">
        <v>-6.5970000000000004</v>
      </c>
      <c r="K582" s="4">
        <v>-9.7059999999999995</v>
      </c>
    </row>
    <row r="583" spans="1:11">
      <c r="A583" s="1">
        <v>6</v>
      </c>
      <c r="B583" s="1">
        <v>7</v>
      </c>
      <c r="C583" s="1"/>
      <c r="D583" s="1">
        <v>5</v>
      </c>
      <c r="E583" s="1" t="s">
        <v>10</v>
      </c>
      <c r="F583" s="4">
        <v>0.45</v>
      </c>
      <c r="G583" s="4">
        <v>0.48199999999999998</v>
      </c>
      <c r="H583" s="4">
        <v>5.109</v>
      </c>
      <c r="I583" s="4">
        <v>-36.234999999999999</v>
      </c>
      <c r="J583" s="4">
        <v>5.0069999999999997</v>
      </c>
      <c r="K583" s="4">
        <v>7.367</v>
      </c>
    </row>
    <row r="584" spans="1:11">
      <c r="A584" s="1">
        <v>6</v>
      </c>
      <c r="B584" s="1">
        <v>7</v>
      </c>
      <c r="C584" s="1"/>
      <c r="D584" s="1">
        <v>5</v>
      </c>
      <c r="E584" s="1" t="s">
        <v>11</v>
      </c>
      <c r="F584" s="4">
        <v>-0.375</v>
      </c>
      <c r="G584" s="4">
        <v>-0.36</v>
      </c>
      <c r="H584" s="4">
        <v>-3.4550000000000001</v>
      </c>
      <c r="I584" s="4">
        <v>26.044</v>
      </c>
      <c r="J584" s="4">
        <v>-3.6259999999999999</v>
      </c>
      <c r="K584" s="4">
        <v>-5.335</v>
      </c>
    </row>
    <row r="585" spans="1:11">
      <c r="A585" s="1">
        <v>6</v>
      </c>
      <c r="B585" s="1">
        <v>7</v>
      </c>
      <c r="C585" s="1"/>
      <c r="D585" s="1">
        <v>5</v>
      </c>
      <c r="E585" s="1" t="s">
        <v>12</v>
      </c>
      <c r="F585" s="4">
        <v>-110.244</v>
      </c>
      <c r="G585" s="4">
        <v>-67.396000000000001</v>
      </c>
      <c r="H585" s="4">
        <v>-0.11</v>
      </c>
      <c r="I585" s="4">
        <v>0.40899999999999997</v>
      </c>
      <c r="J585" s="4">
        <v>-2.3E-2</v>
      </c>
      <c r="K585" s="4">
        <v>-3.5000000000000003E-2</v>
      </c>
    </row>
    <row r="586" spans="1:11">
      <c r="A586" s="1">
        <v>6</v>
      </c>
      <c r="B586" s="1">
        <v>7</v>
      </c>
      <c r="C586" s="1"/>
      <c r="D586" s="1">
        <v>4</v>
      </c>
      <c r="E586" s="1" t="s">
        <v>9</v>
      </c>
      <c r="F586" s="4">
        <v>-0.23200000000000001</v>
      </c>
      <c r="G586" s="4">
        <v>-0.25600000000000001</v>
      </c>
      <c r="H586" s="4">
        <v>-12.164999999999999</v>
      </c>
      <c r="I586" s="4">
        <v>84.962000000000003</v>
      </c>
      <c r="J586" s="4">
        <v>-11.384</v>
      </c>
      <c r="K586" s="4">
        <v>-16.748000000000001</v>
      </c>
    </row>
    <row r="587" spans="1:11">
      <c r="A587" s="1">
        <v>6</v>
      </c>
      <c r="B587" s="1">
        <v>7</v>
      </c>
      <c r="C587" s="1"/>
      <c r="D587" s="1">
        <v>4</v>
      </c>
      <c r="E587" s="1" t="s">
        <v>10</v>
      </c>
      <c r="F587" s="4">
        <v>0.70099999999999996</v>
      </c>
      <c r="G587" s="4">
        <v>0.57399999999999995</v>
      </c>
      <c r="H587" s="4">
        <v>9.2799999999999994</v>
      </c>
      <c r="I587" s="4">
        <v>-67.373999999999995</v>
      </c>
      <c r="J587" s="4">
        <v>9.1289999999999996</v>
      </c>
      <c r="K587" s="4">
        <v>13.43</v>
      </c>
    </row>
    <row r="588" spans="1:11">
      <c r="A588" s="1">
        <v>6</v>
      </c>
      <c r="B588" s="1">
        <v>7</v>
      </c>
      <c r="C588" s="1"/>
      <c r="D588" s="1">
        <v>4</v>
      </c>
      <c r="E588" s="1" t="s">
        <v>11</v>
      </c>
      <c r="F588" s="4">
        <v>-0.29099999999999998</v>
      </c>
      <c r="G588" s="4">
        <v>-0.25900000000000001</v>
      </c>
      <c r="H588" s="4">
        <v>-6.6710000000000003</v>
      </c>
      <c r="I588" s="4">
        <v>47.537999999999997</v>
      </c>
      <c r="J588" s="4">
        <v>-6.41</v>
      </c>
      <c r="K588" s="4">
        <v>-9.4309999999999992</v>
      </c>
    </row>
    <row r="589" spans="1:11">
      <c r="A589" s="1">
        <v>6</v>
      </c>
      <c r="B589" s="1">
        <v>7</v>
      </c>
      <c r="C589" s="1"/>
      <c r="D589" s="1">
        <v>4</v>
      </c>
      <c r="E589" s="1" t="s">
        <v>12</v>
      </c>
      <c r="F589" s="4">
        <v>-255.297</v>
      </c>
      <c r="G589" s="4">
        <v>-160.85</v>
      </c>
      <c r="H589" s="4">
        <v>-0.186</v>
      </c>
      <c r="I589" s="4">
        <v>-0.85399999999999998</v>
      </c>
      <c r="J589" s="4">
        <v>7.6999999999999999E-2</v>
      </c>
      <c r="K589" s="4">
        <v>0.113</v>
      </c>
    </row>
    <row r="590" spans="1:11">
      <c r="A590" s="1">
        <v>6</v>
      </c>
      <c r="B590" s="1">
        <v>7</v>
      </c>
      <c r="C590" s="1"/>
      <c r="D590" s="1">
        <v>3</v>
      </c>
      <c r="E590" s="1" t="s">
        <v>9</v>
      </c>
      <c r="F590" s="4">
        <v>-0.88800000000000001</v>
      </c>
      <c r="G590" s="4">
        <v>-0.67600000000000005</v>
      </c>
      <c r="H590" s="4">
        <v>-16.495000000000001</v>
      </c>
      <c r="I590" s="4">
        <v>110.455</v>
      </c>
      <c r="J590" s="4">
        <v>-14.48</v>
      </c>
      <c r="K590" s="4">
        <v>-21.303000000000001</v>
      </c>
    </row>
    <row r="591" spans="1:11">
      <c r="A591" s="1">
        <v>6</v>
      </c>
      <c r="B591" s="1">
        <v>7</v>
      </c>
      <c r="C591" s="1"/>
      <c r="D591" s="1">
        <v>3</v>
      </c>
      <c r="E591" s="1" t="s">
        <v>10</v>
      </c>
      <c r="F591" s="4">
        <v>1.909</v>
      </c>
      <c r="G591" s="4">
        <v>1.2769999999999999</v>
      </c>
      <c r="H591" s="4">
        <v>14.036</v>
      </c>
      <c r="I591" s="4">
        <v>-96.632000000000005</v>
      </c>
      <c r="J591" s="4">
        <v>12.823</v>
      </c>
      <c r="K591" s="4">
        <v>18.866</v>
      </c>
    </row>
    <row r="592" spans="1:11">
      <c r="A592" s="1">
        <v>6</v>
      </c>
      <c r="B592" s="1">
        <v>7</v>
      </c>
      <c r="C592" s="1"/>
      <c r="D592" s="1">
        <v>3</v>
      </c>
      <c r="E592" s="1" t="s">
        <v>11</v>
      </c>
      <c r="F592" s="4">
        <v>-0.874</v>
      </c>
      <c r="G592" s="4">
        <v>-0.61</v>
      </c>
      <c r="H592" s="4">
        <v>-9.5250000000000004</v>
      </c>
      <c r="I592" s="4">
        <v>64.66</v>
      </c>
      <c r="J592" s="4">
        <v>-8.532</v>
      </c>
      <c r="K592" s="4">
        <v>-12.553000000000001</v>
      </c>
    </row>
    <row r="593" spans="1:11">
      <c r="A593" s="1">
        <v>6</v>
      </c>
      <c r="B593" s="1">
        <v>7</v>
      </c>
      <c r="C593" s="1"/>
      <c r="D593" s="1">
        <v>3</v>
      </c>
      <c r="E593" s="1" t="s">
        <v>12</v>
      </c>
      <c r="F593" s="4">
        <v>-399.41</v>
      </c>
      <c r="G593" s="4">
        <v>-253.70699999999999</v>
      </c>
      <c r="H593" s="4">
        <v>0.373</v>
      </c>
      <c r="I593" s="4">
        <v>-2.923</v>
      </c>
      <c r="J593" s="4">
        <v>0.40100000000000002</v>
      </c>
      <c r="K593" s="4">
        <v>0.59099999999999997</v>
      </c>
    </row>
    <row r="594" spans="1:11">
      <c r="A594" s="1">
        <v>6</v>
      </c>
      <c r="B594" s="1">
        <v>7</v>
      </c>
      <c r="C594" s="1"/>
      <c r="D594" s="1">
        <v>2</v>
      </c>
      <c r="E594" s="1" t="s">
        <v>9</v>
      </c>
      <c r="F594" s="4">
        <v>-1.2829999999999999</v>
      </c>
      <c r="G594" s="4">
        <v>-0.90800000000000003</v>
      </c>
      <c r="H594" s="4">
        <v>-19.465</v>
      </c>
      <c r="I594" s="4">
        <v>126.011</v>
      </c>
      <c r="J594" s="4">
        <v>-16.152999999999999</v>
      </c>
      <c r="K594" s="4">
        <v>-23.763999999999999</v>
      </c>
    </row>
    <row r="595" spans="1:11">
      <c r="A595" s="1">
        <v>6</v>
      </c>
      <c r="B595" s="1">
        <v>7</v>
      </c>
      <c r="C595" s="1"/>
      <c r="D595" s="1">
        <v>2</v>
      </c>
      <c r="E595" s="1" t="s">
        <v>10</v>
      </c>
      <c r="F595" s="4">
        <v>2.339</v>
      </c>
      <c r="G595" s="4">
        <v>1.577</v>
      </c>
      <c r="H595" s="4">
        <v>17.617000000000001</v>
      </c>
      <c r="I595" s="4">
        <v>-121.72799999999999</v>
      </c>
      <c r="J595" s="4">
        <v>15.97</v>
      </c>
      <c r="K595" s="4">
        <v>23.495000000000001</v>
      </c>
    </row>
    <row r="596" spans="1:11">
      <c r="A596" s="1">
        <v>6</v>
      </c>
      <c r="B596" s="1">
        <v>7</v>
      </c>
      <c r="C596" s="1"/>
      <c r="D596" s="1">
        <v>2</v>
      </c>
      <c r="E596" s="1" t="s">
        <v>11</v>
      </c>
      <c r="F596" s="4">
        <v>-1.1319999999999999</v>
      </c>
      <c r="G596" s="4">
        <v>-0.77600000000000002</v>
      </c>
      <c r="H596" s="4">
        <v>-11.571</v>
      </c>
      <c r="I596" s="4">
        <v>77.376000000000005</v>
      </c>
      <c r="J596" s="4">
        <v>-10.038</v>
      </c>
      <c r="K596" s="4">
        <v>-14.768000000000001</v>
      </c>
    </row>
    <row r="597" spans="1:11">
      <c r="A597" s="1">
        <v>6</v>
      </c>
      <c r="B597" s="1">
        <v>7</v>
      </c>
      <c r="C597" s="1"/>
      <c r="D597" s="1">
        <v>2</v>
      </c>
      <c r="E597" s="1" t="s">
        <v>12</v>
      </c>
      <c r="F597" s="4">
        <v>-541.66300000000001</v>
      </c>
      <c r="G597" s="4">
        <v>-345.47800000000001</v>
      </c>
      <c r="H597" s="4">
        <v>0.93400000000000005</v>
      </c>
      <c r="I597" s="4">
        <v>-6.8470000000000004</v>
      </c>
      <c r="J597" s="4">
        <v>0.93</v>
      </c>
      <c r="K597" s="4">
        <v>1.3680000000000001</v>
      </c>
    </row>
    <row r="598" spans="1:11">
      <c r="A598" s="1">
        <v>6</v>
      </c>
      <c r="B598" s="1">
        <v>7</v>
      </c>
      <c r="C598" s="1"/>
      <c r="D598" s="1">
        <v>1</v>
      </c>
      <c r="E598" s="1" t="s">
        <v>9</v>
      </c>
      <c r="F598" s="4">
        <v>-0.30499999999999999</v>
      </c>
      <c r="G598" s="4">
        <v>-0.29799999999999999</v>
      </c>
      <c r="H598" s="4">
        <v>-22.565999999999999</v>
      </c>
      <c r="I598" s="4">
        <v>118.209</v>
      </c>
      <c r="J598" s="4">
        <v>-14.102</v>
      </c>
      <c r="K598" s="4">
        <v>-20.747</v>
      </c>
    </row>
    <row r="599" spans="1:11">
      <c r="A599" s="1">
        <v>6</v>
      </c>
      <c r="B599" s="1">
        <v>7</v>
      </c>
      <c r="C599" s="1"/>
      <c r="D599" s="1">
        <v>1</v>
      </c>
      <c r="E599" s="1" t="s">
        <v>10</v>
      </c>
      <c r="F599" s="4">
        <v>0.97699999999999998</v>
      </c>
      <c r="G599" s="4">
        <v>0.66500000000000004</v>
      </c>
      <c r="H599" s="4">
        <v>33.796999999999997</v>
      </c>
      <c r="I599" s="4">
        <v>-186.25200000000001</v>
      </c>
      <c r="J599" s="4">
        <v>22.72</v>
      </c>
      <c r="K599" s="4">
        <v>33.426000000000002</v>
      </c>
    </row>
    <row r="600" spans="1:11">
      <c r="A600" s="1">
        <v>6</v>
      </c>
      <c r="B600" s="1">
        <v>7</v>
      </c>
      <c r="C600" s="1"/>
      <c r="D600" s="1">
        <v>1</v>
      </c>
      <c r="E600" s="1" t="s">
        <v>11</v>
      </c>
      <c r="F600" s="4">
        <v>-0.35599999999999998</v>
      </c>
      <c r="G600" s="4">
        <v>-0.26700000000000002</v>
      </c>
      <c r="H600" s="4">
        <v>-15.651999999999999</v>
      </c>
      <c r="I600" s="4">
        <v>84.557000000000002</v>
      </c>
      <c r="J600" s="4">
        <v>-10.228</v>
      </c>
      <c r="K600" s="4">
        <v>-15.048</v>
      </c>
    </row>
    <row r="601" spans="1:11">
      <c r="A601" s="1">
        <v>6</v>
      </c>
      <c r="B601" s="1">
        <v>7</v>
      </c>
      <c r="C601" s="1"/>
      <c r="D601" s="1">
        <v>1</v>
      </c>
      <c r="E601" s="1" t="s">
        <v>12</v>
      </c>
      <c r="F601" s="4">
        <v>-683.57799999999997</v>
      </c>
      <c r="G601" s="4">
        <v>-436.94600000000003</v>
      </c>
      <c r="H601" s="4">
        <v>1.83</v>
      </c>
      <c r="I601" s="4">
        <v>-12.177</v>
      </c>
      <c r="J601" s="4">
        <v>1.6040000000000001</v>
      </c>
      <c r="K601" s="4">
        <v>2.359</v>
      </c>
    </row>
    <row r="602" spans="1:11">
      <c r="A602" s="1">
        <v>6</v>
      </c>
      <c r="B602" s="1">
        <v>4</v>
      </c>
      <c r="C602" s="1"/>
      <c r="D602" s="1">
        <v>5</v>
      </c>
      <c r="E602" s="1" t="s">
        <v>9</v>
      </c>
      <c r="F602" s="4">
        <v>8.5109999999999992</v>
      </c>
      <c r="G602" s="4">
        <v>5.4779999999999998</v>
      </c>
      <c r="H602" s="4">
        <v>-5.6059999999999999</v>
      </c>
      <c r="I602" s="4">
        <v>43.37</v>
      </c>
      <c r="J602" s="4">
        <v>-6.0449999999999999</v>
      </c>
      <c r="K602" s="4">
        <v>-8.8930000000000007</v>
      </c>
    </row>
    <row r="603" spans="1:11">
      <c r="A603" s="1">
        <v>6</v>
      </c>
      <c r="B603" s="1">
        <v>4</v>
      </c>
      <c r="C603" s="1"/>
      <c r="D603" s="1">
        <v>5</v>
      </c>
      <c r="E603" s="1" t="s">
        <v>10</v>
      </c>
      <c r="F603" s="4">
        <v>-8.4120000000000008</v>
      </c>
      <c r="G603" s="4">
        <v>-5.36</v>
      </c>
      <c r="H603" s="4">
        <v>4.6829999999999998</v>
      </c>
      <c r="I603" s="4">
        <v>-32.287999999999997</v>
      </c>
      <c r="J603" s="4">
        <v>4.4400000000000004</v>
      </c>
      <c r="K603" s="4">
        <v>6.532</v>
      </c>
    </row>
    <row r="604" spans="1:11">
      <c r="A604" s="1">
        <v>6</v>
      </c>
      <c r="B604" s="1">
        <v>4</v>
      </c>
      <c r="C604" s="1"/>
      <c r="D604" s="1">
        <v>5</v>
      </c>
      <c r="E604" s="1" t="s">
        <v>11</v>
      </c>
      <c r="F604" s="4">
        <v>5.2889999999999997</v>
      </c>
      <c r="G604" s="4">
        <v>3.387</v>
      </c>
      <c r="H604" s="4">
        <v>-3.153</v>
      </c>
      <c r="I604" s="4">
        <v>23.555</v>
      </c>
      <c r="J604" s="4">
        <v>-3.2759999999999998</v>
      </c>
      <c r="K604" s="4">
        <v>-4.82</v>
      </c>
    </row>
    <row r="605" spans="1:11">
      <c r="A605" s="1">
        <v>6</v>
      </c>
      <c r="B605" s="1">
        <v>4</v>
      </c>
      <c r="C605" s="1"/>
      <c r="D605" s="1">
        <v>5</v>
      </c>
      <c r="E605" s="1" t="s">
        <v>12</v>
      </c>
      <c r="F605" s="4">
        <v>-105.15600000000001</v>
      </c>
      <c r="G605" s="4">
        <v>-64.191999999999993</v>
      </c>
      <c r="H605" s="4">
        <v>0.39800000000000002</v>
      </c>
      <c r="I605" s="4">
        <v>-3.0379999999999998</v>
      </c>
      <c r="J605" s="4">
        <v>0.42</v>
      </c>
      <c r="K605" s="4">
        <v>0.61799999999999999</v>
      </c>
    </row>
    <row r="606" spans="1:11">
      <c r="A606" s="1">
        <v>6</v>
      </c>
      <c r="B606" s="1">
        <v>4</v>
      </c>
      <c r="C606" s="1"/>
      <c r="D606" s="1">
        <v>4</v>
      </c>
      <c r="E606" s="1" t="s">
        <v>9</v>
      </c>
      <c r="F606" s="4">
        <v>7.8849999999999998</v>
      </c>
      <c r="G606" s="4">
        <v>5.0890000000000004</v>
      </c>
      <c r="H606" s="4">
        <v>-11.497999999999999</v>
      </c>
      <c r="I606" s="4">
        <v>80.042000000000002</v>
      </c>
      <c r="J606" s="4">
        <v>-10.714</v>
      </c>
      <c r="K606" s="4">
        <v>-15.762</v>
      </c>
    </row>
    <row r="607" spans="1:11">
      <c r="A607" s="1">
        <v>6</v>
      </c>
      <c r="B607" s="1">
        <v>4</v>
      </c>
      <c r="C607" s="1"/>
      <c r="D607" s="1">
        <v>4</v>
      </c>
      <c r="E607" s="1" t="s">
        <v>10</v>
      </c>
      <c r="F607" s="4">
        <v>-7.0709999999999997</v>
      </c>
      <c r="G607" s="4">
        <v>-4.58</v>
      </c>
      <c r="H607" s="4">
        <v>8.5109999999999992</v>
      </c>
      <c r="I607" s="4">
        <v>-61.789000000000001</v>
      </c>
      <c r="J607" s="4">
        <v>8.3689999999999998</v>
      </c>
      <c r="K607" s="4">
        <v>12.313000000000001</v>
      </c>
    </row>
    <row r="608" spans="1:11">
      <c r="A608" s="1">
        <v>6</v>
      </c>
      <c r="B608" s="1">
        <v>4</v>
      </c>
      <c r="C608" s="1"/>
      <c r="D608" s="1">
        <v>4</v>
      </c>
      <c r="E608" s="1" t="s">
        <v>11</v>
      </c>
      <c r="F608" s="4">
        <v>4.6740000000000004</v>
      </c>
      <c r="G608" s="4">
        <v>3.0209999999999999</v>
      </c>
      <c r="H608" s="4">
        <v>-6.2160000000000002</v>
      </c>
      <c r="I608" s="4">
        <v>44.244</v>
      </c>
      <c r="J608" s="4">
        <v>-5.9630000000000001</v>
      </c>
      <c r="K608" s="4">
        <v>-8.7729999999999997</v>
      </c>
    </row>
    <row r="609" spans="1:11">
      <c r="A609" s="1">
        <v>6</v>
      </c>
      <c r="B609" s="1">
        <v>4</v>
      </c>
      <c r="C609" s="1"/>
      <c r="D609" s="1">
        <v>4</v>
      </c>
      <c r="E609" s="1" t="s">
        <v>12</v>
      </c>
      <c r="F609" s="4">
        <v>-237.88300000000001</v>
      </c>
      <c r="G609" s="4">
        <v>-150.02500000000001</v>
      </c>
      <c r="H609" s="4">
        <v>1.1879999999999999</v>
      </c>
      <c r="I609" s="4">
        <v>-8.9</v>
      </c>
      <c r="J609" s="4">
        <v>1.222</v>
      </c>
      <c r="K609" s="4">
        <v>1.798</v>
      </c>
    </row>
    <row r="610" spans="1:11">
      <c r="A610" s="1">
        <v>6</v>
      </c>
      <c r="B610" s="1">
        <v>4</v>
      </c>
      <c r="C610" s="1"/>
      <c r="D610" s="1">
        <v>3</v>
      </c>
      <c r="E610" s="1" t="s">
        <v>9</v>
      </c>
      <c r="F610" s="4">
        <v>6.468</v>
      </c>
      <c r="G610" s="4">
        <v>4.2009999999999996</v>
      </c>
      <c r="H610" s="4">
        <v>-15.593</v>
      </c>
      <c r="I610" s="4">
        <v>104.127</v>
      </c>
      <c r="J610" s="4">
        <v>-13.632999999999999</v>
      </c>
      <c r="K610" s="4">
        <v>-20.056999999999999</v>
      </c>
    </row>
    <row r="611" spans="1:11">
      <c r="A611" s="1">
        <v>6</v>
      </c>
      <c r="B611" s="1">
        <v>4</v>
      </c>
      <c r="C611" s="1"/>
      <c r="D611" s="1">
        <v>3</v>
      </c>
      <c r="E611" s="1" t="s">
        <v>10</v>
      </c>
      <c r="F611" s="4">
        <v>-5.375</v>
      </c>
      <c r="G611" s="4">
        <v>-3.5129999999999999</v>
      </c>
      <c r="H611" s="4">
        <v>13.141999999999999</v>
      </c>
      <c r="I611" s="4">
        <v>-90.304000000000002</v>
      </c>
      <c r="J611" s="4">
        <v>11.977</v>
      </c>
      <c r="K611" s="4">
        <v>17.620999999999999</v>
      </c>
    </row>
    <row r="612" spans="1:11">
      <c r="A612" s="1">
        <v>6</v>
      </c>
      <c r="B612" s="1">
        <v>4</v>
      </c>
      <c r="C612" s="1"/>
      <c r="D612" s="1">
        <v>3</v>
      </c>
      <c r="E612" s="1" t="s">
        <v>11</v>
      </c>
      <c r="F612" s="4">
        <v>3.7010000000000001</v>
      </c>
      <c r="G612" s="4">
        <v>2.411</v>
      </c>
      <c r="H612" s="4">
        <v>-8.9619999999999997</v>
      </c>
      <c r="I612" s="4">
        <v>60.698</v>
      </c>
      <c r="J612" s="4">
        <v>-8.0030000000000001</v>
      </c>
      <c r="K612" s="4">
        <v>-11.773999999999999</v>
      </c>
    </row>
    <row r="613" spans="1:11">
      <c r="A613" s="1">
        <v>6</v>
      </c>
      <c r="B613" s="1">
        <v>4</v>
      </c>
      <c r="C613" s="1"/>
      <c r="D613" s="1">
        <v>3</v>
      </c>
      <c r="E613" s="1" t="s">
        <v>12</v>
      </c>
      <c r="F613" s="4">
        <v>-372.637</v>
      </c>
      <c r="G613" s="4">
        <v>-237.096</v>
      </c>
      <c r="H613" s="4">
        <v>2.1579999999999999</v>
      </c>
      <c r="I613" s="4">
        <v>-15.773</v>
      </c>
      <c r="J613" s="4">
        <v>2.1459999999999999</v>
      </c>
      <c r="K613" s="4">
        <v>3.1579999999999999</v>
      </c>
    </row>
    <row r="614" spans="1:11">
      <c r="A614" s="1">
        <v>6</v>
      </c>
      <c r="B614" s="1">
        <v>4</v>
      </c>
      <c r="C614" s="1"/>
      <c r="D614" s="1">
        <v>2</v>
      </c>
      <c r="E614" s="1" t="s">
        <v>9</v>
      </c>
      <c r="F614" s="4">
        <v>4.9470000000000001</v>
      </c>
      <c r="G614" s="4">
        <v>3.19</v>
      </c>
      <c r="H614" s="4">
        <v>-18.279</v>
      </c>
      <c r="I614" s="4">
        <v>118.246</v>
      </c>
      <c r="J614" s="4">
        <v>-15.141999999999999</v>
      </c>
      <c r="K614" s="4">
        <v>-22.277999999999999</v>
      </c>
    </row>
    <row r="615" spans="1:11">
      <c r="A615" s="1">
        <v>6</v>
      </c>
      <c r="B615" s="1">
        <v>4</v>
      </c>
      <c r="C615" s="1"/>
      <c r="D615" s="1">
        <v>2</v>
      </c>
      <c r="E615" s="1" t="s">
        <v>10</v>
      </c>
      <c r="F615" s="4">
        <v>-2.9089999999999998</v>
      </c>
      <c r="G615" s="4">
        <v>-1.9159999999999999</v>
      </c>
      <c r="H615" s="4">
        <v>16.134</v>
      </c>
      <c r="I615" s="4">
        <v>-112.521</v>
      </c>
      <c r="J615" s="4">
        <v>14.794</v>
      </c>
      <c r="K615" s="4">
        <v>21.765999999999998</v>
      </c>
    </row>
    <row r="616" spans="1:11">
      <c r="A616" s="1">
        <v>6</v>
      </c>
      <c r="B616" s="1">
        <v>4</v>
      </c>
      <c r="C616" s="1"/>
      <c r="D616" s="1">
        <v>2</v>
      </c>
      <c r="E616" s="1" t="s">
        <v>11</v>
      </c>
      <c r="F616" s="4">
        <v>2.4550000000000001</v>
      </c>
      <c r="G616" s="4">
        <v>1.5960000000000001</v>
      </c>
      <c r="H616" s="4">
        <v>-10.733000000000001</v>
      </c>
      <c r="I616" s="4">
        <v>72.063000000000002</v>
      </c>
      <c r="J616" s="4">
        <v>-9.3550000000000004</v>
      </c>
      <c r="K616" s="4">
        <v>-13.763999999999999</v>
      </c>
    </row>
    <row r="617" spans="1:11">
      <c r="A617" s="1">
        <v>6</v>
      </c>
      <c r="B617" s="1">
        <v>4</v>
      </c>
      <c r="C617" s="1"/>
      <c r="D617" s="1">
        <v>2</v>
      </c>
      <c r="E617" s="1" t="s">
        <v>12</v>
      </c>
      <c r="F617" s="4">
        <v>-509.59199999999998</v>
      </c>
      <c r="G617" s="4">
        <v>-325.56</v>
      </c>
      <c r="H617" s="4">
        <v>3.1389999999999998</v>
      </c>
      <c r="I617" s="4">
        <v>-22.666</v>
      </c>
      <c r="J617" s="4">
        <v>3.069</v>
      </c>
      <c r="K617" s="4">
        <v>4.5140000000000002</v>
      </c>
    </row>
    <row r="618" spans="1:11">
      <c r="A618" s="1">
        <v>6</v>
      </c>
      <c r="B618" s="1">
        <v>4</v>
      </c>
      <c r="C618" s="1"/>
      <c r="D618" s="1">
        <v>1</v>
      </c>
      <c r="E618" s="1" t="s">
        <v>9</v>
      </c>
      <c r="F618" s="4">
        <v>2.2229999999999999</v>
      </c>
      <c r="G618" s="4">
        <v>1.4139999999999999</v>
      </c>
      <c r="H618" s="4">
        <v>-21.491</v>
      </c>
      <c r="I618" s="4">
        <v>111.873</v>
      </c>
      <c r="J618" s="4">
        <v>-13.308</v>
      </c>
      <c r="K618" s="4">
        <v>-19.579000000000001</v>
      </c>
    </row>
    <row r="619" spans="1:11">
      <c r="A619" s="1">
        <v>6</v>
      </c>
      <c r="B619" s="1">
        <v>4</v>
      </c>
      <c r="C619" s="1"/>
      <c r="D619" s="1">
        <v>1</v>
      </c>
      <c r="E619" s="1" t="s">
        <v>10</v>
      </c>
      <c r="F619" s="4">
        <v>-0.28699999999999998</v>
      </c>
      <c r="G619" s="4">
        <v>-0.191</v>
      </c>
      <c r="H619" s="4">
        <v>33.256999999999998</v>
      </c>
      <c r="I619" s="4">
        <v>-183.07599999999999</v>
      </c>
      <c r="J619" s="4">
        <v>22.323</v>
      </c>
      <c r="K619" s="4">
        <v>32.841999999999999</v>
      </c>
    </row>
    <row r="620" spans="1:11">
      <c r="A620" s="1">
        <v>6</v>
      </c>
      <c r="B620" s="1">
        <v>4</v>
      </c>
      <c r="C620" s="1"/>
      <c r="D620" s="1">
        <v>1</v>
      </c>
      <c r="E620" s="1" t="s">
        <v>11</v>
      </c>
      <c r="F620" s="4">
        <v>0.69699999999999995</v>
      </c>
      <c r="G620" s="4">
        <v>0.44600000000000001</v>
      </c>
      <c r="H620" s="4">
        <v>-15.202</v>
      </c>
      <c r="I620" s="4">
        <v>81.912000000000006</v>
      </c>
      <c r="J620" s="4">
        <v>-9.8970000000000002</v>
      </c>
      <c r="K620" s="4">
        <v>-14.561</v>
      </c>
    </row>
    <row r="621" spans="1:11">
      <c r="A621" s="1">
        <v>6</v>
      </c>
      <c r="B621" s="1">
        <v>4</v>
      </c>
      <c r="C621" s="1"/>
      <c r="D621" s="1">
        <v>1</v>
      </c>
      <c r="E621" s="1" t="s">
        <v>12</v>
      </c>
      <c r="F621" s="4">
        <v>-651.01199999999994</v>
      </c>
      <c r="G621" s="4">
        <v>-416.89800000000002</v>
      </c>
      <c r="H621" s="4">
        <v>4.4829999999999997</v>
      </c>
      <c r="I621" s="4">
        <v>-30.920999999999999</v>
      </c>
      <c r="J621" s="4">
        <v>4.1289999999999996</v>
      </c>
      <c r="K621" s="4">
        <v>6.0739999999999998</v>
      </c>
    </row>
    <row r="622" spans="1:11">
      <c r="A622" s="1">
        <v>6</v>
      </c>
      <c r="B622" s="1">
        <v>1</v>
      </c>
      <c r="C622" s="1"/>
      <c r="D622" s="1">
        <v>5</v>
      </c>
      <c r="E622" s="1" t="s">
        <v>9</v>
      </c>
      <c r="F622" s="4">
        <v>20.98</v>
      </c>
      <c r="G622" s="4">
        <v>13.129</v>
      </c>
      <c r="H622" s="4">
        <v>-1.9430000000000001</v>
      </c>
      <c r="I622" s="4">
        <v>15.022</v>
      </c>
      <c r="J622" s="4">
        <v>-2.0920000000000001</v>
      </c>
      <c r="K622" s="4">
        <v>-3.077</v>
      </c>
    </row>
    <row r="623" spans="1:11">
      <c r="A623" s="1">
        <v>6</v>
      </c>
      <c r="B623" s="1">
        <v>1</v>
      </c>
      <c r="C623" s="1"/>
      <c r="D623" s="1">
        <v>5</v>
      </c>
      <c r="E623" s="1" t="s">
        <v>10</v>
      </c>
      <c r="F623" s="4">
        <v>-18.745999999999999</v>
      </c>
      <c r="G623" s="4">
        <v>-11.9</v>
      </c>
      <c r="H623" s="4">
        <v>1.83</v>
      </c>
      <c r="I623" s="4">
        <v>-13.981999999999999</v>
      </c>
      <c r="J623" s="4">
        <v>1.9450000000000001</v>
      </c>
      <c r="K623" s="4">
        <v>2.8620000000000001</v>
      </c>
    </row>
    <row r="624" spans="1:11">
      <c r="A624" s="1">
        <v>6</v>
      </c>
      <c r="B624" s="1">
        <v>1</v>
      </c>
      <c r="C624" s="1"/>
      <c r="D624" s="1">
        <v>5</v>
      </c>
      <c r="E624" s="1" t="s">
        <v>11</v>
      </c>
      <c r="F624" s="4">
        <v>12.414</v>
      </c>
      <c r="G624" s="4">
        <v>7.8209999999999997</v>
      </c>
      <c r="H624" s="4">
        <v>-1.1779999999999999</v>
      </c>
      <c r="I624" s="4">
        <v>9.0630000000000006</v>
      </c>
      <c r="J624" s="4">
        <v>-1.262</v>
      </c>
      <c r="K624" s="4">
        <v>-1.8560000000000001</v>
      </c>
    </row>
    <row r="625" spans="1:11">
      <c r="A625" s="1">
        <v>6</v>
      </c>
      <c r="B625" s="1">
        <v>1</v>
      </c>
      <c r="C625" s="1"/>
      <c r="D625" s="1">
        <v>5</v>
      </c>
      <c r="E625" s="1" t="s">
        <v>12</v>
      </c>
      <c r="F625" s="4">
        <v>-48.271999999999998</v>
      </c>
      <c r="G625" s="4">
        <v>-29.727</v>
      </c>
      <c r="H625" s="4">
        <v>1.21</v>
      </c>
      <c r="I625" s="4">
        <v>-9.3230000000000004</v>
      </c>
      <c r="J625" s="4">
        <v>1.298</v>
      </c>
      <c r="K625" s="4">
        <v>1.91</v>
      </c>
    </row>
    <row r="626" spans="1:11">
      <c r="A626" s="1">
        <v>6</v>
      </c>
      <c r="B626" s="1">
        <v>1</v>
      </c>
      <c r="C626" s="1"/>
      <c r="D626" s="1">
        <v>4</v>
      </c>
      <c r="E626" s="1" t="s">
        <v>9</v>
      </c>
      <c r="F626" s="4">
        <v>16.422999999999998</v>
      </c>
      <c r="G626" s="4">
        <v>10.616</v>
      </c>
      <c r="H626" s="4">
        <v>-3.5960000000000001</v>
      </c>
      <c r="I626" s="4">
        <v>25.847000000000001</v>
      </c>
      <c r="J626" s="4">
        <v>-3.4929999999999999</v>
      </c>
      <c r="K626" s="4">
        <v>-5.1390000000000002</v>
      </c>
    </row>
    <row r="627" spans="1:11">
      <c r="A627" s="1">
        <v>6</v>
      </c>
      <c r="B627" s="1">
        <v>1</v>
      </c>
      <c r="C627" s="1"/>
      <c r="D627" s="1">
        <v>4</v>
      </c>
      <c r="E627" s="1" t="s">
        <v>10</v>
      </c>
      <c r="F627" s="4">
        <v>-16.263999999999999</v>
      </c>
      <c r="G627" s="4">
        <v>-10.497</v>
      </c>
      <c r="H627" s="4">
        <v>3.3559999999999999</v>
      </c>
      <c r="I627" s="4">
        <v>-24.405000000000001</v>
      </c>
      <c r="J627" s="4">
        <v>3.31</v>
      </c>
      <c r="K627" s="4">
        <v>4.8689999999999998</v>
      </c>
    </row>
    <row r="628" spans="1:11">
      <c r="A628" s="1">
        <v>6</v>
      </c>
      <c r="B628" s="1">
        <v>1</v>
      </c>
      <c r="C628" s="1"/>
      <c r="D628" s="1">
        <v>4</v>
      </c>
      <c r="E628" s="1" t="s">
        <v>11</v>
      </c>
      <c r="F628" s="4">
        <v>10.215</v>
      </c>
      <c r="G628" s="4">
        <v>6.5979999999999999</v>
      </c>
      <c r="H628" s="4">
        <v>-2.1720000000000002</v>
      </c>
      <c r="I628" s="4">
        <v>15.702</v>
      </c>
      <c r="J628" s="4">
        <v>-2.1259999999999999</v>
      </c>
      <c r="K628" s="4">
        <v>-3.1280000000000001</v>
      </c>
    </row>
    <row r="629" spans="1:11">
      <c r="A629" s="1">
        <v>6</v>
      </c>
      <c r="B629" s="1">
        <v>1</v>
      </c>
      <c r="C629" s="1"/>
      <c r="D629" s="1">
        <v>4</v>
      </c>
      <c r="E629" s="1" t="s">
        <v>12</v>
      </c>
      <c r="F629" s="4">
        <v>-115.215</v>
      </c>
      <c r="G629" s="4">
        <v>-72.850999999999999</v>
      </c>
      <c r="H629" s="4">
        <v>4.3520000000000003</v>
      </c>
      <c r="I629" s="4">
        <v>-33.786000000000001</v>
      </c>
      <c r="J629" s="4">
        <v>4.68</v>
      </c>
      <c r="K629" s="4">
        <v>6.8860000000000001</v>
      </c>
    </row>
    <row r="630" spans="1:11">
      <c r="A630" s="1">
        <v>6</v>
      </c>
      <c r="B630" s="1">
        <v>1</v>
      </c>
      <c r="C630" s="1"/>
      <c r="D630" s="1">
        <v>3</v>
      </c>
      <c r="E630" s="1" t="s">
        <v>9</v>
      </c>
      <c r="F630" s="4">
        <v>15.657</v>
      </c>
      <c r="G630" s="4">
        <v>10.093</v>
      </c>
      <c r="H630" s="4">
        <v>-5.2320000000000002</v>
      </c>
      <c r="I630" s="4">
        <v>35.540999999999997</v>
      </c>
      <c r="J630" s="4">
        <v>-4.6909999999999998</v>
      </c>
      <c r="K630" s="4">
        <v>-6.9009999999999998</v>
      </c>
    </row>
    <row r="631" spans="1:11">
      <c r="A631" s="1">
        <v>6</v>
      </c>
      <c r="B631" s="1">
        <v>1</v>
      </c>
      <c r="C631" s="1"/>
      <c r="D631" s="1">
        <v>3</v>
      </c>
      <c r="E631" s="1" t="s">
        <v>10</v>
      </c>
      <c r="F631" s="4">
        <v>-14.968999999999999</v>
      </c>
      <c r="G631" s="4">
        <v>-9.6590000000000007</v>
      </c>
      <c r="H631" s="4">
        <v>5.0030000000000001</v>
      </c>
      <c r="I631" s="4">
        <v>-34.353000000000002</v>
      </c>
      <c r="J631" s="4">
        <v>4.5529999999999999</v>
      </c>
      <c r="K631" s="4">
        <v>6.6989999999999998</v>
      </c>
    </row>
    <row r="632" spans="1:11">
      <c r="A632" s="1">
        <v>6</v>
      </c>
      <c r="B632" s="1">
        <v>1</v>
      </c>
      <c r="C632" s="1"/>
      <c r="D632" s="1">
        <v>3</v>
      </c>
      <c r="E632" s="1" t="s">
        <v>11</v>
      </c>
      <c r="F632" s="4">
        <v>9.57</v>
      </c>
      <c r="G632" s="4">
        <v>6.1719999999999997</v>
      </c>
      <c r="H632" s="4">
        <v>-3.198</v>
      </c>
      <c r="I632" s="4">
        <v>21.841000000000001</v>
      </c>
      <c r="J632" s="4">
        <v>-2.8889999999999998</v>
      </c>
      <c r="K632" s="4">
        <v>-4.25</v>
      </c>
    </row>
    <row r="633" spans="1:11">
      <c r="A633" s="1">
        <v>6</v>
      </c>
      <c r="B633" s="1">
        <v>1</v>
      </c>
      <c r="C633" s="1"/>
      <c r="D633" s="1">
        <v>3</v>
      </c>
      <c r="E633" s="1" t="s">
        <v>12</v>
      </c>
      <c r="F633" s="4">
        <v>-180.345</v>
      </c>
      <c r="G633" s="4">
        <v>-114.883</v>
      </c>
      <c r="H633" s="4">
        <v>9.4589999999999996</v>
      </c>
      <c r="I633" s="4">
        <v>-70.807000000000002</v>
      </c>
      <c r="J633" s="4">
        <v>9.6950000000000003</v>
      </c>
      <c r="K633" s="4">
        <v>14.263</v>
      </c>
    </row>
    <row r="634" spans="1:11">
      <c r="A634" s="1">
        <v>6</v>
      </c>
      <c r="B634" s="1">
        <v>1</v>
      </c>
      <c r="C634" s="1"/>
      <c r="D634" s="1">
        <v>2</v>
      </c>
      <c r="E634" s="1" t="s">
        <v>9</v>
      </c>
      <c r="F634" s="4">
        <v>14.429</v>
      </c>
      <c r="G634" s="4">
        <v>9.3079999999999998</v>
      </c>
      <c r="H634" s="4">
        <v>-6.6260000000000003</v>
      </c>
      <c r="I634" s="4">
        <v>42.756999999999998</v>
      </c>
      <c r="J634" s="4">
        <v>-5.4989999999999997</v>
      </c>
      <c r="K634" s="4">
        <v>-8.0909999999999993</v>
      </c>
    </row>
    <row r="635" spans="1:11">
      <c r="A635" s="1">
        <v>6</v>
      </c>
      <c r="B635" s="1">
        <v>1</v>
      </c>
      <c r="C635" s="1"/>
      <c r="D635" s="1">
        <v>2</v>
      </c>
      <c r="E635" s="1" t="s">
        <v>10</v>
      </c>
      <c r="F635" s="4">
        <v>-14.081</v>
      </c>
      <c r="G635" s="4">
        <v>-9.09</v>
      </c>
      <c r="H635" s="4">
        <v>6.6689999999999996</v>
      </c>
      <c r="I635" s="4">
        <v>-43.576000000000001</v>
      </c>
      <c r="J635" s="4">
        <v>5.633</v>
      </c>
      <c r="K635" s="4">
        <v>8.2880000000000003</v>
      </c>
    </row>
    <row r="636" spans="1:11">
      <c r="A636" s="1">
        <v>6</v>
      </c>
      <c r="B636" s="1">
        <v>1</v>
      </c>
      <c r="C636" s="1"/>
      <c r="D636" s="1">
        <v>2</v>
      </c>
      <c r="E636" s="1" t="s">
        <v>11</v>
      </c>
      <c r="F636" s="4">
        <v>8.9090000000000007</v>
      </c>
      <c r="G636" s="4">
        <v>5.7489999999999997</v>
      </c>
      <c r="H636" s="4">
        <v>-4.1550000000000002</v>
      </c>
      <c r="I636" s="4">
        <v>26.978999999999999</v>
      </c>
      <c r="J636" s="4">
        <v>-3.4790000000000001</v>
      </c>
      <c r="K636" s="4">
        <v>-5.1180000000000003</v>
      </c>
    </row>
    <row r="637" spans="1:11">
      <c r="A637" s="1">
        <v>6</v>
      </c>
      <c r="B637" s="1">
        <v>1</v>
      </c>
      <c r="C637" s="1"/>
      <c r="D637" s="1">
        <v>2</v>
      </c>
      <c r="E637" s="1" t="s">
        <v>12</v>
      </c>
      <c r="F637" s="4">
        <v>-243.661</v>
      </c>
      <c r="G637" s="4">
        <v>-155.75200000000001</v>
      </c>
      <c r="H637" s="4">
        <v>16.449000000000002</v>
      </c>
      <c r="I637" s="4">
        <v>-118.28400000000001</v>
      </c>
      <c r="J637" s="4">
        <v>15.991</v>
      </c>
      <c r="K637" s="4">
        <v>23.526</v>
      </c>
    </row>
    <row r="638" spans="1:11">
      <c r="A638" s="1">
        <v>6</v>
      </c>
      <c r="B638" s="1">
        <v>1</v>
      </c>
      <c r="C638" s="1"/>
      <c r="D638" s="1">
        <v>1</v>
      </c>
      <c r="E638" s="1" t="s">
        <v>9</v>
      </c>
      <c r="F638" s="4">
        <v>8.4510000000000005</v>
      </c>
      <c r="G638" s="4">
        <v>5.4470000000000001</v>
      </c>
      <c r="H638" s="4">
        <v>-6.4219999999999997</v>
      </c>
      <c r="I638" s="4">
        <v>35.253</v>
      </c>
      <c r="J638" s="4">
        <v>-4.29</v>
      </c>
      <c r="K638" s="4">
        <v>-6.3109999999999999</v>
      </c>
    </row>
    <row r="639" spans="1:11">
      <c r="A639" s="1">
        <v>6</v>
      </c>
      <c r="B639" s="1">
        <v>1</v>
      </c>
      <c r="C639" s="1"/>
      <c r="D639" s="1">
        <v>1</v>
      </c>
      <c r="E639" s="1" t="s">
        <v>10</v>
      </c>
      <c r="F639" s="4">
        <v>-4.0739999999999998</v>
      </c>
      <c r="G639" s="4">
        <v>-2.629</v>
      </c>
      <c r="H639" s="4">
        <v>7.3490000000000002</v>
      </c>
      <c r="I639" s="4">
        <v>-40.99</v>
      </c>
      <c r="J639" s="4">
        <v>5.0229999999999997</v>
      </c>
      <c r="K639" s="4">
        <v>7.39</v>
      </c>
    </row>
    <row r="640" spans="1:11">
      <c r="A640" s="1">
        <v>6</v>
      </c>
      <c r="B640" s="1">
        <v>1</v>
      </c>
      <c r="C640" s="1"/>
      <c r="D640" s="1">
        <v>1</v>
      </c>
      <c r="E640" s="1" t="s">
        <v>11</v>
      </c>
      <c r="F640" s="4">
        <v>3.4790000000000001</v>
      </c>
      <c r="G640" s="4">
        <v>2.2429999999999999</v>
      </c>
      <c r="H640" s="4">
        <v>-3.8250000000000002</v>
      </c>
      <c r="I640" s="4">
        <v>21.178000000000001</v>
      </c>
      <c r="J640" s="4">
        <v>-2.5870000000000002</v>
      </c>
      <c r="K640" s="4">
        <v>-3.806</v>
      </c>
    </row>
    <row r="641" spans="1:11">
      <c r="A641" s="1">
        <v>6</v>
      </c>
      <c r="B641" s="1">
        <v>1</v>
      </c>
      <c r="C641" s="1"/>
      <c r="D641" s="1">
        <v>1</v>
      </c>
      <c r="E641" s="1" t="s">
        <v>12</v>
      </c>
      <c r="F641" s="4">
        <v>-303.18400000000003</v>
      </c>
      <c r="G641" s="4">
        <v>-194.17500000000001</v>
      </c>
      <c r="H641" s="4">
        <v>24.616</v>
      </c>
      <c r="I641" s="4">
        <v>-168.23699999999999</v>
      </c>
      <c r="J641" s="4">
        <v>22.382000000000001</v>
      </c>
      <c r="K641" s="4">
        <v>32.929000000000002</v>
      </c>
    </row>
    <row r="642" spans="1:11">
      <c r="A642" s="1">
        <v>7</v>
      </c>
      <c r="B642" s="1">
        <v>22</v>
      </c>
      <c r="C642" s="1"/>
      <c r="D642" s="1">
        <v>5</v>
      </c>
      <c r="E642" s="1" t="s">
        <v>9</v>
      </c>
      <c r="F642" s="4">
        <v>-47.052</v>
      </c>
      <c r="G642" s="4">
        <v>-27.797999999999998</v>
      </c>
      <c r="H642" s="4">
        <v>-1.907</v>
      </c>
      <c r="I642" s="4">
        <v>16.062999999999999</v>
      </c>
      <c r="J642" s="4">
        <v>-0.84299999999999997</v>
      </c>
      <c r="K642" s="4">
        <v>-1.2410000000000001</v>
      </c>
    </row>
    <row r="643" spans="1:11">
      <c r="A643" s="1">
        <v>7</v>
      </c>
      <c r="B643" s="1">
        <v>22</v>
      </c>
      <c r="C643" s="1"/>
      <c r="D643" s="1">
        <v>5</v>
      </c>
      <c r="E643" s="1" t="s">
        <v>10</v>
      </c>
      <c r="F643" s="4">
        <v>40.125999999999998</v>
      </c>
      <c r="G643" s="4">
        <v>23.856000000000002</v>
      </c>
      <c r="H643" s="4">
        <v>1.752</v>
      </c>
      <c r="I643" s="4">
        <v>-14.771000000000001</v>
      </c>
      <c r="J643" s="4">
        <v>0.76700000000000002</v>
      </c>
      <c r="K643" s="4">
        <v>1.129</v>
      </c>
    </row>
    <row r="644" spans="1:11">
      <c r="A644" s="1">
        <v>7</v>
      </c>
      <c r="B644" s="1">
        <v>22</v>
      </c>
      <c r="C644" s="1"/>
      <c r="D644" s="1">
        <v>5</v>
      </c>
      <c r="E644" s="1" t="s">
        <v>11</v>
      </c>
      <c r="F644" s="4">
        <v>-27.242999999999999</v>
      </c>
      <c r="G644" s="4">
        <v>-16.141999999999999</v>
      </c>
      <c r="H644" s="4">
        <v>-1.143</v>
      </c>
      <c r="I644" s="4">
        <v>9.6340000000000003</v>
      </c>
      <c r="J644" s="4">
        <v>-0.503</v>
      </c>
      <c r="K644" s="4">
        <v>-0.74099999999999999</v>
      </c>
    </row>
    <row r="645" spans="1:11">
      <c r="A645" s="1">
        <v>7</v>
      </c>
      <c r="B645" s="1">
        <v>22</v>
      </c>
      <c r="C645" s="1"/>
      <c r="D645" s="1">
        <v>5</v>
      </c>
      <c r="E645" s="1" t="s">
        <v>12</v>
      </c>
      <c r="F645" s="4">
        <v>-93.884</v>
      </c>
      <c r="G645" s="4">
        <v>-55.204999999999998</v>
      </c>
      <c r="H645" s="4">
        <v>-0.98099999999999998</v>
      </c>
      <c r="I645" s="4">
        <v>8.2629999999999999</v>
      </c>
      <c r="J645" s="4">
        <v>-0.433</v>
      </c>
      <c r="K645" s="4">
        <v>-0.63700000000000001</v>
      </c>
    </row>
    <row r="646" spans="1:11">
      <c r="A646" s="1">
        <v>7</v>
      </c>
      <c r="B646" s="1">
        <v>22</v>
      </c>
      <c r="C646" s="1"/>
      <c r="D646" s="1">
        <v>4</v>
      </c>
      <c r="E646" s="1" t="s">
        <v>9</v>
      </c>
      <c r="F646" s="4">
        <v>-33.509</v>
      </c>
      <c r="G646" s="4">
        <v>-20.07</v>
      </c>
      <c r="H646" s="4">
        <v>-3.2770000000000001</v>
      </c>
      <c r="I646" s="4">
        <v>26.173999999999999</v>
      </c>
      <c r="J646" s="4">
        <v>-1.421</v>
      </c>
      <c r="K646" s="4">
        <v>-2.0910000000000002</v>
      </c>
    </row>
    <row r="647" spans="1:11">
      <c r="A647" s="1">
        <v>7</v>
      </c>
      <c r="B647" s="1">
        <v>22</v>
      </c>
      <c r="C647" s="1"/>
      <c r="D647" s="1">
        <v>4</v>
      </c>
      <c r="E647" s="1" t="s">
        <v>10</v>
      </c>
      <c r="F647" s="4">
        <v>33.874000000000002</v>
      </c>
      <c r="G647" s="4">
        <v>20.268999999999998</v>
      </c>
      <c r="H647" s="4">
        <v>3.0350000000000001</v>
      </c>
      <c r="I647" s="4">
        <v>-24.414000000000001</v>
      </c>
      <c r="J647" s="4">
        <v>1.323</v>
      </c>
      <c r="K647" s="4">
        <v>1.946</v>
      </c>
    </row>
    <row r="648" spans="1:11">
      <c r="A648" s="1">
        <v>7</v>
      </c>
      <c r="B648" s="1">
        <v>22</v>
      </c>
      <c r="C648" s="1"/>
      <c r="D648" s="1">
        <v>4</v>
      </c>
      <c r="E648" s="1" t="s">
        <v>11</v>
      </c>
      <c r="F648" s="4">
        <v>-21.056999999999999</v>
      </c>
      <c r="G648" s="4">
        <v>-12.606</v>
      </c>
      <c r="H648" s="4">
        <v>-1.972</v>
      </c>
      <c r="I648" s="4">
        <v>15.807</v>
      </c>
      <c r="J648" s="4">
        <v>-0.85799999999999998</v>
      </c>
      <c r="K648" s="4">
        <v>-1.262</v>
      </c>
    </row>
    <row r="649" spans="1:11">
      <c r="A649" s="1">
        <v>7</v>
      </c>
      <c r="B649" s="1">
        <v>22</v>
      </c>
      <c r="C649" s="1"/>
      <c r="D649" s="1">
        <v>4</v>
      </c>
      <c r="E649" s="1" t="s">
        <v>12</v>
      </c>
      <c r="F649" s="4">
        <v>-212.358</v>
      </c>
      <c r="G649" s="4">
        <v>-126.09699999999999</v>
      </c>
      <c r="H649" s="4">
        <v>-3.488</v>
      </c>
      <c r="I649" s="4">
        <v>29.007000000000001</v>
      </c>
      <c r="J649" s="4">
        <v>-1.5549999999999999</v>
      </c>
      <c r="K649" s="4">
        <v>-2.2869999999999999</v>
      </c>
    </row>
    <row r="650" spans="1:11">
      <c r="A650" s="1">
        <v>7</v>
      </c>
      <c r="B650" s="1">
        <v>22</v>
      </c>
      <c r="C650" s="1"/>
      <c r="D650" s="1">
        <v>3</v>
      </c>
      <c r="E650" s="1" t="s">
        <v>9</v>
      </c>
      <c r="F650" s="4">
        <v>-32.965000000000003</v>
      </c>
      <c r="G650" s="4">
        <v>-19.701000000000001</v>
      </c>
      <c r="H650" s="4">
        <v>-4.4870000000000001</v>
      </c>
      <c r="I650" s="4">
        <v>34.973999999999997</v>
      </c>
      <c r="J650" s="4">
        <v>-1.895</v>
      </c>
      <c r="K650" s="4">
        <v>-2.7879999999999998</v>
      </c>
    </row>
    <row r="651" spans="1:11">
      <c r="A651" s="1">
        <v>7</v>
      </c>
      <c r="B651" s="1">
        <v>22</v>
      </c>
      <c r="C651" s="1"/>
      <c r="D651" s="1">
        <v>3</v>
      </c>
      <c r="E651" s="1" t="s">
        <v>10</v>
      </c>
      <c r="F651" s="4">
        <v>31.940999999999999</v>
      </c>
      <c r="G651" s="4">
        <v>19.087</v>
      </c>
      <c r="H651" s="4">
        <v>4.2720000000000002</v>
      </c>
      <c r="I651" s="4">
        <v>-33.488999999999997</v>
      </c>
      <c r="J651" s="4">
        <v>1.8129999999999999</v>
      </c>
      <c r="K651" s="4">
        <v>2.6669999999999998</v>
      </c>
    </row>
    <row r="652" spans="1:11">
      <c r="A652" s="1">
        <v>7</v>
      </c>
      <c r="B652" s="1">
        <v>22</v>
      </c>
      <c r="C652" s="1"/>
      <c r="D652" s="1">
        <v>3</v>
      </c>
      <c r="E652" s="1" t="s">
        <v>11</v>
      </c>
      <c r="F652" s="4">
        <v>-20.283000000000001</v>
      </c>
      <c r="G652" s="4">
        <v>-12.121</v>
      </c>
      <c r="H652" s="4">
        <v>-2.7370000000000001</v>
      </c>
      <c r="I652" s="4">
        <v>21.393000000000001</v>
      </c>
      <c r="J652" s="4">
        <v>-1.159</v>
      </c>
      <c r="K652" s="4">
        <v>-1.704</v>
      </c>
    </row>
    <row r="653" spans="1:11">
      <c r="A653" s="1">
        <v>7</v>
      </c>
      <c r="B653" s="1">
        <v>22</v>
      </c>
      <c r="C653" s="1"/>
      <c r="D653" s="1">
        <v>3</v>
      </c>
      <c r="E653" s="1" t="s">
        <v>12</v>
      </c>
      <c r="F653" s="4">
        <v>-328.05</v>
      </c>
      <c r="G653" s="4">
        <v>-195.35900000000001</v>
      </c>
      <c r="H653" s="4">
        <v>-7.266</v>
      </c>
      <c r="I653" s="4">
        <v>59.180999999999997</v>
      </c>
      <c r="J653" s="4">
        <v>-3.2130000000000001</v>
      </c>
      <c r="K653" s="4">
        <v>-4.7270000000000003</v>
      </c>
    </row>
    <row r="654" spans="1:11">
      <c r="A654" s="1">
        <v>7</v>
      </c>
      <c r="B654" s="1">
        <v>22</v>
      </c>
      <c r="C654" s="1"/>
      <c r="D654" s="1">
        <v>2</v>
      </c>
      <c r="E654" s="1" t="s">
        <v>9</v>
      </c>
      <c r="F654" s="4">
        <v>-31.321000000000002</v>
      </c>
      <c r="G654" s="4">
        <v>-18.731000000000002</v>
      </c>
      <c r="H654" s="4">
        <v>-5.39</v>
      </c>
      <c r="I654" s="4">
        <v>41.110999999999997</v>
      </c>
      <c r="J654" s="4">
        <v>-2.2309999999999999</v>
      </c>
      <c r="K654" s="4">
        <v>-3.2829999999999999</v>
      </c>
    </row>
    <row r="655" spans="1:11">
      <c r="A655" s="1">
        <v>7</v>
      </c>
      <c r="B655" s="1">
        <v>22</v>
      </c>
      <c r="C655" s="1"/>
      <c r="D655" s="1">
        <v>2</v>
      </c>
      <c r="E655" s="1" t="s">
        <v>10</v>
      </c>
      <c r="F655" s="4">
        <v>32.152999999999999</v>
      </c>
      <c r="G655" s="4">
        <v>19.248000000000001</v>
      </c>
      <c r="H655" s="4">
        <v>5.431</v>
      </c>
      <c r="I655" s="4">
        <v>-41.786000000000001</v>
      </c>
      <c r="J655" s="4">
        <v>2.2610000000000001</v>
      </c>
      <c r="K655" s="4">
        <v>3.3260000000000001</v>
      </c>
    </row>
    <row r="656" spans="1:11">
      <c r="A656" s="1">
        <v>7</v>
      </c>
      <c r="B656" s="1">
        <v>22</v>
      </c>
      <c r="C656" s="1"/>
      <c r="D656" s="1">
        <v>2</v>
      </c>
      <c r="E656" s="1" t="s">
        <v>11</v>
      </c>
      <c r="F656" s="4">
        <v>-19.835999999999999</v>
      </c>
      <c r="G656" s="4">
        <v>-11.868</v>
      </c>
      <c r="H656" s="4">
        <v>-3.3809999999999998</v>
      </c>
      <c r="I656" s="4">
        <v>25.904</v>
      </c>
      <c r="J656" s="4">
        <v>-1.4039999999999999</v>
      </c>
      <c r="K656" s="4">
        <v>-2.0649999999999999</v>
      </c>
    </row>
    <row r="657" spans="1:11">
      <c r="A657" s="1">
        <v>7</v>
      </c>
      <c r="B657" s="1">
        <v>22</v>
      </c>
      <c r="C657" s="1"/>
      <c r="D657" s="1">
        <v>2</v>
      </c>
      <c r="E657" s="1" t="s">
        <v>12</v>
      </c>
      <c r="F657" s="4">
        <v>-441.43700000000001</v>
      </c>
      <c r="G657" s="4">
        <v>-263.22699999999998</v>
      </c>
      <c r="H657" s="4">
        <v>-12.115</v>
      </c>
      <c r="I657" s="4">
        <v>96.936999999999998</v>
      </c>
      <c r="J657" s="4">
        <v>-5.2910000000000004</v>
      </c>
      <c r="K657" s="4">
        <v>-7.7839999999999998</v>
      </c>
    </row>
    <row r="658" spans="1:11">
      <c r="A658" s="1">
        <v>7</v>
      </c>
      <c r="B658" s="1">
        <v>22</v>
      </c>
      <c r="C658" s="1"/>
      <c r="D658" s="1">
        <v>1</v>
      </c>
      <c r="E658" s="1" t="s">
        <v>9</v>
      </c>
      <c r="F658" s="4">
        <v>-19.308</v>
      </c>
      <c r="G658" s="4">
        <v>-11.569000000000001</v>
      </c>
      <c r="H658" s="4">
        <v>-4.8339999999999996</v>
      </c>
      <c r="I658" s="4">
        <v>33.145000000000003</v>
      </c>
      <c r="J658" s="4">
        <v>-1.9039999999999999</v>
      </c>
      <c r="K658" s="4">
        <v>-2.802</v>
      </c>
    </row>
    <row r="659" spans="1:11">
      <c r="A659" s="1">
        <v>7</v>
      </c>
      <c r="B659" s="1">
        <v>22</v>
      </c>
      <c r="C659" s="1"/>
      <c r="D659" s="1">
        <v>1</v>
      </c>
      <c r="E659" s="1" t="s">
        <v>10</v>
      </c>
      <c r="F659" s="4">
        <v>9.766</v>
      </c>
      <c r="G659" s="4">
        <v>5.8520000000000003</v>
      </c>
      <c r="H659" s="4">
        <v>5.7309999999999999</v>
      </c>
      <c r="I659" s="4">
        <v>-39.76</v>
      </c>
      <c r="J659" s="4">
        <v>2.2730000000000001</v>
      </c>
      <c r="K659" s="4">
        <v>3.3450000000000002</v>
      </c>
    </row>
    <row r="660" spans="1:11">
      <c r="A660" s="1">
        <v>7</v>
      </c>
      <c r="B660" s="1">
        <v>22</v>
      </c>
      <c r="C660" s="1"/>
      <c r="D660" s="1">
        <v>1</v>
      </c>
      <c r="E660" s="1" t="s">
        <v>11</v>
      </c>
      <c r="F660" s="4">
        <v>-8.0760000000000005</v>
      </c>
      <c r="G660" s="4">
        <v>-4.8390000000000004</v>
      </c>
      <c r="H660" s="4">
        <v>-2.9340000000000002</v>
      </c>
      <c r="I660" s="4">
        <v>20.251000000000001</v>
      </c>
      <c r="J660" s="4">
        <v>-1.1599999999999999</v>
      </c>
      <c r="K660" s="4">
        <v>-1.7070000000000001</v>
      </c>
    </row>
    <row r="661" spans="1:11">
      <c r="A661" s="1">
        <v>7</v>
      </c>
      <c r="B661" s="1">
        <v>22</v>
      </c>
      <c r="C661" s="1"/>
      <c r="D661" s="1">
        <v>1</v>
      </c>
      <c r="E661" s="1" t="s">
        <v>12</v>
      </c>
      <c r="F661" s="4">
        <v>-553.09799999999996</v>
      </c>
      <c r="G661" s="4">
        <v>-330.09199999999998</v>
      </c>
      <c r="H661" s="4">
        <v>-17.402999999999999</v>
      </c>
      <c r="I661" s="4">
        <v>135.76900000000001</v>
      </c>
      <c r="J661" s="4">
        <v>-7.4870000000000001</v>
      </c>
      <c r="K661" s="4">
        <v>-11.015000000000001</v>
      </c>
    </row>
    <row r="662" spans="1:11">
      <c r="A662" s="1">
        <v>7</v>
      </c>
      <c r="B662" s="1">
        <v>15</v>
      </c>
      <c r="C662" s="1"/>
      <c r="D662" s="1">
        <v>5</v>
      </c>
      <c r="E662" s="1" t="s">
        <v>9</v>
      </c>
      <c r="F662" s="4">
        <v>2.0499999999999998</v>
      </c>
      <c r="G662" s="4">
        <v>1.0569999999999999</v>
      </c>
      <c r="H662" s="4">
        <v>-5.3179999999999996</v>
      </c>
      <c r="I662" s="4">
        <v>44.801000000000002</v>
      </c>
      <c r="J662" s="4">
        <v>-2.3490000000000002</v>
      </c>
      <c r="K662" s="4">
        <v>-3.456</v>
      </c>
    </row>
    <row r="663" spans="1:11">
      <c r="A663" s="1">
        <v>7</v>
      </c>
      <c r="B663" s="1">
        <v>15</v>
      </c>
      <c r="C663" s="1"/>
      <c r="D663" s="1">
        <v>5</v>
      </c>
      <c r="E663" s="1" t="s">
        <v>10</v>
      </c>
      <c r="F663" s="4">
        <v>2.1139999999999999</v>
      </c>
      <c r="G663" s="4">
        <v>1.3089999999999999</v>
      </c>
      <c r="H663" s="4">
        <v>4.0199999999999996</v>
      </c>
      <c r="I663" s="4">
        <v>-33.305</v>
      </c>
      <c r="J663" s="4">
        <v>1.63</v>
      </c>
      <c r="K663" s="4">
        <v>2.399</v>
      </c>
    </row>
    <row r="664" spans="1:11">
      <c r="A664" s="1">
        <v>7</v>
      </c>
      <c r="B664" s="1">
        <v>15</v>
      </c>
      <c r="C664" s="1"/>
      <c r="D664" s="1">
        <v>5</v>
      </c>
      <c r="E664" s="1" t="s">
        <v>11</v>
      </c>
      <c r="F664" s="4">
        <v>-0.02</v>
      </c>
      <c r="G664" s="4">
        <v>-7.9000000000000001E-2</v>
      </c>
      <c r="H664" s="4">
        <v>-2.887</v>
      </c>
      <c r="I664" s="4">
        <v>24.305</v>
      </c>
      <c r="J664" s="4">
        <v>-1.244</v>
      </c>
      <c r="K664" s="4">
        <v>-1.83</v>
      </c>
    </row>
    <row r="665" spans="1:11">
      <c r="A665" s="1">
        <v>7</v>
      </c>
      <c r="B665" s="1">
        <v>15</v>
      </c>
      <c r="C665" s="1"/>
      <c r="D665" s="1">
        <v>5</v>
      </c>
      <c r="E665" s="1" t="s">
        <v>12</v>
      </c>
      <c r="F665" s="4">
        <v>-197.58699999999999</v>
      </c>
      <c r="G665" s="4">
        <v>-115.929</v>
      </c>
      <c r="H665" s="4">
        <v>-0.47499999999999998</v>
      </c>
      <c r="I665" s="4">
        <v>3.9940000000000002</v>
      </c>
      <c r="J665" s="4">
        <v>-0.21099999999999999</v>
      </c>
      <c r="K665" s="4">
        <v>-0.31</v>
      </c>
    </row>
    <row r="666" spans="1:11">
      <c r="A666" s="1">
        <v>7</v>
      </c>
      <c r="B666" s="1">
        <v>15</v>
      </c>
      <c r="C666" s="1"/>
      <c r="D666" s="1">
        <v>4</v>
      </c>
      <c r="E666" s="1" t="s">
        <v>9</v>
      </c>
      <c r="F666" s="4">
        <v>-4.4960000000000004</v>
      </c>
      <c r="G666" s="4">
        <v>-2.58</v>
      </c>
      <c r="H666" s="4">
        <v>-10.185</v>
      </c>
      <c r="I666" s="4">
        <v>80.191999999999993</v>
      </c>
      <c r="J666" s="4">
        <v>-4.3520000000000003</v>
      </c>
      <c r="K666" s="4">
        <v>-6.4029999999999996</v>
      </c>
    </row>
    <row r="667" spans="1:11">
      <c r="A667" s="1">
        <v>7</v>
      </c>
      <c r="B667" s="1">
        <v>15</v>
      </c>
      <c r="C667" s="1"/>
      <c r="D667" s="1">
        <v>4</v>
      </c>
      <c r="E667" s="1" t="s">
        <v>10</v>
      </c>
      <c r="F667" s="4">
        <v>3.012</v>
      </c>
      <c r="G667" s="4">
        <v>1.724</v>
      </c>
      <c r="H667" s="4">
        <v>7.5919999999999996</v>
      </c>
      <c r="I667" s="4">
        <v>-61.226999999999997</v>
      </c>
      <c r="J667" s="4">
        <v>3.28</v>
      </c>
      <c r="K667" s="4">
        <v>4.8250000000000002</v>
      </c>
    </row>
    <row r="668" spans="1:11">
      <c r="A668" s="1">
        <v>7</v>
      </c>
      <c r="B668" s="1">
        <v>15</v>
      </c>
      <c r="C668" s="1"/>
      <c r="D668" s="1">
        <v>4</v>
      </c>
      <c r="E668" s="1" t="s">
        <v>11</v>
      </c>
      <c r="F668" s="4">
        <v>-2.3460000000000001</v>
      </c>
      <c r="G668" s="4">
        <v>-1.345</v>
      </c>
      <c r="H668" s="4">
        <v>-5.5350000000000001</v>
      </c>
      <c r="I668" s="4">
        <v>44.103000000000002</v>
      </c>
      <c r="J668" s="4">
        <v>-2.3849999999999998</v>
      </c>
      <c r="K668" s="4">
        <v>-3.5089999999999999</v>
      </c>
    </row>
    <row r="669" spans="1:11">
      <c r="A669" s="1">
        <v>7</v>
      </c>
      <c r="B669" s="1">
        <v>15</v>
      </c>
      <c r="C669" s="1"/>
      <c r="D669" s="1">
        <v>4</v>
      </c>
      <c r="E669" s="1" t="s">
        <v>12</v>
      </c>
      <c r="F669" s="4">
        <v>-423.17200000000003</v>
      </c>
      <c r="G669" s="4">
        <v>-251.16300000000001</v>
      </c>
      <c r="H669" s="4">
        <v>-1.5920000000000001</v>
      </c>
      <c r="I669" s="4">
        <v>13.207000000000001</v>
      </c>
      <c r="J669" s="4">
        <v>-0.71</v>
      </c>
      <c r="K669" s="4">
        <v>-1.0449999999999999</v>
      </c>
    </row>
    <row r="670" spans="1:11">
      <c r="A670" s="1">
        <v>7</v>
      </c>
      <c r="B670" s="1">
        <v>15</v>
      </c>
      <c r="C670" s="1"/>
      <c r="D670" s="1">
        <v>3</v>
      </c>
      <c r="E670" s="1" t="s">
        <v>9</v>
      </c>
      <c r="F670" s="4">
        <v>-0.48299999999999998</v>
      </c>
      <c r="G670" s="4">
        <v>-0.29799999999999999</v>
      </c>
      <c r="H670" s="4">
        <v>-13.28</v>
      </c>
      <c r="I670" s="4">
        <v>102.63200000000001</v>
      </c>
      <c r="J670" s="4">
        <v>-5.54</v>
      </c>
      <c r="K670" s="4">
        <v>-8.1509999999999998</v>
      </c>
    </row>
    <row r="671" spans="1:11">
      <c r="A671" s="1">
        <v>7</v>
      </c>
      <c r="B671" s="1">
        <v>15</v>
      </c>
      <c r="C671" s="1"/>
      <c r="D671" s="1">
        <v>3</v>
      </c>
      <c r="E671" s="1" t="s">
        <v>10</v>
      </c>
      <c r="F671" s="4">
        <v>0.79600000000000004</v>
      </c>
      <c r="G671" s="4">
        <v>0.56799999999999995</v>
      </c>
      <c r="H671" s="4">
        <v>11.301</v>
      </c>
      <c r="I671" s="4">
        <v>-88.421000000000006</v>
      </c>
      <c r="J671" s="4">
        <v>4.774</v>
      </c>
      <c r="K671" s="4">
        <v>7.024</v>
      </c>
    </row>
    <row r="672" spans="1:11">
      <c r="A672" s="1">
        <v>7</v>
      </c>
      <c r="B672" s="1">
        <v>15</v>
      </c>
      <c r="C672" s="1"/>
      <c r="D672" s="1">
        <v>3</v>
      </c>
      <c r="E672" s="1" t="s">
        <v>11</v>
      </c>
      <c r="F672" s="4">
        <v>-0.4</v>
      </c>
      <c r="G672" s="4">
        <v>-0.27100000000000002</v>
      </c>
      <c r="H672" s="4">
        <v>-7.67</v>
      </c>
      <c r="I672" s="4">
        <v>59.636000000000003</v>
      </c>
      <c r="J672" s="4">
        <v>-3.2229999999999999</v>
      </c>
      <c r="K672" s="4">
        <v>-4.742</v>
      </c>
    </row>
    <row r="673" spans="1:11">
      <c r="A673" s="1">
        <v>7</v>
      </c>
      <c r="B673" s="1">
        <v>15</v>
      </c>
      <c r="C673" s="1"/>
      <c r="D673" s="1">
        <v>3</v>
      </c>
      <c r="E673" s="1" t="s">
        <v>12</v>
      </c>
      <c r="F673" s="4">
        <v>-652.346</v>
      </c>
      <c r="G673" s="4">
        <v>-388.483</v>
      </c>
      <c r="H673" s="4">
        <v>-3.22</v>
      </c>
      <c r="I673" s="4">
        <v>26.175000000000001</v>
      </c>
      <c r="J673" s="4">
        <v>-1.423</v>
      </c>
      <c r="K673" s="4">
        <v>-2.093</v>
      </c>
    </row>
    <row r="674" spans="1:11">
      <c r="A674" s="1">
        <v>7</v>
      </c>
      <c r="B674" s="1">
        <v>15</v>
      </c>
      <c r="C674" s="1"/>
      <c r="D674" s="1">
        <v>2</v>
      </c>
      <c r="E674" s="1" t="s">
        <v>9</v>
      </c>
      <c r="F674" s="4">
        <v>3.3439999999999999</v>
      </c>
      <c r="G674" s="4">
        <v>2.258</v>
      </c>
      <c r="H674" s="4">
        <v>-14.978999999999999</v>
      </c>
      <c r="I674" s="4">
        <v>114.68899999999999</v>
      </c>
      <c r="J674" s="4">
        <v>-6.1639999999999997</v>
      </c>
      <c r="K674" s="4">
        <v>-9.0679999999999996</v>
      </c>
    </row>
    <row r="675" spans="1:11">
      <c r="A675" s="1">
        <v>7</v>
      </c>
      <c r="B675" s="1">
        <v>15</v>
      </c>
      <c r="C675" s="1"/>
      <c r="D675" s="1">
        <v>2</v>
      </c>
      <c r="E675" s="1" t="s">
        <v>10</v>
      </c>
      <c r="F675" s="4">
        <v>-5.468</v>
      </c>
      <c r="G675" s="4">
        <v>-3.9430000000000001</v>
      </c>
      <c r="H675" s="4">
        <v>13.661</v>
      </c>
      <c r="I675" s="4">
        <v>-109.5</v>
      </c>
      <c r="J675" s="4">
        <v>5.7539999999999996</v>
      </c>
      <c r="K675" s="4">
        <v>8.4649999999999999</v>
      </c>
    </row>
    <row r="676" spans="1:11">
      <c r="A676" s="1">
        <v>7</v>
      </c>
      <c r="B676" s="1">
        <v>15</v>
      </c>
      <c r="C676" s="1"/>
      <c r="D676" s="1">
        <v>2</v>
      </c>
      <c r="E676" s="1" t="s">
        <v>11</v>
      </c>
      <c r="F676" s="4">
        <v>2.754</v>
      </c>
      <c r="G676" s="4">
        <v>1.9379999999999999</v>
      </c>
      <c r="H676" s="4">
        <v>-8.9369999999999994</v>
      </c>
      <c r="I676" s="4">
        <v>70.001999999999995</v>
      </c>
      <c r="J676" s="4">
        <v>-3.7240000000000002</v>
      </c>
      <c r="K676" s="4">
        <v>-5.4790000000000001</v>
      </c>
    </row>
    <row r="677" spans="1:11">
      <c r="A677" s="1">
        <v>7</v>
      </c>
      <c r="B677" s="1">
        <v>15</v>
      </c>
      <c r="C677" s="1"/>
      <c r="D677" s="1">
        <v>2</v>
      </c>
      <c r="E677" s="1" t="s">
        <v>12</v>
      </c>
      <c r="F677" s="4">
        <v>-883.90700000000004</v>
      </c>
      <c r="G677" s="4">
        <v>-527.245</v>
      </c>
      <c r="H677" s="4">
        <v>-5.1959999999999997</v>
      </c>
      <c r="I677" s="4">
        <v>41.667000000000002</v>
      </c>
      <c r="J677" s="4">
        <v>-2.2709999999999999</v>
      </c>
      <c r="K677" s="4">
        <v>-3.3420000000000001</v>
      </c>
    </row>
    <row r="678" spans="1:11">
      <c r="A678" s="1">
        <v>7</v>
      </c>
      <c r="B678" s="1">
        <v>15</v>
      </c>
      <c r="C678" s="1"/>
      <c r="D678" s="1">
        <v>1</v>
      </c>
      <c r="E678" s="1" t="s">
        <v>9</v>
      </c>
      <c r="F678" s="4">
        <v>5.8</v>
      </c>
      <c r="G678" s="4">
        <v>4.1159999999999997</v>
      </c>
      <c r="H678" s="4">
        <v>-15.930999999999999</v>
      </c>
      <c r="I678" s="4">
        <v>105.20099999999999</v>
      </c>
      <c r="J678" s="4">
        <v>-6.1449999999999996</v>
      </c>
      <c r="K678" s="4">
        <v>-9.0399999999999991</v>
      </c>
    </row>
    <row r="679" spans="1:11">
      <c r="A679" s="1">
        <v>7</v>
      </c>
      <c r="B679" s="1">
        <v>15</v>
      </c>
      <c r="C679" s="1"/>
      <c r="D679" s="1">
        <v>1</v>
      </c>
      <c r="E679" s="1" t="s">
        <v>10</v>
      </c>
      <c r="F679" s="4">
        <v>-2.2890000000000001</v>
      </c>
      <c r="G679" s="4">
        <v>-1.6890000000000001</v>
      </c>
      <c r="H679" s="4">
        <v>25.992999999999999</v>
      </c>
      <c r="I679" s="4">
        <v>-178.77600000000001</v>
      </c>
      <c r="J679" s="4">
        <v>10.266</v>
      </c>
      <c r="K679" s="4">
        <v>15.103999999999999</v>
      </c>
    </row>
    <row r="680" spans="1:11">
      <c r="A680" s="1">
        <v>7</v>
      </c>
      <c r="B680" s="1">
        <v>15</v>
      </c>
      <c r="C680" s="1"/>
      <c r="D680" s="1">
        <v>1</v>
      </c>
      <c r="E680" s="1" t="s">
        <v>11</v>
      </c>
      <c r="F680" s="4">
        <v>2.2469999999999999</v>
      </c>
      <c r="G680" s="4">
        <v>1.613</v>
      </c>
      <c r="H680" s="4">
        <v>-11.641</v>
      </c>
      <c r="I680" s="4">
        <v>78.861000000000004</v>
      </c>
      <c r="J680" s="4">
        <v>-4.5590000000000002</v>
      </c>
      <c r="K680" s="4">
        <v>-6.7069999999999999</v>
      </c>
    </row>
    <row r="681" spans="1:11">
      <c r="A681" s="1">
        <v>7</v>
      </c>
      <c r="B681" s="1">
        <v>15</v>
      </c>
      <c r="C681" s="1"/>
      <c r="D681" s="1">
        <v>1</v>
      </c>
      <c r="E681" s="1" t="s">
        <v>12</v>
      </c>
      <c r="F681" s="4">
        <v>-1132.117</v>
      </c>
      <c r="G681" s="4">
        <v>-673.173</v>
      </c>
      <c r="H681" s="4">
        <v>-7.5869999999999997</v>
      </c>
      <c r="I681" s="4">
        <v>59.170999999999999</v>
      </c>
      <c r="J681" s="4">
        <v>-3.2639999999999998</v>
      </c>
      <c r="K681" s="4">
        <v>-4.8029999999999999</v>
      </c>
    </row>
    <row r="682" spans="1:11">
      <c r="A682" s="1">
        <v>7</v>
      </c>
      <c r="B682" s="1">
        <v>8</v>
      </c>
      <c r="C682" s="1"/>
      <c r="D682" s="1">
        <v>5</v>
      </c>
      <c r="E682" s="1" t="s">
        <v>9</v>
      </c>
      <c r="F682" s="4">
        <v>7.4080000000000004</v>
      </c>
      <c r="G682" s="4">
        <v>4.335</v>
      </c>
      <c r="H682" s="4">
        <v>-5.9020000000000001</v>
      </c>
      <c r="I682" s="4">
        <v>49.738999999999997</v>
      </c>
      <c r="J682" s="4">
        <v>-2.605</v>
      </c>
      <c r="K682" s="4">
        <v>-3.8330000000000002</v>
      </c>
    </row>
    <row r="683" spans="1:11">
      <c r="A683" s="1">
        <v>7</v>
      </c>
      <c r="B683" s="1">
        <v>8</v>
      </c>
      <c r="C683" s="1"/>
      <c r="D683" s="1">
        <v>5</v>
      </c>
      <c r="E683" s="1" t="s">
        <v>10</v>
      </c>
      <c r="F683" s="4">
        <v>-6.0220000000000002</v>
      </c>
      <c r="G683" s="4">
        <v>-3.536</v>
      </c>
      <c r="H683" s="4">
        <v>4.63</v>
      </c>
      <c r="I683" s="4">
        <v>-38.613</v>
      </c>
      <c r="J683" s="4">
        <v>1.9179999999999999</v>
      </c>
      <c r="K683" s="4">
        <v>2.8210000000000002</v>
      </c>
    </row>
    <row r="684" spans="1:11">
      <c r="A684" s="1">
        <v>7</v>
      </c>
      <c r="B684" s="1">
        <v>8</v>
      </c>
      <c r="C684" s="1"/>
      <c r="D684" s="1">
        <v>5</v>
      </c>
      <c r="E684" s="1" t="s">
        <v>11</v>
      </c>
      <c r="F684" s="4">
        <v>4.1970000000000001</v>
      </c>
      <c r="G684" s="4">
        <v>2.46</v>
      </c>
      <c r="H684" s="4">
        <v>-3.2679999999999998</v>
      </c>
      <c r="I684" s="4">
        <v>27.533999999999999</v>
      </c>
      <c r="J684" s="4">
        <v>-1.413</v>
      </c>
      <c r="K684" s="4">
        <v>-2.08</v>
      </c>
    </row>
    <row r="685" spans="1:11">
      <c r="A685" s="1">
        <v>7</v>
      </c>
      <c r="B685" s="1">
        <v>8</v>
      </c>
      <c r="C685" s="1"/>
      <c r="D685" s="1">
        <v>5</v>
      </c>
      <c r="E685" s="1" t="s">
        <v>12</v>
      </c>
      <c r="F685" s="4">
        <v>-182.316</v>
      </c>
      <c r="G685" s="4">
        <v>-107.02800000000001</v>
      </c>
      <c r="H685" s="4">
        <v>-0.158</v>
      </c>
      <c r="I685" s="4">
        <v>1.3140000000000001</v>
      </c>
      <c r="J685" s="4">
        <v>-6.3E-2</v>
      </c>
      <c r="K685" s="4">
        <v>-9.2999999999999999E-2</v>
      </c>
    </row>
    <row r="686" spans="1:11">
      <c r="A686" s="1">
        <v>7</v>
      </c>
      <c r="B686" s="1">
        <v>8</v>
      </c>
      <c r="C686" s="1"/>
      <c r="D686" s="1">
        <v>4</v>
      </c>
      <c r="E686" s="1" t="s">
        <v>9</v>
      </c>
      <c r="F686" s="4">
        <v>4.7939999999999996</v>
      </c>
      <c r="G686" s="4">
        <v>2.859</v>
      </c>
      <c r="H686" s="4">
        <v>-11.077</v>
      </c>
      <c r="I686" s="4">
        <v>87.447000000000003</v>
      </c>
      <c r="J686" s="4">
        <v>-4.7469999999999999</v>
      </c>
      <c r="K686" s="4">
        <v>-6.984</v>
      </c>
    </row>
    <row r="687" spans="1:11">
      <c r="A687" s="1">
        <v>7</v>
      </c>
      <c r="B687" s="1">
        <v>8</v>
      </c>
      <c r="C687" s="1"/>
      <c r="D687" s="1">
        <v>4</v>
      </c>
      <c r="E687" s="1" t="s">
        <v>10</v>
      </c>
      <c r="F687" s="4">
        <v>-4.6529999999999996</v>
      </c>
      <c r="G687" s="4">
        <v>-2.7440000000000002</v>
      </c>
      <c r="H687" s="4">
        <v>8.6590000000000007</v>
      </c>
      <c r="I687" s="4">
        <v>-69.78</v>
      </c>
      <c r="J687" s="4">
        <v>3.75</v>
      </c>
      <c r="K687" s="4">
        <v>5.5170000000000003</v>
      </c>
    </row>
    <row r="688" spans="1:11">
      <c r="A688" s="1">
        <v>7</v>
      </c>
      <c r="B688" s="1">
        <v>8</v>
      </c>
      <c r="C688" s="1"/>
      <c r="D688" s="1">
        <v>4</v>
      </c>
      <c r="E688" s="1" t="s">
        <v>11</v>
      </c>
      <c r="F688" s="4">
        <v>2.952</v>
      </c>
      <c r="G688" s="4">
        <v>1.7509999999999999</v>
      </c>
      <c r="H688" s="4">
        <v>-6.1520000000000001</v>
      </c>
      <c r="I688" s="4">
        <v>49.064</v>
      </c>
      <c r="J688" s="4">
        <v>-2.6549999999999998</v>
      </c>
      <c r="K688" s="4">
        <v>-3.9060000000000001</v>
      </c>
    </row>
    <row r="689" spans="1:11">
      <c r="A689" s="1">
        <v>7</v>
      </c>
      <c r="B689" s="1">
        <v>8</v>
      </c>
      <c r="C689" s="1"/>
      <c r="D689" s="1">
        <v>4</v>
      </c>
      <c r="E689" s="1" t="s">
        <v>12</v>
      </c>
      <c r="F689" s="4">
        <v>-400.60399999999998</v>
      </c>
      <c r="G689" s="4">
        <v>-237.715</v>
      </c>
      <c r="H689" s="4">
        <v>-0.622</v>
      </c>
      <c r="I689" s="4">
        <v>5.2359999999999998</v>
      </c>
      <c r="J689" s="4">
        <v>-0.27400000000000002</v>
      </c>
      <c r="K689" s="4">
        <v>-0.40300000000000002</v>
      </c>
    </row>
    <row r="690" spans="1:11">
      <c r="A690" s="1">
        <v>7</v>
      </c>
      <c r="B690" s="1">
        <v>8</v>
      </c>
      <c r="C690" s="1"/>
      <c r="D690" s="1">
        <v>3</v>
      </c>
      <c r="E690" s="1" t="s">
        <v>9</v>
      </c>
      <c r="F690" s="4">
        <v>5.0339999999999998</v>
      </c>
      <c r="G690" s="4">
        <v>3.0419999999999998</v>
      </c>
      <c r="H690" s="4">
        <v>-14.603999999999999</v>
      </c>
      <c r="I690" s="4">
        <v>113.07299999999999</v>
      </c>
      <c r="J690" s="4">
        <v>-6.1070000000000002</v>
      </c>
      <c r="K690" s="4">
        <v>-8.9849999999999994</v>
      </c>
    </row>
    <row r="691" spans="1:11">
      <c r="A691" s="1">
        <v>7</v>
      </c>
      <c r="B691" s="1">
        <v>8</v>
      </c>
      <c r="C691" s="1"/>
      <c r="D691" s="1">
        <v>3</v>
      </c>
      <c r="E691" s="1" t="s">
        <v>10</v>
      </c>
      <c r="F691" s="4">
        <v>-4.1989999999999998</v>
      </c>
      <c r="G691" s="4">
        <v>-2.6160000000000001</v>
      </c>
      <c r="H691" s="4">
        <v>12.678000000000001</v>
      </c>
      <c r="I691" s="4">
        <v>-99.328000000000003</v>
      </c>
      <c r="J691" s="4">
        <v>5.3620000000000001</v>
      </c>
      <c r="K691" s="4">
        <v>7.8879999999999999</v>
      </c>
    </row>
    <row r="692" spans="1:11">
      <c r="A692" s="1">
        <v>7</v>
      </c>
      <c r="B692" s="1">
        <v>8</v>
      </c>
      <c r="C692" s="1"/>
      <c r="D692" s="1">
        <v>3</v>
      </c>
      <c r="E692" s="1" t="s">
        <v>11</v>
      </c>
      <c r="F692" s="4">
        <v>2.8849999999999998</v>
      </c>
      <c r="G692" s="4">
        <v>1.768</v>
      </c>
      <c r="H692" s="4">
        <v>-8.516</v>
      </c>
      <c r="I692" s="4">
        <v>66.320999999999998</v>
      </c>
      <c r="J692" s="4">
        <v>-3.5840000000000001</v>
      </c>
      <c r="K692" s="4">
        <v>-5.2729999999999997</v>
      </c>
    </row>
    <row r="693" spans="1:11">
      <c r="A693" s="1">
        <v>7</v>
      </c>
      <c r="B693" s="1">
        <v>8</v>
      </c>
      <c r="C693" s="1"/>
      <c r="D693" s="1">
        <v>3</v>
      </c>
      <c r="E693" s="1" t="s">
        <v>12</v>
      </c>
      <c r="F693" s="4">
        <v>-617.81100000000004</v>
      </c>
      <c r="G693" s="4">
        <v>-367.774</v>
      </c>
      <c r="H693" s="4">
        <v>-1.4470000000000001</v>
      </c>
      <c r="I693" s="4">
        <v>11.88</v>
      </c>
      <c r="J693" s="4">
        <v>-0.64100000000000001</v>
      </c>
      <c r="K693" s="4">
        <v>-0.94299999999999995</v>
      </c>
    </row>
    <row r="694" spans="1:11">
      <c r="A694" s="1">
        <v>7</v>
      </c>
      <c r="B694" s="1">
        <v>8</v>
      </c>
      <c r="C694" s="1"/>
      <c r="D694" s="1">
        <v>2</v>
      </c>
      <c r="E694" s="1" t="s">
        <v>9</v>
      </c>
      <c r="F694" s="4">
        <v>5.6749999999999998</v>
      </c>
      <c r="G694" s="4">
        <v>3.17</v>
      </c>
      <c r="H694" s="4">
        <v>-16.759</v>
      </c>
      <c r="I694" s="4">
        <v>128.23500000000001</v>
      </c>
      <c r="J694" s="4">
        <v>-6.9050000000000002</v>
      </c>
      <c r="K694" s="4">
        <v>-10.157999999999999</v>
      </c>
    </row>
    <row r="695" spans="1:11">
      <c r="A695" s="1">
        <v>7</v>
      </c>
      <c r="B695" s="1">
        <v>8</v>
      </c>
      <c r="C695" s="1"/>
      <c r="D695" s="1">
        <v>2</v>
      </c>
      <c r="E695" s="1" t="s">
        <v>10</v>
      </c>
      <c r="F695" s="4">
        <v>-5.6580000000000004</v>
      </c>
      <c r="G695" s="4">
        <v>-2.7389999999999999</v>
      </c>
      <c r="H695" s="4">
        <v>15.779</v>
      </c>
      <c r="I695" s="4">
        <v>-125.175</v>
      </c>
      <c r="J695" s="4">
        <v>6.6280000000000001</v>
      </c>
      <c r="K695" s="4">
        <v>9.7509999999999994</v>
      </c>
    </row>
    <row r="696" spans="1:11">
      <c r="A696" s="1">
        <v>7</v>
      </c>
      <c r="B696" s="1">
        <v>8</v>
      </c>
      <c r="C696" s="1"/>
      <c r="D696" s="1">
        <v>2</v>
      </c>
      <c r="E696" s="1" t="s">
        <v>11</v>
      </c>
      <c r="F696" s="4">
        <v>3.5409999999999999</v>
      </c>
      <c r="G696" s="4">
        <v>1.847</v>
      </c>
      <c r="H696" s="4">
        <v>-10.159000000000001</v>
      </c>
      <c r="I696" s="4">
        <v>79.149000000000001</v>
      </c>
      <c r="J696" s="4">
        <v>-4.2290000000000001</v>
      </c>
      <c r="K696" s="4">
        <v>-6.2220000000000004</v>
      </c>
    </row>
    <row r="697" spans="1:11">
      <c r="A697" s="1">
        <v>7</v>
      </c>
      <c r="B697" s="1">
        <v>8</v>
      </c>
      <c r="C697" s="1"/>
      <c r="D697" s="1">
        <v>2</v>
      </c>
      <c r="E697" s="1" t="s">
        <v>12</v>
      </c>
      <c r="F697" s="4">
        <v>-834.75099999999998</v>
      </c>
      <c r="G697" s="4">
        <v>-497.70600000000002</v>
      </c>
      <c r="H697" s="4">
        <v>-2.6139999999999999</v>
      </c>
      <c r="I697" s="4">
        <v>20.96</v>
      </c>
      <c r="J697" s="4">
        <v>-1.1419999999999999</v>
      </c>
      <c r="K697" s="4">
        <v>-1.68</v>
      </c>
    </row>
    <row r="698" spans="1:11">
      <c r="A698" s="1">
        <v>7</v>
      </c>
      <c r="B698" s="1">
        <v>8</v>
      </c>
      <c r="C698" s="1"/>
      <c r="D698" s="1">
        <v>1</v>
      </c>
      <c r="E698" s="1" t="s">
        <v>9</v>
      </c>
      <c r="F698" s="4">
        <v>4.6440000000000001</v>
      </c>
      <c r="G698" s="4">
        <v>2.149</v>
      </c>
      <c r="H698" s="4">
        <v>-17.404</v>
      </c>
      <c r="I698" s="4">
        <v>115.79300000000001</v>
      </c>
      <c r="J698" s="4">
        <v>-6.7409999999999997</v>
      </c>
      <c r="K698" s="4">
        <v>-9.9179999999999993</v>
      </c>
    </row>
    <row r="699" spans="1:11">
      <c r="A699" s="1">
        <v>7</v>
      </c>
      <c r="B699" s="1">
        <v>8</v>
      </c>
      <c r="C699" s="1"/>
      <c r="D699" s="1">
        <v>1</v>
      </c>
      <c r="E699" s="1" t="s">
        <v>10</v>
      </c>
      <c r="F699" s="4">
        <v>-1.71</v>
      </c>
      <c r="G699" s="4">
        <v>-0.70499999999999996</v>
      </c>
      <c r="H699" s="4">
        <v>26.733000000000001</v>
      </c>
      <c r="I699" s="4">
        <v>-184.08699999999999</v>
      </c>
      <c r="J699" s="4">
        <v>10.564</v>
      </c>
      <c r="K699" s="4">
        <v>15.542999999999999</v>
      </c>
    </row>
    <row r="700" spans="1:11">
      <c r="A700" s="1">
        <v>7</v>
      </c>
      <c r="B700" s="1">
        <v>8</v>
      </c>
      <c r="C700" s="1"/>
      <c r="D700" s="1">
        <v>1</v>
      </c>
      <c r="E700" s="1" t="s">
        <v>11</v>
      </c>
      <c r="F700" s="4">
        <v>1.7649999999999999</v>
      </c>
      <c r="G700" s="4">
        <v>0.79300000000000004</v>
      </c>
      <c r="H700" s="4">
        <v>-12.257</v>
      </c>
      <c r="I700" s="4">
        <v>83.284000000000006</v>
      </c>
      <c r="J700" s="4">
        <v>-4.8070000000000004</v>
      </c>
      <c r="K700" s="4">
        <v>-7.0730000000000004</v>
      </c>
    </row>
    <row r="701" spans="1:11">
      <c r="A701" s="1">
        <v>7</v>
      </c>
      <c r="B701" s="1">
        <v>8</v>
      </c>
      <c r="C701" s="1"/>
      <c r="D701" s="1">
        <v>1</v>
      </c>
      <c r="E701" s="1" t="s">
        <v>12</v>
      </c>
      <c r="F701" s="4">
        <v>-1054.1690000000001</v>
      </c>
      <c r="G701" s="4">
        <v>-626.36300000000006</v>
      </c>
      <c r="H701" s="4">
        <v>-3.9870000000000001</v>
      </c>
      <c r="I701" s="4">
        <v>30.991</v>
      </c>
      <c r="J701" s="4">
        <v>-1.71</v>
      </c>
      <c r="K701" s="4">
        <v>-2.516</v>
      </c>
    </row>
    <row r="702" spans="1:11">
      <c r="A702" s="1">
        <v>7</v>
      </c>
      <c r="B702" s="1">
        <v>5</v>
      </c>
      <c r="C702" s="1"/>
      <c r="D702" s="1">
        <v>5</v>
      </c>
      <c r="E702" s="1" t="s">
        <v>9</v>
      </c>
      <c r="F702" s="4">
        <v>8.19</v>
      </c>
      <c r="G702" s="4">
        <v>4.8710000000000004</v>
      </c>
      <c r="H702" s="4">
        <v>-5.3979999999999997</v>
      </c>
      <c r="I702" s="4">
        <v>45.524999999999999</v>
      </c>
      <c r="J702" s="4">
        <v>-2.3740000000000001</v>
      </c>
      <c r="K702" s="4">
        <v>-3.492</v>
      </c>
    </row>
    <row r="703" spans="1:11">
      <c r="A703" s="1">
        <v>7</v>
      </c>
      <c r="B703" s="1">
        <v>5</v>
      </c>
      <c r="C703" s="1"/>
      <c r="D703" s="1">
        <v>5</v>
      </c>
      <c r="E703" s="1" t="s">
        <v>10</v>
      </c>
      <c r="F703" s="4">
        <v>-9.8190000000000008</v>
      </c>
      <c r="G703" s="4">
        <v>-5.7709999999999999</v>
      </c>
      <c r="H703" s="4">
        <v>4.1900000000000004</v>
      </c>
      <c r="I703" s="4">
        <v>-34.703000000000003</v>
      </c>
      <c r="J703" s="4">
        <v>1.6930000000000001</v>
      </c>
      <c r="K703" s="4">
        <v>2.4900000000000002</v>
      </c>
    </row>
    <row r="704" spans="1:11">
      <c r="A704" s="1">
        <v>7</v>
      </c>
      <c r="B704" s="1">
        <v>5</v>
      </c>
      <c r="C704" s="1"/>
      <c r="D704" s="1">
        <v>5</v>
      </c>
      <c r="E704" s="1" t="s">
        <v>11</v>
      </c>
      <c r="F704" s="4">
        <v>5.6280000000000001</v>
      </c>
      <c r="G704" s="4">
        <v>3.3260000000000001</v>
      </c>
      <c r="H704" s="4">
        <v>-2.9689999999999999</v>
      </c>
      <c r="I704" s="4">
        <v>24.978000000000002</v>
      </c>
      <c r="J704" s="4">
        <v>-1.2709999999999999</v>
      </c>
      <c r="K704" s="4">
        <v>-1.87</v>
      </c>
    </row>
    <row r="705" spans="1:11">
      <c r="A705" s="1">
        <v>7</v>
      </c>
      <c r="B705" s="1">
        <v>5</v>
      </c>
      <c r="C705" s="1"/>
      <c r="D705" s="1">
        <v>5</v>
      </c>
      <c r="E705" s="1" t="s">
        <v>12</v>
      </c>
      <c r="F705" s="4">
        <v>-175.863</v>
      </c>
      <c r="G705" s="4">
        <v>-103.008</v>
      </c>
      <c r="H705" s="4">
        <v>0.40600000000000003</v>
      </c>
      <c r="I705" s="4">
        <v>-3.419</v>
      </c>
      <c r="J705" s="4">
        <v>0.17899999999999999</v>
      </c>
      <c r="K705" s="4">
        <v>0.26400000000000001</v>
      </c>
    </row>
    <row r="706" spans="1:11">
      <c r="A706" s="1">
        <v>7</v>
      </c>
      <c r="B706" s="1">
        <v>5</v>
      </c>
      <c r="C706" s="1"/>
      <c r="D706" s="1">
        <v>4</v>
      </c>
      <c r="E706" s="1" t="s">
        <v>9</v>
      </c>
      <c r="F706" s="4">
        <v>10.186999999999999</v>
      </c>
      <c r="G706" s="4">
        <v>5.992</v>
      </c>
      <c r="H706" s="4">
        <v>-10.53</v>
      </c>
      <c r="I706" s="4">
        <v>83.055999999999997</v>
      </c>
      <c r="J706" s="4">
        <v>-4.5060000000000002</v>
      </c>
      <c r="K706" s="4">
        <v>-6.6289999999999996</v>
      </c>
    </row>
    <row r="707" spans="1:11">
      <c r="A707" s="1">
        <v>7</v>
      </c>
      <c r="B707" s="1">
        <v>5</v>
      </c>
      <c r="C707" s="1"/>
      <c r="D707" s="1">
        <v>4</v>
      </c>
      <c r="E707" s="1" t="s">
        <v>10</v>
      </c>
      <c r="F707" s="4">
        <v>-8.6280000000000001</v>
      </c>
      <c r="G707" s="4">
        <v>-5.0750000000000002</v>
      </c>
      <c r="H707" s="4">
        <v>8.0649999999999995</v>
      </c>
      <c r="I707" s="4">
        <v>-65.043000000000006</v>
      </c>
      <c r="J707" s="4">
        <v>3.4870000000000001</v>
      </c>
      <c r="K707" s="4">
        <v>5.13</v>
      </c>
    </row>
    <row r="708" spans="1:11">
      <c r="A708" s="1">
        <v>7</v>
      </c>
      <c r="B708" s="1">
        <v>5</v>
      </c>
      <c r="C708" s="1"/>
      <c r="D708" s="1">
        <v>4</v>
      </c>
      <c r="E708" s="1" t="s">
        <v>11</v>
      </c>
      <c r="F708" s="4">
        <v>5.88</v>
      </c>
      <c r="G708" s="4">
        <v>3.4580000000000002</v>
      </c>
      <c r="H708" s="4">
        <v>-5.7930000000000001</v>
      </c>
      <c r="I708" s="4">
        <v>46.203000000000003</v>
      </c>
      <c r="J708" s="4">
        <v>-2.4980000000000002</v>
      </c>
      <c r="K708" s="4">
        <v>-3.6749999999999998</v>
      </c>
    </row>
    <row r="709" spans="1:11">
      <c r="A709" s="1">
        <v>7</v>
      </c>
      <c r="B709" s="1">
        <v>5</v>
      </c>
      <c r="C709" s="1"/>
      <c r="D709" s="1">
        <v>4</v>
      </c>
      <c r="E709" s="1" t="s">
        <v>12</v>
      </c>
      <c r="F709" s="4">
        <v>-376.21100000000001</v>
      </c>
      <c r="G709" s="4">
        <v>-222.93100000000001</v>
      </c>
      <c r="H709" s="4">
        <v>1.37</v>
      </c>
      <c r="I709" s="4">
        <v>-11.385999999999999</v>
      </c>
      <c r="J709" s="4">
        <v>0.61099999999999999</v>
      </c>
      <c r="K709" s="4">
        <v>0.89900000000000002</v>
      </c>
    </row>
    <row r="710" spans="1:11">
      <c r="A710" s="1">
        <v>7</v>
      </c>
      <c r="B710" s="1">
        <v>5</v>
      </c>
      <c r="C710" s="1"/>
      <c r="D710" s="1">
        <v>3</v>
      </c>
      <c r="E710" s="1" t="s">
        <v>9</v>
      </c>
      <c r="F710" s="4">
        <v>7.165</v>
      </c>
      <c r="G710" s="4">
        <v>4.2229999999999999</v>
      </c>
      <c r="H710" s="4">
        <v>-13.983000000000001</v>
      </c>
      <c r="I710" s="4">
        <v>108.142</v>
      </c>
      <c r="J710" s="4">
        <v>-5.8380000000000001</v>
      </c>
      <c r="K710" s="4">
        <v>-8.5890000000000004</v>
      </c>
    </row>
    <row r="711" spans="1:11">
      <c r="A711" s="1">
        <v>7</v>
      </c>
      <c r="B711" s="1">
        <v>5</v>
      </c>
      <c r="C711" s="1"/>
      <c r="D711" s="1">
        <v>3</v>
      </c>
      <c r="E711" s="1" t="s">
        <v>10</v>
      </c>
      <c r="F711" s="4">
        <v>-5.9050000000000002</v>
      </c>
      <c r="G711" s="4">
        <v>-3.448</v>
      </c>
      <c r="H711" s="4">
        <v>12.090999999999999</v>
      </c>
      <c r="I711" s="4">
        <v>-94.622</v>
      </c>
      <c r="J711" s="4">
        <v>5.1079999999999997</v>
      </c>
      <c r="K711" s="4">
        <v>7.5149999999999997</v>
      </c>
    </row>
    <row r="712" spans="1:11">
      <c r="A712" s="1">
        <v>7</v>
      </c>
      <c r="B712" s="1">
        <v>5</v>
      </c>
      <c r="C712" s="1"/>
      <c r="D712" s="1">
        <v>3</v>
      </c>
      <c r="E712" s="1" t="s">
        <v>11</v>
      </c>
      <c r="F712" s="4">
        <v>4.0839999999999996</v>
      </c>
      <c r="G712" s="4">
        <v>2.3969999999999998</v>
      </c>
      <c r="H712" s="4">
        <v>-8.1379999999999999</v>
      </c>
      <c r="I712" s="4">
        <v>63.305</v>
      </c>
      <c r="J712" s="4">
        <v>-3.4209999999999998</v>
      </c>
      <c r="K712" s="4">
        <v>-5.0330000000000004</v>
      </c>
    </row>
    <row r="713" spans="1:11">
      <c r="A713" s="1">
        <v>7</v>
      </c>
      <c r="B713" s="1">
        <v>5</v>
      </c>
      <c r="C713" s="1"/>
      <c r="D713" s="1">
        <v>3</v>
      </c>
      <c r="E713" s="1" t="s">
        <v>12</v>
      </c>
      <c r="F713" s="4">
        <v>-579.84</v>
      </c>
      <c r="G713" s="4">
        <v>-344.77199999999999</v>
      </c>
      <c r="H713" s="4">
        <v>2.7989999999999999</v>
      </c>
      <c r="I713" s="4">
        <v>-22.779</v>
      </c>
      <c r="J713" s="4">
        <v>1.238</v>
      </c>
      <c r="K713" s="4">
        <v>1.821</v>
      </c>
    </row>
    <row r="714" spans="1:11">
      <c r="A714" s="1">
        <v>7</v>
      </c>
      <c r="B714" s="1">
        <v>5</v>
      </c>
      <c r="C714" s="1"/>
      <c r="D714" s="1">
        <v>2</v>
      </c>
      <c r="E714" s="1" t="s">
        <v>9</v>
      </c>
      <c r="F714" s="4">
        <v>3.944</v>
      </c>
      <c r="G714" s="4">
        <v>2.3140000000000001</v>
      </c>
      <c r="H714" s="4">
        <v>-16.062999999999999</v>
      </c>
      <c r="I714" s="4">
        <v>122.861</v>
      </c>
      <c r="J714" s="4">
        <v>-6.61</v>
      </c>
      <c r="K714" s="4">
        <v>-9.7249999999999996</v>
      </c>
    </row>
    <row r="715" spans="1:11">
      <c r="A715" s="1">
        <v>7</v>
      </c>
      <c r="B715" s="1">
        <v>5</v>
      </c>
      <c r="C715" s="1"/>
      <c r="D715" s="1">
        <v>2</v>
      </c>
      <c r="E715" s="1" t="s">
        <v>10</v>
      </c>
      <c r="F715" s="4">
        <v>-0.91500000000000004</v>
      </c>
      <c r="G715" s="4">
        <v>-0.54600000000000004</v>
      </c>
      <c r="H715" s="4">
        <v>14.935</v>
      </c>
      <c r="I715" s="4">
        <v>-118.875</v>
      </c>
      <c r="J715" s="4">
        <v>6.2759999999999998</v>
      </c>
      <c r="K715" s="4">
        <v>9.2330000000000005</v>
      </c>
    </row>
    <row r="716" spans="1:11">
      <c r="A716" s="1">
        <v>7</v>
      </c>
      <c r="B716" s="1">
        <v>5</v>
      </c>
      <c r="C716" s="1"/>
      <c r="D716" s="1">
        <v>2</v>
      </c>
      <c r="E716" s="1" t="s">
        <v>11</v>
      </c>
      <c r="F716" s="4">
        <v>1.518</v>
      </c>
      <c r="G716" s="4">
        <v>0.89400000000000002</v>
      </c>
      <c r="H716" s="4">
        <v>-9.6760000000000002</v>
      </c>
      <c r="I716" s="4">
        <v>75.495000000000005</v>
      </c>
      <c r="J716" s="4">
        <v>-4.0270000000000001</v>
      </c>
      <c r="K716" s="4">
        <v>-5.9240000000000004</v>
      </c>
    </row>
    <row r="717" spans="1:11">
      <c r="A717" s="1">
        <v>7</v>
      </c>
      <c r="B717" s="1">
        <v>5</v>
      </c>
      <c r="C717" s="1"/>
      <c r="D717" s="1">
        <v>2</v>
      </c>
      <c r="E717" s="1" t="s">
        <v>12</v>
      </c>
      <c r="F717" s="4">
        <v>-786.529</v>
      </c>
      <c r="G717" s="4">
        <v>-468.39600000000002</v>
      </c>
      <c r="H717" s="4">
        <v>4.5369999999999999</v>
      </c>
      <c r="I717" s="4">
        <v>-36.439</v>
      </c>
      <c r="J717" s="4">
        <v>1.9850000000000001</v>
      </c>
      <c r="K717" s="4">
        <v>2.92</v>
      </c>
    </row>
    <row r="718" spans="1:11">
      <c r="A718" s="1">
        <v>7</v>
      </c>
      <c r="B718" s="1">
        <v>5</v>
      </c>
      <c r="C718" s="1"/>
      <c r="D718" s="1">
        <v>1</v>
      </c>
      <c r="E718" s="1" t="s">
        <v>9</v>
      </c>
      <c r="F718" s="4">
        <v>4.8000000000000001E-2</v>
      </c>
      <c r="G718" s="4">
        <v>5.7000000000000002E-2</v>
      </c>
      <c r="H718" s="4">
        <v>-16.811</v>
      </c>
      <c r="I718" s="4">
        <v>111.506</v>
      </c>
      <c r="J718" s="4">
        <v>-6.4989999999999997</v>
      </c>
      <c r="K718" s="4">
        <v>-9.5619999999999994</v>
      </c>
    </row>
    <row r="719" spans="1:11">
      <c r="A719" s="1">
        <v>7</v>
      </c>
      <c r="B719" s="1">
        <v>5</v>
      </c>
      <c r="C719" s="1"/>
      <c r="D719" s="1">
        <v>1</v>
      </c>
      <c r="E719" s="1" t="s">
        <v>10</v>
      </c>
      <c r="F719" s="4">
        <v>0.58699999999999997</v>
      </c>
      <c r="G719" s="4">
        <v>0.34100000000000003</v>
      </c>
      <c r="H719" s="4">
        <v>26.434999999999999</v>
      </c>
      <c r="I719" s="4">
        <v>-181.93700000000001</v>
      </c>
      <c r="J719" s="4">
        <v>10.443</v>
      </c>
      <c r="K719" s="4">
        <v>15.365</v>
      </c>
    </row>
    <row r="720" spans="1:11">
      <c r="A720" s="1">
        <v>7</v>
      </c>
      <c r="B720" s="1">
        <v>5</v>
      </c>
      <c r="C720" s="1"/>
      <c r="D720" s="1">
        <v>1</v>
      </c>
      <c r="E720" s="1" t="s">
        <v>11</v>
      </c>
      <c r="F720" s="4">
        <v>-0.15</v>
      </c>
      <c r="G720" s="4">
        <v>-7.9000000000000001E-2</v>
      </c>
      <c r="H720" s="4">
        <v>-12.009</v>
      </c>
      <c r="I720" s="4">
        <v>81.494</v>
      </c>
      <c r="J720" s="4">
        <v>-4.7060000000000004</v>
      </c>
      <c r="K720" s="4">
        <v>-6.9240000000000004</v>
      </c>
    </row>
    <row r="721" spans="1:11">
      <c r="A721" s="1">
        <v>7</v>
      </c>
      <c r="B721" s="1">
        <v>5</v>
      </c>
      <c r="C721" s="1"/>
      <c r="D721" s="1">
        <v>1</v>
      </c>
      <c r="E721" s="1" t="s">
        <v>12</v>
      </c>
      <c r="F721" s="4">
        <v>-999.572</v>
      </c>
      <c r="G721" s="4">
        <v>-595.97699999999998</v>
      </c>
      <c r="H721" s="4">
        <v>6.7679999999999998</v>
      </c>
      <c r="I721" s="4">
        <v>-52.731000000000002</v>
      </c>
      <c r="J721" s="4">
        <v>2.91</v>
      </c>
      <c r="K721" s="4">
        <v>4.2809999999999997</v>
      </c>
    </row>
    <row r="722" spans="1:11">
      <c r="A722" s="1">
        <v>7</v>
      </c>
      <c r="B722" s="1">
        <v>2</v>
      </c>
      <c r="C722" s="1"/>
      <c r="D722" s="1">
        <v>5</v>
      </c>
      <c r="E722" s="1" t="s">
        <v>9</v>
      </c>
      <c r="F722" s="4">
        <v>35.209000000000003</v>
      </c>
      <c r="G722" s="4">
        <v>20.777999999999999</v>
      </c>
      <c r="H722" s="4">
        <v>-1.923</v>
      </c>
      <c r="I722" s="4">
        <v>16.213000000000001</v>
      </c>
      <c r="J722" s="4">
        <v>-0.84699999999999998</v>
      </c>
      <c r="K722" s="4">
        <v>-1.246</v>
      </c>
    </row>
    <row r="723" spans="1:11">
      <c r="A723" s="1">
        <v>7</v>
      </c>
      <c r="B723" s="1">
        <v>2</v>
      </c>
      <c r="C723" s="1"/>
      <c r="D723" s="1">
        <v>5</v>
      </c>
      <c r="E723" s="1" t="s">
        <v>10</v>
      </c>
      <c r="F723" s="4">
        <v>-30.602</v>
      </c>
      <c r="G723" s="4">
        <v>-18.157</v>
      </c>
      <c r="H723" s="4">
        <v>1.794</v>
      </c>
      <c r="I723" s="4">
        <v>-15.131</v>
      </c>
      <c r="J723" s="4">
        <v>0.78300000000000003</v>
      </c>
      <c r="K723" s="4">
        <v>1.1519999999999999</v>
      </c>
    </row>
    <row r="724" spans="1:11">
      <c r="A724" s="1">
        <v>7</v>
      </c>
      <c r="B724" s="1">
        <v>2</v>
      </c>
      <c r="C724" s="1"/>
      <c r="D724" s="1">
        <v>5</v>
      </c>
      <c r="E724" s="1" t="s">
        <v>11</v>
      </c>
      <c r="F724" s="4">
        <v>20.565999999999999</v>
      </c>
      <c r="G724" s="4">
        <v>12.167</v>
      </c>
      <c r="H724" s="4">
        <v>-1.161</v>
      </c>
      <c r="I724" s="4">
        <v>9.7940000000000005</v>
      </c>
      <c r="J724" s="4">
        <v>-0.50900000000000001</v>
      </c>
      <c r="K724" s="4">
        <v>-0.75</v>
      </c>
    </row>
    <row r="725" spans="1:11">
      <c r="A725" s="1">
        <v>7</v>
      </c>
      <c r="B725" s="1">
        <v>2</v>
      </c>
      <c r="C725" s="1"/>
      <c r="D725" s="1">
        <v>5</v>
      </c>
      <c r="E725" s="1" t="s">
        <v>12</v>
      </c>
      <c r="F725" s="4">
        <v>-83.022000000000006</v>
      </c>
      <c r="G725" s="4">
        <v>-48.762</v>
      </c>
      <c r="H725" s="4">
        <v>1.2010000000000001</v>
      </c>
      <c r="I725" s="4">
        <v>-10.125999999999999</v>
      </c>
      <c r="J725" s="4">
        <v>0.52800000000000002</v>
      </c>
      <c r="K725" s="4">
        <v>0.77700000000000002</v>
      </c>
    </row>
    <row r="726" spans="1:11">
      <c r="A726" s="1">
        <v>7</v>
      </c>
      <c r="B726" s="1">
        <v>2</v>
      </c>
      <c r="C726" s="1"/>
      <c r="D726" s="1">
        <v>4</v>
      </c>
      <c r="E726" s="1" t="s">
        <v>9</v>
      </c>
      <c r="F726" s="4">
        <v>25.959</v>
      </c>
      <c r="G726" s="4">
        <v>15.513</v>
      </c>
      <c r="H726" s="4">
        <v>-3.3759999999999999</v>
      </c>
      <c r="I726" s="4">
        <v>27.006</v>
      </c>
      <c r="J726" s="4">
        <v>-1.466</v>
      </c>
      <c r="K726" s="4">
        <v>-2.1560000000000001</v>
      </c>
    </row>
    <row r="727" spans="1:11">
      <c r="A727" s="1">
        <v>7</v>
      </c>
      <c r="B727" s="1">
        <v>2</v>
      </c>
      <c r="C727" s="1"/>
      <c r="D727" s="1">
        <v>4</v>
      </c>
      <c r="E727" s="1" t="s">
        <v>10</v>
      </c>
      <c r="F727" s="4">
        <v>-25.867999999999999</v>
      </c>
      <c r="G727" s="4">
        <v>-15.446</v>
      </c>
      <c r="H727" s="4">
        <v>3.1749999999999998</v>
      </c>
      <c r="I727" s="4">
        <v>-25.54</v>
      </c>
      <c r="J727" s="4">
        <v>1.383</v>
      </c>
      <c r="K727" s="4">
        <v>2.0350000000000001</v>
      </c>
    </row>
    <row r="728" spans="1:11">
      <c r="A728" s="1">
        <v>7</v>
      </c>
      <c r="B728" s="1">
        <v>2</v>
      </c>
      <c r="C728" s="1"/>
      <c r="D728" s="1">
        <v>4</v>
      </c>
      <c r="E728" s="1" t="s">
        <v>11</v>
      </c>
      <c r="F728" s="4">
        <v>16.196000000000002</v>
      </c>
      <c r="G728" s="4">
        <v>9.6750000000000007</v>
      </c>
      <c r="H728" s="4">
        <v>-2.0470000000000002</v>
      </c>
      <c r="I728" s="4">
        <v>16.419</v>
      </c>
      <c r="J728" s="4">
        <v>-0.89</v>
      </c>
      <c r="K728" s="4">
        <v>-1.31</v>
      </c>
    </row>
    <row r="729" spans="1:11">
      <c r="A729" s="1">
        <v>7</v>
      </c>
      <c r="B729" s="1">
        <v>2</v>
      </c>
      <c r="C729" s="1"/>
      <c r="D729" s="1">
        <v>4</v>
      </c>
      <c r="E729" s="1" t="s">
        <v>12</v>
      </c>
      <c r="F729" s="4">
        <v>-188.93899999999999</v>
      </c>
      <c r="G729" s="4">
        <v>-112.041</v>
      </c>
      <c r="H729" s="4">
        <v>4.327</v>
      </c>
      <c r="I729" s="4">
        <v>-36.042000000000002</v>
      </c>
      <c r="J729" s="4">
        <v>1.9279999999999999</v>
      </c>
      <c r="K729" s="4">
        <v>2.8359999999999999</v>
      </c>
    </row>
    <row r="730" spans="1:11">
      <c r="A730" s="1">
        <v>7</v>
      </c>
      <c r="B730" s="1">
        <v>2</v>
      </c>
      <c r="C730" s="1"/>
      <c r="D730" s="1">
        <v>3</v>
      </c>
      <c r="E730" s="1" t="s">
        <v>9</v>
      </c>
      <c r="F730" s="4">
        <v>24.989000000000001</v>
      </c>
      <c r="G730" s="4">
        <v>14.92</v>
      </c>
      <c r="H730" s="4">
        <v>-4.7069999999999999</v>
      </c>
      <c r="I730" s="4">
        <v>36.692999999999998</v>
      </c>
      <c r="J730" s="4">
        <v>-1.988</v>
      </c>
      <c r="K730" s="4">
        <v>-2.9249999999999998</v>
      </c>
    </row>
    <row r="731" spans="1:11">
      <c r="A731" s="1">
        <v>7</v>
      </c>
      <c r="B731" s="1">
        <v>2</v>
      </c>
      <c r="C731" s="1"/>
      <c r="D731" s="1">
        <v>3</v>
      </c>
      <c r="E731" s="1" t="s">
        <v>10</v>
      </c>
      <c r="F731" s="4">
        <v>-23.952999999999999</v>
      </c>
      <c r="G731" s="4">
        <v>-14.305</v>
      </c>
      <c r="H731" s="4">
        <v>4.532</v>
      </c>
      <c r="I731" s="4">
        <v>-35.502000000000002</v>
      </c>
      <c r="J731" s="4">
        <v>1.9219999999999999</v>
      </c>
      <c r="K731" s="4">
        <v>2.827</v>
      </c>
    </row>
    <row r="732" spans="1:11">
      <c r="A732" s="1">
        <v>7</v>
      </c>
      <c r="B732" s="1">
        <v>2</v>
      </c>
      <c r="C732" s="1"/>
      <c r="D732" s="1">
        <v>3</v>
      </c>
      <c r="E732" s="1" t="s">
        <v>11</v>
      </c>
      <c r="F732" s="4">
        <v>15.294</v>
      </c>
      <c r="G732" s="4">
        <v>9.1329999999999991</v>
      </c>
      <c r="H732" s="4">
        <v>-2.887</v>
      </c>
      <c r="I732" s="4">
        <v>22.56</v>
      </c>
      <c r="J732" s="4">
        <v>-1.222</v>
      </c>
      <c r="K732" s="4">
        <v>-1.7969999999999999</v>
      </c>
    </row>
    <row r="733" spans="1:11">
      <c r="A733" s="1">
        <v>7</v>
      </c>
      <c r="B733" s="1">
        <v>2</v>
      </c>
      <c r="C733" s="1"/>
      <c r="D733" s="1">
        <v>3</v>
      </c>
      <c r="E733" s="1" t="s">
        <v>12</v>
      </c>
      <c r="F733" s="4">
        <v>-291.85199999999998</v>
      </c>
      <c r="G733" s="4">
        <v>-173.572</v>
      </c>
      <c r="H733" s="4">
        <v>9.1329999999999991</v>
      </c>
      <c r="I733" s="4">
        <v>-74.451999999999998</v>
      </c>
      <c r="J733" s="4">
        <v>4.04</v>
      </c>
      <c r="K733" s="4">
        <v>5.9429999999999996</v>
      </c>
    </row>
    <row r="734" spans="1:11">
      <c r="A734" s="1">
        <v>7</v>
      </c>
      <c r="B734" s="1">
        <v>2</v>
      </c>
      <c r="C734" s="1"/>
      <c r="D734" s="1">
        <v>2</v>
      </c>
      <c r="E734" s="1" t="s">
        <v>9</v>
      </c>
      <c r="F734" s="4">
        <v>22.954999999999998</v>
      </c>
      <c r="G734" s="4">
        <v>13.717000000000001</v>
      </c>
      <c r="H734" s="4">
        <v>-5.7220000000000004</v>
      </c>
      <c r="I734" s="4">
        <v>43.603999999999999</v>
      </c>
      <c r="J734" s="4">
        <v>-2.3679999999999999</v>
      </c>
      <c r="K734" s="4">
        <v>-3.4830000000000001</v>
      </c>
    </row>
    <row r="735" spans="1:11">
      <c r="A735" s="1">
        <v>7</v>
      </c>
      <c r="B735" s="1">
        <v>2</v>
      </c>
      <c r="C735" s="1"/>
      <c r="D735" s="1">
        <v>2</v>
      </c>
      <c r="E735" s="1" t="s">
        <v>10</v>
      </c>
      <c r="F735" s="4">
        <v>-22.565000000000001</v>
      </c>
      <c r="G735" s="4">
        <v>-13.484</v>
      </c>
      <c r="H735" s="4">
        <v>5.7939999999999996</v>
      </c>
      <c r="I735" s="4">
        <v>-44.454000000000001</v>
      </c>
      <c r="J735" s="4">
        <v>2.4089999999999998</v>
      </c>
      <c r="K735" s="4">
        <v>3.544</v>
      </c>
    </row>
    <row r="736" spans="1:11">
      <c r="A736" s="1">
        <v>7</v>
      </c>
      <c r="B736" s="1">
        <v>2</v>
      </c>
      <c r="C736" s="1"/>
      <c r="D736" s="1">
        <v>2</v>
      </c>
      <c r="E736" s="1" t="s">
        <v>11</v>
      </c>
      <c r="F736" s="4">
        <v>14.225</v>
      </c>
      <c r="G736" s="4">
        <v>8.5</v>
      </c>
      <c r="H736" s="4">
        <v>-3.5990000000000002</v>
      </c>
      <c r="I736" s="4">
        <v>27.518000000000001</v>
      </c>
      <c r="J736" s="4">
        <v>-1.4930000000000001</v>
      </c>
      <c r="K736" s="4">
        <v>-2.1960000000000002</v>
      </c>
    </row>
    <row r="737" spans="1:11">
      <c r="A737" s="1">
        <v>7</v>
      </c>
      <c r="B737" s="1">
        <v>2</v>
      </c>
      <c r="C737" s="1"/>
      <c r="D737" s="1">
        <v>2</v>
      </c>
      <c r="E737" s="1" t="s">
        <v>12</v>
      </c>
      <c r="F737" s="4">
        <v>-391.89</v>
      </c>
      <c r="G737" s="4">
        <v>-233.40100000000001</v>
      </c>
      <c r="H737" s="4">
        <v>15.388</v>
      </c>
      <c r="I737" s="4">
        <v>-123.126</v>
      </c>
      <c r="J737" s="4">
        <v>6.7190000000000003</v>
      </c>
      <c r="K737" s="4">
        <v>9.8859999999999992</v>
      </c>
    </row>
    <row r="738" spans="1:11">
      <c r="A738" s="1">
        <v>7</v>
      </c>
      <c r="B738" s="1">
        <v>2</v>
      </c>
      <c r="C738" s="1"/>
      <c r="D738" s="1">
        <v>1</v>
      </c>
      <c r="E738" s="1" t="s">
        <v>9</v>
      </c>
      <c r="F738" s="4">
        <v>13.38</v>
      </c>
      <c r="G738" s="4">
        <v>7.9960000000000004</v>
      </c>
      <c r="H738" s="4">
        <v>-5.0679999999999996</v>
      </c>
      <c r="I738" s="4">
        <v>34.832999999999998</v>
      </c>
      <c r="J738" s="4">
        <v>-1.9990000000000001</v>
      </c>
      <c r="K738" s="4">
        <v>-2.94</v>
      </c>
    </row>
    <row r="739" spans="1:11">
      <c r="A739" s="1">
        <v>7</v>
      </c>
      <c r="B739" s="1">
        <v>2</v>
      </c>
      <c r="C739" s="1"/>
      <c r="D739" s="1">
        <v>1</v>
      </c>
      <c r="E739" s="1" t="s">
        <v>10</v>
      </c>
      <c r="F739" s="4">
        <v>-6.5780000000000003</v>
      </c>
      <c r="G739" s="4">
        <v>-3.93</v>
      </c>
      <c r="H739" s="4">
        <v>5.8479999999999999</v>
      </c>
      <c r="I739" s="4">
        <v>-40.604999999999997</v>
      </c>
      <c r="J739" s="4">
        <v>2.3210000000000002</v>
      </c>
      <c r="K739" s="4">
        <v>3.4140000000000001</v>
      </c>
    </row>
    <row r="740" spans="1:11">
      <c r="A740" s="1">
        <v>7</v>
      </c>
      <c r="B740" s="1">
        <v>2</v>
      </c>
      <c r="C740" s="1"/>
      <c r="D740" s="1">
        <v>1</v>
      </c>
      <c r="E740" s="1" t="s">
        <v>11</v>
      </c>
      <c r="F740" s="4">
        <v>5.5439999999999996</v>
      </c>
      <c r="G740" s="4">
        <v>3.3130000000000002</v>
      </c>
      <c r="H740" s="4">
        <v>-3.032</v>
      </c>
      <c r="I740" s="4">
        <v>20.954000000000001</v>
      </c>
      <c r="J740" s="4">
        <v>-1.2</v>
      </c>
      <c r="K740" s="4">
        <v>-1.7649999999999999</v>
      </c>
    </row>
    <row r="741" spans="1:11">
      <c r="A741" s="1">
        <v>7</v>
      </c>
      <c r="B741" s="1">
        <v>2</v>
      </c>
      <c r="C741" s="1"/>
      <c r="D741" s="1">
        <v>1</v>
      </c>
      <c r="E741" s="1" t="s">
        <v>12</v>
      </c>
      <c r="F741" s="4">
        <v>-485.97800000000001</v>
      </c>
      <c r="G741" s="4">
        <v>-289.673</v>
      </c>
      <c r="H741" s="4">
        <v>22.207999999999998</v>
      </c>
      <c r="I741" s="4">
        <v>-173.19800000000001</v>
      </c>
      <c r="J741" s="4">
        <v>9.5510000000000002</v>
      </c>
      <c r="K741" s="4">
        <v>14.052</v>
      </c>
    </row>
    <row r="742" spans="1:11">
      <c r="A742" s="1">
        <v>8</v>
      </c>
      <c r="B742" s="1">
        <v>23</v>
      </c>
      <c r="C742" s="1"/>
      <c r="D742" s="1">
        <v>5</v>
      </c>
      <c r="E742" s="1" t="s">
        <v>9</v>
      </c>
      <c r="F742" s="4">
        <v>-32.01</v>
      </c>
      <c r="G742" s="4">
        <v>-20.779</v>
      </c>
      <c r="H742" s="4">
        <v>-2.2010000000000001</v>
      </c>
      <c r="I742" s="4">
        <v>19.170000000000002</v>
      </c>
      <c r="J742" s="4">
        <v>0.19700000000000001</v>
      </c>
      <c r="K742" s="4">
        <v>0.28999999999999998</v>
      </c>
    </row>
    <row r="743" spans="1:11">
      <c r="A743" s="1">
        <v>8</v>
      </c>
      <c r="B743" s="1">
        <v>23</v>
      </c>
      <c r="C743" s="1"/>
      <c r="D743" s="1">
        <v>5</v>
      </c>
      <c r="E743" s="1" t="s">
        <v>10</v>
      </c>
      <c r="F743" s="4">
        <v>27.684999999999999</v>
      </c>
      <c r="G743" s="4">
        <v>17.937999999999999</v>
      </c>
      <c r="H743" s="4">
        <v>2.0289999999999999</v>
      </c>
      <c r="I743" s="4">
        <v>-17.670999999999999</v>
      </c>
      <c r="J743" s="4">
        <v>-0.191</v>
      </c>
      <c r="K743" s="4">
        <v>-0.28000000000000003</v>
      </c>
    </row>
    <row r="744" spans="1:11">
      <c r="A744" s="1">
        <v>8</v>
      </c>
      <c r="B744" s="1">
        <v>23</v>
      </c>
      <c r="C744" s="1"/>
      <c r="D744" s="1">
        <v>5</v>
      </c>
      <c r="E744" s="1" t="s">
        <v>11</v>
      </c>
      <c r="F744" s="4">
        <v>-18.655000000000001</v>
      </c>
      <c r="G744" s="4">
        <v>-12.099</v>
      </c>
      <c r="H744" s="4">
        <v>-1.3220000000000001</v>
      </c>
      <c r="I744" s="4">
        <v>11.510999999999999</v>
      </c>
      <c r="J744" s="4">
        <v>0.121</v>
      </c>
      <c r="K744" s="4">
        <v>0.17799999999999999</v>
      </c>
    </row>
    <row r="745" spans="1:11">
      <c r="A745" s="1">
        <v>8</v>
      </c>
      <c r="B745" s="1">
        <v>23</v>
      </c>
      <c r="C745" s="1"/>
      <c r="D745" s="1">
        <v>5</v>
      </c>
      <c r="E745" s="1" t="s">
        <v>12</v>
      </c>
      <c r="F745" s="4">
        <v>-59.067</v>
      </c>
      <c r="G745" s="4">
        <v>-38.633000000000003</v>
      </c>
      <c r="H745" s="4">
        <v>-1.133</v>
      </c>
      <c r="I745" s="4">
        <v>9.8659999999999997</v>
      </c>
      <c r="J745" s="4">
        <v>0.10199999999999999</v>
      </c>
      <c r="K745" s="4">
        <v>0.151</v>
      </c>
    </row>
    <row r="746" spans="1:11">
      <c r="A746" s="1">
        <v>8</v>
      </c>
      <c r="B746" s="1">
        <v>23</v>
      </c>
      <c r="C746" s="1"/>
      <c r="D746" s="1">
        <v>4</v>
      </c>
      <c r="E746" s="1" t="s">
        <v>9</v>
      </c>
      <c r="F746" s="4">
        <v>-23.295999999999999</v>
      </c>
      <c r="G746" s="4">
        <v>-15.074</v>
      </c>
      <c r="H746" s="4">
        <v>-3.52</v>
      </c>
      <c r="I746" s="4">
        <v>30.645</v>
      </c>
      <c r="J746" s="4">
        <v>0.20100000000000001</v>
      </c>
      <c r="K746" s="4">
        <v>0.29599999999999999</v>
      </c>
    </row>
    <row r="747" spans="1:11">
      <c r="A747" s="1">
        <v>8</v>
      </c>
      <c r="B747" s="1">
        <v>23</v>
      </c>
      <c r="C747" s="1"/>
      <c r="D747" s="1">
        <v>4</v>
      </c>
      <c r="E747" s="1" t="s">
        <v>10</v>
      </c>
      <c r="F747" s="4">
        <v>23.274000000000001</v>
      </c>
      <c r="G747" s="4">
        <v>15.079000000000001</v>
      </c>
      <c r="H747" s="4">
        <v>3.2909999999999999</v>
      </c>
      <c r="I747" s="4">
        <v>-28.64</v>
      </c>
      <c r="J747" s="4">
        <v>-0.19900000000000001</v>
      </c>
      <c r="K747" s="4">
        <v>-0.29299999999999998</v>
      </c>
    </row>
    <row r="748" spans="1:11">
      <c r="A748" s="1">
        <v>8</v>
      </c>
      <c r="B748" s="1">
        <v>23</v>
      </c>
      <c r="C748" s="1"/>
      <c r="D748" s="1">
        <v>4</v>
      </c>
      <c r="E748" s="1" t="s">
        <v>11</v>
      </c>
      <c r="F748" s="4">
        <v>-14.553000000000001</v>
      </c>
      <c r="G748" s="4">
        <v>-9.423</v>
      </c>
      <c r="H748" s="4">
        <v>-2.1280000000000001</v>
      </c>
      <c r="I748" s="4">
        <v>18.524000000000001</v>
      </c>
      <c r="J748" s="4">
        <v>0.125</v>
      </c>
      <c r="K748" s="4">
        <v>0.184</v>
      </c>
    </row>
    <row r="749" spans="1:11">
      <c r="A749" s="1">
        <v>8</v>
      </c>
      <c r="B749" s="1">
        <v>23</v>
      </c>
      <c r="C749" s="1"/>
      <c r="D749" s="1">
        <v>4</v>
      </c>
      <c r="E749" s="1" t="s">
        <v>12</v>
      </c>
      <c r="F749" s="4">
        <v>-133.06100000000001</v>
      </c>
      <c r="G749" s="4">
        <v>-87.034000000000006</v>
      </c>
      <c r="H749" s="4">
        <v>-3.9449999999999998</v>
      </c>
      <c r="I749" s="4">
        <v>34.369999999999997</v>
      </c>
      <c r="J749" s="4">
        <v>0.30399999999999999</v>
      </c>
      <c r="K749" s="4">
        <v>0.44700000000000001</v>
      </c>
    </row>
    <row r="750" spans="1:11">
      <c r="A750" s="1">
        <v>8</v>
      </c>
      <c r="B750" s="1">
        <v>23</v>
      </c>
      <c r="C750" s="1"/>
      <c r="D750" s="1">
        <v>3</v>
      </c>
      <c r="E750" s="1" t="s">
        <v>9</v>
      </c>
      <c r="F750" s="4">
        <v>-22.216999999999999</v>
      </c>
      <c r="G750" s="4">
        <v>-14.425000000000001</v>
      </c>
      <c r="H750" s="4">
        <v>-4.6609999999999996</v>
      </c>
      <c r="I750" s="4">
        <v>40.68</v>
      </c>
      <c r="J750" s="4">
        <v>0.217</v>
      </c>
      <c r="K750" s="4">
        <v>0.31900000000000001</v>
      </c>
    </row>
    <row r="751" spans="1:11">
      <c r="A751" s="1">
        <v>8</v>
      </c>
      <c r="B751" s="1">
        <v>23</v>
      </c>
      <c r="C751" s="1"/>
      <c r="D751" s="1">
        <v>3</v>
      </c>
      <c r="E751" s="1" t="s">
        <v>10</v>
      </c>
      <c r="F751" s="4">
        <v>21.44</v>
      </c>
      <c r="G751" s="4">
        <v>13.923999999999999</v>
      </c>
      <c r="H751" s="4">
        <v>4.4740000000000002</v>
      </c>
      <c r="I751" s="4">
        <v>-39.04</v>
      </c>
      <c r="J751" s="4">
        <v>-0.222</v>
      </c>
      <c r="K751" s="4">
        <v>-0.32600000000000001</v>
      </c>
    </row>
    <row r="752" spans="1:11">
      <c r="A752" s="1">
        <v>8</v>
      </c>
      <c r="B752" s="1">
        <v>23</v>
      </c>
      <c r="C752" s="1"/>
      <c r="D752" s="1">
        <v>3</v>
      </c>
      <c r="E752" s="1" t="s">
        <v>11</v>
      </c>
      <c r="F752" s="4">
        <v>-13.643000000000001</v>
      </c>
      <c r="G752" s="4">
        <v>-8.859</v>
      </c>
      <c r="H752" s="4">
        <v>-2.8540000000000001</v>
      </c>
      <c r="I752" s="4">
        <v>24.911000000000001</v>
      </c>
      <c r="J752" s="4">
        <v>0.13700000000000001</v>
      </c>
      <c r="K752" s="4">
        <v>0.20200000000000001</v>
      </c>
    </row>
    <row r="753" spans="1:11">
      <c r="A753" s="1">
        <v>8</v>
      </c>
      <c r="B753" s="1">
        <v>23</v>
      </c>
      <c r="C753" s="1"/>
      <c r="D753" s="1">
        <v>3</v>
      </c>
      <c r="E753" s="1" t="s">
        <v>12</v>
      </c>
      <c r="F753" s="4">
        <v>-204.434</v>
      </c>
      <c r="G753" s="4">
        <v>-133.78399999999999</v>
      </c>
      <c r="H753" s="4">
        <v>-7.9859999999999998</v>
      </c>
      <c r="I753" s="4">
        <v>69.620999999999995</v>
      </c>
      <c r="J753" s="4">
        <v>0.51800000000000002</v>
      </c>
      <c r="K753" s="4">
        <v>0.76100000000000001</v>
      </c>
    </row>
    <row r="754" spans="1:11">
      <c r="A754" s="1">
        <v>8</v>
      </c>
      <c r="B754" s="1">
        <v>23</v>
      </c>
      <c r="C754" s="1"/>
      <c r="D754" s="1">
        <v>2</v>
      </c>
      <c r="E754" s="1" t="s">
        <v>9</v>
      </c>
      <c r="F754" s="4">
        <v>-20.12</v>
      </c>
      <c r="G754" s="4">
        <v>-13.108000000000001</v>
      </c>
      <c r="H754" s="4">
        <v>-5.3929999999999998</v>
      </c>
      <c r="I754" s="4">
        <v>47.274000000000001</v>
      </c>
      <c r="J754" s="4">
        <v>0.17399999999999999</v>
      </c>
      <c r="K754" s="4">
        <v>0.25700000000000001</v>
      </c>
    </row>
    <row r="755" spans="1:11">
      <c r="A755" s="1">
        <v>8</v>
      </c>
      <c r="B755" s="1">
        <v>23</v>
      </c>
      <c r="C755" s="1"/>
      <c r="D755" s="1">
        <v>2</v>
      </c>
      <c r="E755" s="1" t="s">
        <v>10</v>
      </c>
      <c r="F755" s="4">
        <v>19.95</v>
      </c>
      <c r="G755" s="4">
        <v>13.016999999999999</v>
      </c>
      <c r="H755" s="4">
        <v>5.4960000000000004</v>
      </c>
      <c r="I755" s="4">
        <v>-48.237000000000002</v>
      </c>
      <c r="J755" s="4">
        <v>-0.20599999999999999</v>
      </c>
      <c r="K755" s="4">
        <v>-0.30299999999999999</v>
      </c>
    </row>
    <row r="756" spans="1:11">
      <c r="A756" s="1">
        <v>8</v>
      </c>
      <c r="B756" s="1">
        <v>23</v>
      </c>
      <c r="C756" s="1"/>
      <c r="D756" s="1">
        <v>2</v>
      </c>
      <c r="E756" s="1" t="s">
        <v>11</v>
      </c>
      <c r="F756" s="4">
        <v>-12.522</v>
      </c>
      <c r="G756" s="4">
        <v>-8.1639999999999997</v>
      </c>
      <c r="H756" s="4">
        <v>-3.403</v>
      </c>
      <c r="I756" s="4">
        <v>29.846</v>
      </c>
      <c r="J756" s="4">
        <v>0.11899999999999999</v>
      </c>
      <c r="K756" s="4">
        <v>0.17499999999999999</v>
      </c>
    </row>
    <row r="757" spans="1:11">
      <c r="A757" s="1">
        <v>8</v>
      </c>
      <c r="B757" s="1">
        <v>23</v>
      </c>
      <c r="C757" s="1"/>
      <c r="D757" s="1">
        <v>2</v>
      </c>
      <c r="E757" s="1" t="s">
        <v>12</v>
      </c>
      <c r="F757" s="4">
        <v>-273.56700000000001</v>
      </c>
      <c r="G757" s="4">
        <v>-179.11600000000001</v>
      </c>
      <c r="H757" s="4">
        <v>-12.986000000000001</v>
      </c>
      <c r="I757" s="4">
        <v>113.375</v>
      </c>
      <c r="J757" s="4">
        <v>0.72499999999999998</v>
      </c>
      <c r="K757" s="4">
        <v>1.0669999999999999</v>
      </c>
    </row>
    <row r="758" spans="1:11">
      <c r="A758" s="1">
        <v>8</v>
      </c>
      <c r="B758" s="1">
        <v>23</v>
      </c>
      <c r="C758" s="1"/>
      <c r="D758" s="1">
        <v>1</v>
      </c>
      <c r="E758" s="1" t="s">
        <v>9</v>
      </c>
      <c r="F758" s="4">
        <v>-11.542</v>
      </c>
      <c r="G758" s="4">
        <v>-7.5540000000000003</v>
      </c>
      <c r="H758" s="4">
        <v>-4.2729999999999997</v>
      </c>
      <c r="I758" s="4">
        <v>36.323999999999998</v>
      </c>
      <c r="J758" s="4">
        <v>-0.14299999999999999</v>
      </c>
      <c r="K758" s="4">
        <v>-0.21099999999999999</v>
      </c>
    </row>
    <row r="759" spans="1:11">
      <c r="A759" s="1">
        <v>8</v>
      </c>
      <c r="B759" s="1">
        <v>23</v>
      </c>
      <c r="C759" s="1"/>
      <c r="D759" s="1">
        <v>1</v>
      </c>
      <c r="E759" s="1" t="s">
        <v>10</v>
      </c>
      <c r="F759" s="4">
        <v>5.8520000000000003</v>
      </c>
      <c r="G759" s="4">
        <v>3.823</v>
      </c>
      <c r="H759" s="4">
        <v>5.1360000000000001</v>
      </c>
      <c r="I759" s="4">
        <v>-43.808999999999997</v>
      </c>
      <c r="J759" s="4">
        <v>0.13400000000000001</v>
      </c>
      <c r="K759" s="4">
        <v>0.19800000000000001</v>
      </c>
    </row>
    <row r="760" spans="1:11">
      <c r="A760" s="1">
        <v>8</v>
      </c>
      <c r="B760" s="1">
        <v>23</v>
      </c>
      <c r="C760" s="1"/>
      <c r="D760" s="1">
        <v>1</v>
      </c>
      <c r="E760" s="1" t="s">
        <v>11</v>
      </c>
      <c r="F760" s="4">
        <v>-4.8319999999999999</v>
      </c>
      <c r="G760" s="4">
        <v>-3.16</v>
      </c>
      <c r="H760" s="4">
        <v>-2.6139999999999999</v>
      </c>
      <c r="I760" s="4">
        <v>22.259</v>
      </c>
      <c r="J760" s="4">
        <v>-7.6999999999999999E-2</v>
      </c>
      <c r="K760" s="4">
        <v>-0.113</v>
      </c>
    </row>
    <row r="761" spans="1:11">
      <c r="A761" s="1">
        <v>8</v>
      </c>
      <c r="B761" s="1">
        <v>23</v>
      </c>
      <c r="C761" s="1"/>
      <c r="D761" s="1">
        <v>1</v>
      </c>
      <c r="E761" s="1" t="s">
        <v>12</v>
      </c>
      <c r="F761" s="4">
        <v>-337.923</v>
      </c>
      <c r="G761" s="4">
        <v>-221.4</v>
      </c>
      <c r="H761" s="4">
        <v>-18.050999999999998</v>
      </c>
      <c r="I761" s="4">
        <v>157.19999999999999</v>
      </c>
      <c r="J761" s="4">
        <v>0.754</v>
      </c>
      <c r="K761" s="4">
        <v>1.1100000000000001</v>
      </c>
    </row>
    <row r="762" spans="1:11">
      <c r="A762" s="1">
        <v>8</v>
      </c>
      <c r="B762" s="1">
        <v>16</v>
      </c>
      <c r="C762" s="1"/>
      <c r="D762" s="1">
        <v>5</v>
      </c>
      <c r="E762" s="1" t="s">
        <v>9</v>
      </c>
      <c r="F762" s="4">
        <v>-25.268999999999998</v>
      </c>
      <c r="G762" s="4">
        <v>-14.432</v>
      </c>
      <c r="H762" s="4">
        <v>-6.14</v>
      </c>
      <c r="I762" s="4">
        <v>53.488999999999997</v>
      </c>
      <c r="J762" s="4">
        <v>0.55400000000000005</v>
      </c>
      <c r="K762" s="4">
        <v>0.81499999999999995</v>
      </c>
    </row>
    <row r="763" spans="1:11">
      <c r="A763" s="1">
        <v>8</v>
      </c>
      <c r="B763" s="1">
        <v>16</v>
      </c>
      <c r="C763" s="1"/>
      <c r="D763" s="1">
        <v>5</v>
      </c>
      <c r="E763" s="1" t="s">
        <v>10</v>
      </c>
      <c r="F763" s="4">
        <v>20.59</v>
      </c>
      <c r="G763" s="4">
        <v>12.093999999999999</v>
      </c>
      <c r="H763" s="4">
        <v>4.6189999999999998</v>
      </c>
      <c r="I763" s="4">
        <v>-40.183999999999997</v>
      </c>
      <c r="J763" s="4">
        <v>-0.51400000000000001</v>
      </c>
      <c r="K763" s="4">
        <v>-0.75700000000000001</v>
      </c>
    </row>
    <row r="764" spans="1:11">
      <c r="A764" s="1">
        <v>8</v>
      </c>
      <c r="B764" s="1">
        <v>16</v>
      </c>
      <c r="C764" s="1"/>
      <c r="D764" s="1">
        <v>5</v>
      </c>
      <c r="E764" s="1" t="s">
        <v>11</v>
      </c>
      <c r="F764" s="4">
        <v>-14.331</v>
      </c>
      <c r="G764" s="4">
        <v>-8.2889999999999997</v>
      </c>
      <c r="H764" s="4">
        <v>-3.3490000000000002</v>
      </c>
      <c r="I764" s="4">
        <v>29.164999999999999</v>
      </c>
      <c r="J764" s="4">
        <v>0.33400000000000002</v>
      </c>
      <c r="K764" s="4">
        <v>0.49099999999999999</v>
      </c>
    </row>
    <row r="765" spans="1:11">
      <c r="A765" s="1">
        <v>8</v>
      </c>
      <c r="B765" s="1">
        <v>16</v>
      </c>
      <c r="C765" s="1"/>
      <c r="D765" s="1">
        <v>5</v>
      </c>
      <c r="E765" s="1" t="s">
        <v>12</v>
      </c>
      <c r="F765" s="4">
        <v>-163.654</v>
      </c>
      <c r="G765" s="4">
        <v>-103.871</v>
      </c>
      <c r="H765" s="4">
        <v>-0.54600000000000004</v>
      </c>
      <c r="I765" s="4">
        <v>4.7610000000000001</v>
      </c>
      <c r="J765" s="4">
        <v>4.8000000000000001E-2</v>
      </c>
      <c r="K765" s="4">
        <v>7.0000000000000007E-2</v>
      </c>
    </row>
    <row r="766" spans="1:11">
      <c r="A766" s="1">
        <v>8</v>
      </c>
      <c r="B766" s="1">
        <v>16</v>
      </c>
      <c r="C766" s="1"/>
      <c r="D766" s="1">
        <v>4</v>
      </c>
      <c r="E766" s="1" t="s">
        <v>9</v>
      </c>
      <c r="F766" s="4">
        <v>-16.181000000000001</v>
      </c>
      <c r="G766" s="4">
        <v>-9.81</v>
      </c>
      <c r="H766" s="4">
        <v>-10.754</v>
      </c>
      <c r="I766" s="4">
        <v>93.576999999999998</v>
      </c>
      <c r="J766" s="4">
        <v>0.55700000000000005</v>
      </c>
      <c r="K766" s="4">
        <v>0.81899999999999995</v>
      </c>
    </row>
    <row r="767" spans="1:11">
      <c r="A767" s="1">
        <v>8</v>
      </c>
      <c r="B767" s="1">
        <v>16</v>
      </c>
      <c r="C767" s="1"/>
      <c r="D767" s="1">
        <v>4</v>
      </c>
      <c r="E767" s="1" t="s">
        <v>10</v>
      </c>
      <c r="F767" s="4">
        <v>16.678000000000001</v>
      </c>
      <c r="G767" s="4">
        <v>10.01</v>
      </c>
      <c r="H767" s="4">
        <v>8.2759999999999998</v>
      </c>
      <c r="I767" s="4">
        <v>-71.971999999999994</v>
      </c>
      <c r="J767" s="4">
        <v>-0.53700000000000003</v>
      </c>
      <c r="K767" s="4">
        <v>-0.79</v>
      </c>
    </row>
    <row r="768" spans="1:11">
      <c r="A768" s="1">
        <v>8</v>
      </c>
      <c r="B768" s="1">
        <v>16</v>
      </c>
      <c r="C768" s="1"/>
      <c r="D768" s="1">
        <v>4</v>
      </c>
      <c r="E768" s="1" t="s">
        <v>11</v>
      </c>
      <c r="F768" s="4">
        <v>-10.269</v>
      </c>
      <c r="G768" s="4">
        <v>-6.194</v>
      </c>
      <c r="H768" s="4">
        <v>-5.9349999999999996</v>
      </c>
      <c r="I768" s="4">
        <v>51.637</v>
      </c>
      <c r="J768" s="4">
        <v>0.34200000000000003</v>
      </c>
      <c r="K768" s="4">
        <v>0.503</v>
      </c>
    </row>
    <row r="769" spans="1:11">
      <c r="A769" s="1">
        <v>8</v>
      </c>
      <c r="B769" s="1">
        <v>16</v>
      </c>
      <c r="C769" s="1"/>
      <c r="D769" s="1">
        <v>4</v>
      </c>
      <c r="E769" s="1" t="s">
        <v>12</v>
      </c>
      <c r="F769" s="4">
        <v>-334.20699999999999</v>
      </c>
      <c r="G769" s="4">
        <v>-214.07900000000001</v>
      </c>
      <c r="H769" s="4">
        <v>-1.794</v>
      </c>
      <c r="I769" s="4">
        <v>15.63</v>
      </c>
      <c r="J769" s="4">
        <v>0.13500000000000001</v>
      </c>
      <c r="K769" s="4">
        <v>0.19800000000000001</v>
      </c>
    </row>
    <row r="770" spans="1:11">
      <c r="A770" s="1">
        <v>8</v>
      </c>
      <c r="B770" s="1">
        <v>16</v>
      </c>
      <c r="C770" s="1"/>
      <c r="D770" s="1">
        <v>3</v>
      </c>
      <c r="E770" s="1" t="s">
        <v>9</v>
      </c>
      <c r="F770" s="4">
        <v>-15.324</v>
      </c>
      <c r="G770" s="4">
        <v>-9.0980000000000008</v>
      </c>
      <c r="H770" s="4">
        <v>-13.656000000000001</v>
      </c>
      <c r="I770" s="4">
        <v>119.151</v>
      </c>
      <c r="J770" s="4">
        <v>0.59399999999999997</v>
      </c>
      <c r="K770" s="4">
        <v>0.875</v>
      </c>
    </row>
    <row r="771" spans="1:11">
      <c r="A771" s="1">
        <v>8</v>
      </c>
      <c r="B771" s="1">
        <v>16</v>
      </c>
      <c r="C771" s="1"/>
      <c r="D771" s="1">
        <v>3</v>
      </c>
      <c r="E771" s="1" t="s">
        <v>10</v>
      </c>
      <c r="F771" s="4">
        <v>14.872999999999999</v>
      </c>
      <c r="G771" s="4">
        <v>8.8439999999999994</v>
      </c>
      <c r="H771" s="4">
        <v>11.866</v>
      </c>
      <c r="I771" s="4">
        <v>-103.151</v>
      </c>
      <c r="J771" s="4">
        <v>-0.59599999999999997</v>
      </c>
      <c r="K771" s="4">
        <v>-0.877</v>
      </c>
    </row>
    <row r="772" spans="1:11">
      <c r="A772" s="1">
        <v>8</v>
      </c>
      <c r="B772" s="1">
        <v>16</v>
      </c>
      <c r="C772" s="1"/>
      <c r="D772" s="1">
        <v>3</v>
      </c>
      <c r="E772" s="1" t="s">
        <v>11</v>
      </c>
      <c r="F772" s="4">
        <v>-9.4369999999999994</v>
      </c>
      <c r="G772" s="4">
        <v>-5.6070000000000002</v>
      </c>
      <c r="H772" s="4">
        <v>-7.968</v>
      </c>
      <c r="I772" s="4">
        <v>69.396000000000001</v>
      </c>
      <c r="J772" s="4">
        <v>0.372</v>
      </c>
      <c r="K772" s="4">
        <v>0.54700000000000004</v>
      </c>
    </row>
    <row r="773" spans="1:11">
      <c r="A773" s="1">
        <v>8</v>
      </c>
      <c r="B773" s="1">
        <v>16</v>
      </c>
      <c r="C773" s="1"/>
      <c r="D773" s="1">
        <v>3</v>
      </c>
      <c r="E773" s="1" t="s">
        <v>12</v>
      </c>
      <c r="F773" s="4">
        <v>-508.07499999999999</v>
      </c>
      <c r="G773" s="4">
        <v>-326.43400000000003</v>
      </c>
      <c r="H773" s="4">
        <v>-3.53</v>
      </c>
      <c r="I773" s="4">
        <v>30.77</v>
      </c>
      <c r="J773" s="4">
        <v>0.22500000000000001</v>
      </c>
      <c r="K773" s="4">
        <v>0.33100000000000002</v>
      </c>
    </row>
    <row r="774" spans="1:11">
      <c r="A774" s="1">
        <v>8</v>
      </c>
      <c r="B774" s="1">
        <v>16</v>
      </c>
      <c r="C774" s="1"/>
      <c r="D774" s="1">
        <v>2</v>
      </c>
      <c r="E774" s="1" t="s">
        <v>9</v>
      </c>
      <c r="F774" s="4">
        <v>-12.331</v>
      </c>
      <c r="G774" s="4">
        <v>-7.2560000000000002</v>
      </c>
      <c r="H774" s="4">
        <v>-15.003</v>
      </c>
      <c r="I774" s="4">
        <v>132.08099999999999</v>
      </c>
      <c r="J774" s="4">
        <v>0.52500000000000002</v>
      </c>
      <c r="K774" s="4">
        <v>0.77300000000000002</v>
      </c>
    </row>
    <row r="775" spans="1:11">
      <c r="A775" s="1">
        <v>8</v>
      </c>
      <c r="B775" s="1">
        <v>16</v>
      </c>
      <c r="C775" s="1"/>
      <c r="D775" s="1">
        <v>2</v>
      </c>
      <c r="E775" s="1" t="s">
        <v>10</v>
      </c>
      <c r="F775" s="4">
        <v>12.266</v>
      </c>
      <c r="G775" s="4">
        <v>7.1459999999999999</v>
      </c>
      <c r="H775" s="4">
        <v>14.505000000000001</v>
      </c>
      <c r="I775" s="4">
        <v>-128.72999999999999</v>
      </c>
      <c r="J775" s="4">
        <v>-0.91300000000000003</v>
      </c>
      <c r="K775" s="4">
        <v>-1.3440000000000001</v>
      </c>
    </row>
    <row r="776" spans="1:11">
      <c r="A776" s="1">
        <v>8</v>
      </c>
      <c r="B776" s="1">
        <v>16</v>
      </c>
      <c r="C776" s="1"/>
      <c r="D776" s="1">
        <v>2</v>
      </c>
      <c r="E776" s="1" t="s">
        <v>11</v>
      </c>
      <c r="F776" s="4">
        <v>-7.6870000000000003</v>
      </c>
      <c r="G776" s="4">
        <v>-4.5010000000000003</v>
      </c>
      <c r="H776" s="4">
        <v>-9.2140000000000004</v>
      </c>
      <c r="I776" s="4">
        <v>81.442999999999998</v>
      </c>
      <c r="J776" s="4">
        <v>0.45</v>
      </c>
      <c r="K776" s="4">
        <v>0.66200000000000003</v>
      </c>
    </row>
    <row r="777" spans="1:11">
      <c r="A777" s="1">
        <v>8</v>
      </c>
      <c r="B777" s="1">
        <v>16</v>
      </c>
      <c r="C777" s="1"/>
      <c r="D777" s="1">
        <v>2</v>
      </c>
      <c r="E777" s="1" t="s">
        <v>12</v>
      </c>
      <c r="F777" s="4">
        <v>-684.36500000000001</v>
      </c>
      <c r="G777" s="4">
        <v>-440.35300000000001</v>
      </c>
      <c r="H777" s="4">
        <v>-5.585</v>
      </c>
      <c r="I777" s="4">
        <v>48.777000000000001</v>
      </c>
      <c r="J777" s="4">
        <v>0.31900000000000001</v>
      </c>
      <c r="K777" s="4">
        <v>0.46899999999999997</v>
      </c>
    </row>
    <row r="778" spans="1:11">
      <c r="A778" s="1">
        <v>8</v>
      </c>
      <c r="B778" s="1">
        <v>16</v>
      </c>
      <c r="C778" s="1"/>
      <c r="D778" s="1">
        <v>1</v>
      </c>
      <c r="E778" s="1" t="s">
        <v>9</v>
      </c>
      <c r="F778" s="4">
        <v>-6.2569999999999997</v>
      </c>
      <c r="G778" s="4">
        <v>-3.593</v>
      </c>
      <c r="H778" s="4">
        <v>-13.493</v>
      </c>
      <c r="I778" s="4">
        <v>113.288</v>
      </c>
      <c r="J778" s="4">
        <v>-0.77700000000000002</v>
      </c>
      <c r="K778" s="4">
        <v>-1.143</v>
      </c>
    </row>
    <row r="779" spans="1:11">
      <c r="A779" s="1">
        <v>8</v>
      </c>
      <c r="B779" s="1">
        <v>16</v>
      </c>
      <c r="C779" s="1"/>
      <c r="D779" s="1">
        <v>1</v>
      </c>
      <c r="E779" s="1" t="s">
        <v>10</v>
      </c>
      <c r="F779" s="4">
        <v>3.5680000000000001</v>
      </c>
      <c r="G779" s="4">
        <v>2.048</v>
      </c>
      <c r="H779" s="4">
        <v>23.068000000000001</v>
      </c>
      <c r="I779" s="4">
        <v>-196.19300000000001</v>
      </c>
      <c r="J779" s="4">
        <v>0.73</v>
      </c>
      <c r="K779" s="4">
        <v>1.0740000000000001</v>
      </c>
    </row>
    <row r="780" spans="1:11">
      <c r="A780" s="1">
        <v>8</v>
      </c>
      <c r="B780" s="1">
        <v>16</v>
      </c>
      <c r="C780" s="1"/>
      <c r="D780" s="1">
        <v>1</v>
      </c>
      <c r="E780" s="1" t="s">
        <v>11</v>
      </c>
      <c r="F780" s="4">
        <v>-2.7290000000000001</v>
      </c>
      <c r="G780" s="4">
        <v>-1.5669999999999999</v>
      </c>
      <c r="H780" s="4">
        <v>-10.151999999999999</v>
      </c>
      <c r="I780" s="4">
        <v>85.941000000000003</v>
      </c>
      <c r="J780" s="4">
        <v>-0.41799999999999998</v>
      </c>
      <c r="K780" s="4">
        <v>-0.61599999999999999</v>
      </c>
    </row>
    <row r="781" spans="1:11">
      <c r="A781" s="1">
        <v>8</v>
      </c>
      <c r="B781" s="1">
        <v>16</v>
      </c>
      <c r="C781" s="1"/>
      <c r="D781" s="1">
        <v>1</v>
      </c>
      <c r="E781" s="1" t="s">
        <v>12</v>
      </c>
      <c r="F781" s="4">
        <v>-866.303</v>
      </c>
      <c r="G781" s="4">
        <v>-557.93399999999997</v>
      </c>
      <c r="H781" s="4">
        <v>-7.867</v>
      </c>
      <c r="I781" s="4">
        <v>68.497</v>
      </c>
      <c r="J781" s="4">
        <v>0.32700000000000001</v>
      </c>
      <c r="K781" s="4">
        <v>0.48099999999999998</v>
      </c>
    </row>
    <row r="782" spans="1:11">
      <c r="A782" s="1">
        <v>8</v>
      </c>
      <c r="B782" s="1">
        <v>9</v>
      </c>
      <c r="C782" s="1"/>
      <c r="D782" s="1">
        <v>5</v>
      </c>
      <c r="E782" s="1" t="s">
        <v>9</v>
      </c>
      <c r="F782" s="4">
        <v>38.713999999999999</v>
      </c>
      <c r="G782" s="4">
        <v>24.25</v>
      </c>
      <c r="H782" s="4">
        <v>-6.819</v>
      </c>
      <c r="I782" s="4">
        <v>59.4</v>
      </c>
      <c r="J782" s="4">
        <v>0.61799999999999999</v>
      </c>
      <c r="K782" s="4">
        <v>0.91</v>
      </c>
    </row>
    <row r="783" spans="1:11">
      <c r="A783" s="1">
        <v>8</v>
      </c>
      <c r="B783" s="1">
        <v>9</v>
      </c>
      <c r="C783" s="1"/>
      <c r="D783" s="1">
        <v>5</v>
      </c>
      <c r="E783" s="1" t="s">
        <v>10</v>
      </c>
      <c r="F783" s="4">
        <v>-28.477</v>
      </c>
      <c r="G783" s="4">
        <v>-17.908000000000001</v>
      </c>
      <c r="H783" s="4">
        <v>5.3470000000000004</v>
      </c>
      <c r="I783" s="4">
        <v>-46.521000000000001</v>
      </c>
      <c r="J783" s="4">
        <v>-0.57699999999999996</v>
      </c>
      <c r="K783" s="4">
        <v>-0.84899999999999998</v>
      </c>
    </row>
    <row r="784" spans="1:11">
      <c r="A784" s="1">
        <v>8</v>
      </c>
      <c r="B784" s="1">
        <v>9</v>
      </c>
      <c r="C784" s="1"/>
      <c r="D784" s="1">
        <v>5</v>
      </c>
      <c r="E784" s="1" t="s">
        <v>11</v>
      </c>
      <c r="F784" s="4">
        <v>20.997</v>
      </c>
      <c r="G784" s="4">
        <v>13.173999999999999</v>
      </c>
      <c r="H784" s="4">
        <v>-3.7919999999999998</v>
      </c>
      <c r="I784" s="4">
        <v>33.021000000000001</v>
      </c>
      <c r="J784" s="4">
        <v>0.374</v>
      </c>
      <c r="K784" s="4">
        <v>0.55000000000000004</v>
      </c>
    </row>
    <row r="785" spans="1:11">
      <c r="A785" s="1">
        <v>8</v>
      </c>
      <c r="B785" s="1">
        <v>9</v>
      </c>
      <c r="C785" s="1"/>
      <c r="D785" s="1">
        <v>5</v>
      </c>
      <c r="E785" s="1" t="s">
        <v>12</v>
      </c>
      <c r="F785" s="4">
        <v>-142.32499999999999</v>
      </c>
      <c r="G785" s="4">
        <v>-88.424000000000007</v>
      </c>
      <c r="H785" s="4">
        <v>-0.183</v>
      </c>
      <c r="I785" s="4">
        <v>1.587</v>
      </c>
      <c r="J785" s="4">
        <v>2.1000000000000001E-2</v>
      </c>
      <c r="K785" s="4">
        <v>3.1E-2</v>
      </c>
    </row>
    <row r="786" spans="1:11">
      <c r="A786" s="1">
        <v>8</v>
      </c>
      <c r="B786" s="1">
        <v>9</v>
      </c>
      <c r="C786" s="1"/>
      <c r="D786" s="1">
        <v>4</v>
      </c>
      <c r="E786" s="1" t="s">
        <v>9</v>
      </c>
      <c r="F786" s="4">
        <v>19.632000000000001</v>
      </c>
      <c r="G786" s="4">
        <v>12.407999999999999</v>
      </c>
      <c r="H786" s="4">
        <v>-11.734</v>
      </c>
      <c r="I786" s="4">
        <v>102.104</v>
      </c>
      <c r="J786" s="4">
        <v>0.61899999999999999</v>
      </c>
      <c r="K786" s="4">
        <v>0.91100000000000003</v>
      </c>
    </row>
    <row r="787" spans="1:11">
      <c r="A787" s="1">
        <v>8</v>
      </c>
      <c r="B787" s="1">
        <v>9</v>
      </c>
      <c r="C787" s="1"/>
      <c r="D787" s="1">
        <v>4</v>
      </c>
      <c r="E787" s="1" t="s">
        <v>10</v>
      </c>
      <c r="F787" s="4">
        <v>-20.795999999999999</v>
      </c>
      <c r="G787" s="4">
        <v>-13.105</v>
      </c>
      <c r="H787" s="4">
        <v>9.4269999999999996</v>
      </c>
      <c r="I787" s="4">
        <v>-81.975999999999999</v>
      </c>
      <c r="J787" s="4">
        <v>-0.6</v>
      </c>
      <c r="K787" s="4">
        <v>-0.88200000000000001</v>
      </c>
    </row>
    <row r="788" spans="1:11">
      <c r="A788" s="1">
        <v>8</v>
      </c>
      <c r="B788" s="1">
        <v>9</v>
      </c>
      <c r="C788" s="1"/>
      <c r="D788" s="1">
        <v>4</v>
      </c>
      <c r="E788" s="1" t="s">
        <v>11</v>
      </c>
      <c r="F788" s="4">
        <v>12.634</v>
      </c>
      <c r="G788" s="4">
        <v>7.9729999999999999</v>
      </c>
      <c r="H788" s="4">
        <v>-6.6029999999999998</v>
      </c>
      <c r="I788" s="4">
        <v>57.45</v>
      </c>
      <c r="J788" s="4">
        <v>0.38100000000000001</v>
      </c>
      <c r="K788" s="4">
        <v>0.56000000000000005</v>
      </c>
    </row>
    <row r="789" spans="1:11">
      <c r="A789" s="1">
        <v>8</v>
      </c>
      <c r="B789" s="1">
        <v>9</v>
      </c>
      <c r="C789" s="1"/>
      <c r="D789" s="1">
        <v>4</v>
      </c>
      <c r="E789" s="1" t="s">
        <v>12</v>
      </c>
      <c r="F789" s="4">
        <v>-302.60399999999998</v>
      </c>
      <c r="G789" s="4">
        <v>-191.94800000000001</v>
      </c>
      <c r="H789" s="4">
        <v>-0.71699999999999997</v>
      </c>
      <c r="I789" s="4">
        <v>6.2460000000000004</v>
      </c>
      <c r="J789" s="4">
        <v>6.4000000000000001E-2</v>
      </c>
      <c r="K789" s="4">
        <v>9.4E-2</v>
      </c>
    </row>
    <row r="790" spans="1:11">
      <c r="A790" s="1">
        <v>8</v>
      </c>
      <c r="B790" s="1">
        <v>9</v>
      </c>
      <c r="C790" s="1"/>
      <c r="D790" s="1">
        <v>3</v>
      </c>
      <c r="E790" s="1" t="s">
        <v>9</v>
      </c>
      <c r="F790" s="4">
        <v>21.655999999999999</v>
      </c>
      <c r="G790" s="4">
        <v>13.601000000000001</v>
      </c>
      <c r="H790" s="4">
        <v>-15.051</v>
      </c>
      <c r="I790" s="4">
        <v>131.33699999999999</v>
      </c>
      <c r="J790" s="4">
        <v>0.66600000000000004</v>
      </c>
      <c r="K790" s="4">
        <v>0.98</v>
      </c>
    </row>
    <row r="791" spans="1:11">
      <c r="A791" s="1">
        <v>8</v>
      </c>
      <c r="B791" s="1">
        <v>9</v>
      </c>
      <c r="C791" s="1"/>
      <c r="D791" s="1">
        <v>3</v>
      </c>
      <c r="E791" s="1" t="s">
        <v>10</v>
      </c>
      <c r="F791" s="4">
        <v>-19.952000000000002</v>
      </c>
      <c r="G791" s="4">
        <v>-12.542</v>
      </c>
      <c r="H791" s="4">
        <v>13.32</v>
      </c>
      <c r="I791" s="4">
        <v>-115.91500000000001</v>
      </c>
      <c r="J791" s="4">
        <v>-0.67600000000000005</v>
      </c>
      <c r="K791" s="4">
        <v>-0.99399999999999999</v>
      </c>
    </row>
    <row r="792" spans="1:11">
      <c r="A792" s="1">
        <v>8</v>
      </c>
      <c r="B792" s="1">
        <v>9</v>
      </c>
      <c r="C792" s="1"/>
      <c r="D792" s="1">
        <v>3</v>
      </c>
      <c r="E792" s="1" t="s">
        <v>11</v>
      </c>
      <c r="F792" s="4">
        <v>13.002000000000001</v>
      </c>
      <c r="G792" s="4">
        <v>8.17</v>
      </c>
      <c r="H792" s="4">
        <v>-8.86</v>
      </c>
      <c r="I792" s="4">
        <v>77.207999999999998</v>
      </c>
      <c r="J792" s="4">
        <v>0.41899999999999998</v>
      </c>
      <c r="K792" s="4">
        <v>0.61699999999999999</v>
      </c>
    </row>
    <row r="793" spans="1:11">
      <c r="A793" s="1">
        <v>8</v>
      </c>
      <c r="B793" s="1">
        <v>9</v>
      </c>
      <c r="C793" s="1"/>
      <c r="D793" s="1">
        <v>3</v>
      </c>
      <c r="E793" s="1" t="s">
        <v>12</v>
      </c>
      <c r="F793" s="4">
        <v>-463.87</v>
      </c>
      <c r="G793" s="4">
        <v>-296.02199999999999</v>
      </c>
      <c r="H793" s="4">
        <v>-1.6080000000000001</v>
      </c>
      <c r="I793" s="4">
        <v>14.018000000000001</v>
      </c>
      <c r="J793" s="4">
        <v>0.112</v>
      </c>
      <c r="K793" s="4">
        <v>0.16400000000000001</v>
      </c>
    </row>
    <row r="794" spans="1:11">
      <c r="A794" s="1">
        <v>8</v>
      </c>
      <c r="B794" s="1">
        <v>9</v>
      </c>
      <c r="C794" s="1"/>
      <c r="D794" s="1">
        <v>2</v>
      </c>
      <c r="E794" s="1" t="s">
        <v>9</v>
      </c>
      <c r="F794" s="4">
        <v>20.315999999999999</v>
      </c>
      <c r="G794" s="4">
        <v>12.728</v>
      </c>
      <c r="H794" s="4">
        <v>-16.785</v>
      </c>
      <c r="I794" s="4">
        <v>147.64599999999999</v>
      </c>
      <c r="J794" s="4">
        <v>0.57999999999999996</v>
      </c>
      <c r="K794" s="4">
        <v>0.85399999999999998</v>
      </c>
    </row>
    <row r="795" spans="1:11">
      <c r="A795" s="1">
        <v>8</v>
      </c>
      <c r="B795" s="1">
        <v>9</v>
      </c>
      <c r="C795" s="1"/>
      <c r="D795" s="1">
        <v>2</v>
      </c>
      <c r="E795" s="1" t="s">
        <v>10</v>
      </c>
      <c r="F795" s="4">
        <v>-20.359000000000002</v>
      </c>
      <c r="G795" s="4">
        <v>-12.749000000000001</v>
      </c>
      <c r="H795" s="4">
        <v>16.548999999999999</v>
      </c>
      <c r="I795" s="4">
        <v>-146.476</v>
      </c>
      <c r="J795" s="4">
        <v>-0.93500000000000005</v>
      </c>
      <c r="K795" s="4">
        <v>-1.375</v>
      </c>
    </row>
    <row r="796" spans="1:11">
      <c r="A796" s="1">
        <v>8</v>
      </c>
      <c r="B796" s="1">
        <v>9</v>
      </c>
      <c r="C796" s="1"/>
      <c r="D796" s="1">
        <v>2</v>
      </c>
      <c r="E796" s="1" t="s">
        <v>11</v>
      </c>
      <c r="F796" s="4">
        <v>12.711</v>
      </c>
      <c r="G796" s="4">
        <v>7.9610000000000003</v>
      </c>
      <c r="H796" s="4">
        <v>-10.411</v>
      </c>
      <c r="I796" s="4">
        <v>91.869</v>
      </c>
      <c r="J796" s="4">
        <v>0.47299999999999998</v>
      </c>
      <c r="K796" s="4">
        <v>0.69599999999999995</v>
      </c>
    </row>
    <row r="797" spans="1:11">
      <c r="A797" s="1">
        <v>8</v>
      </c>
      <c r="B797" s="1">
        <v>9</v>
      </c>
      <c r="C797" s="1"/>
      <c r="D797" s="1">
        <v>2</v>
      </c>
      <c r="E797" s="1" t="s">
        <v>12</v>
      </c>
      <c r="F797" s="4">
        <v>-626.28099999999995</v>
      </c>
      <c r="G797" s="4">
        <v>-400.77800000000002</v>
      </c>
      <c r="H797" s="4">
        <v>-2.81</v>
      </c>
      <c r="I797" s="4">
        <v>24.541</v>
      </c>
      <c r="J797" s="4">
        <v>0.161</v>
      </c>
      <c r="K797" s="4">
        <v>0.23699999999999999</v>
      </c>
    </row>
    <row r="798" spans="1:11">
      <c r="A798" s="1">
        <v>8</v>
      </c>
      <c r="B798" s="1">
        <v>9</v>
      </c>
      <c r="C798" s="1"/>
      <c r="D798" s="1">
        <v>1</v>
      </c>
      <c r="E798" s="1" t="s">
        <v>9</v>
      </c>
      <c r="F798" s="4">
        <v>13.063000000000001</v>
      </c>
      <c r="G798" s="4">
        <v>8.1440000000000001</v>
      </c>
      <c r="H798" s="4">
        <v>-14.866</v>
      </c>
      <c r="I798" s="4">
        <v>125.13200000000001</v>
      </c>
      <c r="J798" s="4">
        <v>-0.78400000000000003</v>
      </c>
      <c r="K798" s="4">
        <v>-1.153</v>
      </c>
    </row>
    <row r="799" spans="1:11">
      <c r="A799" s="1">
        <v>8</v>
      </c>
      <c r="B799" s="1">
        <v>9</v>
      </c>
      <c r="C799" s="1"/>
      <c r="D799" s="1">
        <v>1</v>
      </c>
      <c r="E799" s="1" t="s">
        <v>10</v>
      </c>
      <c r="F799" s="4">
        <v>-6.093</v>
      </c>
      <c r="G799" s="4">
        <v>-3.8210000000000002</v>
      </c>
      <c r="H799" s="4">
        <v>23.757000000000001</v>
      </c>
      <c r="I799" s="4">
        <v>-202.13499999999999</v>
      </c>
      <c r="J799" s="4">
        <v>0.73299999999999998</v>
      </c>
      <c r="K799" s="4">
        <v>1.079</v>
      </c>
    </row>
    <row r="800" spans="1:11">
      <c r="A800" s="1">
        <v>8</v>
      </c>
      <c r="B800" s="1">
        <v>9</v>
      </c>
      <c r="C800" s="1"/>
      <c r="D800" s="1">
        <v>1</v>
      </c>
      <c r="E800" s="1" t="s">
        <v>11</v>
      </c>
      <c r="F800" s="4">
        <v>5.3209999999999997</v>
      </c>
      <c r="G800" s="4">
        <v>3.323</v>
      </c>
      <c r="H800" s="4">
        <v>-10.726000000000001</v>
      </c>
      <c r="I800" s="4">
        <v>90.887</v>
      </c>
      <c r="J800" s="4">
        <v>-0.42099999999999999</v>
      </c>
      <c r="K800" s="4">
        <v>-0.62</v>
      </c>
    </row>
    <row r="801" spans="1:11">
      <c r="A801" s="1">
        <v>8</v>
      </c>
      <c r="B801" s="1">
        <v>9</v>
      </c>
      <c r="C801" s="1"/>
      <c r="D801" s="1">
        <v>1</v>
      </c>
      <c r="E801" s="1" t="s">
        <v>12</v>
      </c>
      <c r="F801" s="4">
        <v>-790.16499999999996</v>
      </c>
      <c r="G801" s="4">
        <v>-506.37</v>
      </c>
      <c r="H801" s="4">
        <v>-4.1159999999999997</v>
      </c>
      <c r="I801" s="4">
        <v>35.834000000000003</v>
      </c>
      <c r="J801" s="4">
        <v>0.16400000000000001</v>
      </c>
      <c r="K801" s="4">
        <v>0.24099999999999999</v>
      </c>
    </row>
    <row r="802" spans="1:11">
      <c r="A802" s="1">
        <v>8</v>
      </c>
      <c r="B802" s="1">
        <v>6</v>
      </c>
      <c r="C802" s="1"/>
      <c r="D802" s="1">
        <v>5</v>
      </c>
      <c r="E802" s="1" t="s">
        <v>9</v>
      </c>
      <c r="F802" s="4">
        <v>10.664</v>
      </c>
      <c r="G802" s="4">
        <v>6.9240000000000004</v>
      </c>
      <c r="H802" s="4">
        <v>-6.2489999999999997</v>
      </c>
      <c r="I802" s="4">
        <v>54.423000000000002</v>
      </c>
      <c r="J802" s="4">
        <v>0.57799999999999996</v>
      </c>
      <c r="K802" s="4">
        <v>0.85</v>
      </c>
    </row>
    <row r="803" spans="1:11">
      <c r="A803" s="1">
        <v>8</v>
      </c>
      <c r="B803" s="1">
        <v>6</v>
      </c>
      <c r="C803" s="1"/>
      <c r="D803" s="1">
        <v>5</v>
      </c>
      <c r="E803" s="1" t="s">
        <v>10</v>
      </c>
      <c r="F803" s="4">
        <v>-11.731999999999999</v>
      </c>
      <c r="G803" s="4">
        <v>-7.5010000000000003</v>
      </c>
      <c r="H803" s="4">
        <v>4.8170000000000002</v>
      </c>
      <c r="I803" s="4">
        <v>-41.887</v>
      </c>
      <c r="J803" s="4">
        <v>-0.54</v>
      </c>
      <c r="K803" s="4">
        <v>-0.79500000000000004</v>
      </c>
    </row>
    <row r="804" spans="1:11">
      <c r="A804" s="1">
        <v>8</v>
      </c>
      <c r="B804" s="1">
        <v>6</v>
      </c>
      <c r="C804" s="1"/>
      <c r="D804" s="1">
        <v>5</v>
      </c>
      <c r="E804" s="1" t="s">
        <v>11</v>
      </c>
      <c r="F804" s="4">
        <v>6.9989999999999997</v>
      </c>
      <c r="G804" s="4">
        <v>4.508</v>
      </c>
      <c r="H804" s="4">
        <v>-3.4460000000000002</v>
      </c>
      <c r="I804" s="4">
        <v>30</v>
      </c>
      <c r="J804" s="4">
        <v>0.34899999999999998</v>
      </c>
      <c r="K804" s="4">
        <v>0.51400000000000001</v>
      </c>
    </row>
    <row r="805" spans="1:11">
      <c r="A805" s="1">
        <v>8</v>
      </c>
      <c r="B805" s="1">
        <v>6</v>
      </c>
      <c r="C805" s="1"/>
      <c r="D805" s="1">
        <v>5</v>
      </c>
      <c r="E805" s="1" t="s">
        <v>12</v>
      </c>
      <c r="F805" s="4">
        <v>-89.602000000000004</v>
      </c>
      <c r="G805" s="4">
        <v>-55.34</v>
      </c>
      <c r="H805" s="4">
        <v>0.46899999999999997</v>
      </c>
      <c r="I805" s="4">
        <v>-4.0830000000000002</v>
      </c>
      <c r="J805" s="4">
        <v>-4.2000000000000003E-2</v>
      </c>
      <c r="K805" s="4">
        <v>-6.2E-2</v>
      </c>
    </row>
    <row r="806" spans="1:11">
      <c r="A806" s="1">
        <v>8</v>
      </c>
      <c r="B806" s="1">
        <v>6</v>
      </c>
      <c r="C806" s="1"/>
      <c r="D806" s="1">
        <v>4</v>
      </c>
      <c r="E806" s="1" t="s">
        <v>9</v>
      </c>
      <c r="F806" s="4">
        <v>11.538</v>
      </c>
      <c r="G806" s="4">
        <v>7.3140000000000001</v>
      </c>
      <c r="H806" s="4">
        <v>-11.144</v>
      </c>
      <c r="I806" s="4">
        <v>96.968999999999994</v>
      </c>
      <c r="J806" s="4">
        <v>0.58599999999999997</v>
      </c>
      <c r="K806" s="4">
        <v>0.86199999999999999</v>
      </c>
    </row>
    <row r="807" spans="1:11">
      <c r="A807" s="1">
        <v>8</v>
      </c>
      <c r="B807" s="1">
        <v>6</v>
      </c>
      <c r="C807" s="1"/>
      <c r="D807" s="1">
        <v>4</v>
      </c>
      <c r="E807" s="1" t="s">
        <v>10</v>
      </c>
      <c r="F807" s="4">
        <v>-10.048</v>
      </c>
      <c r="G807" s="4">
        <v>-6.4050000000000002</v>
      </c>
      <c r="H807" s="4">
        <v>8.7910000000000004</v>
      </c>
      <c r="I807" s="4">
        <v>-76.45</v>
      </c>
      <c r="J807" s="4">
        <v>-0.56699999999999995</v>
      </c>
      <c r="K807" s="4">
        <v>-0.83499999999999996</v>
      </c>
    </row>
    <row r="808" spans="1:11">
      <c r="A808" s="1">
        <v>8</v>
      </c>
      <c r="B808" s="1">
        <v>6</v>
      </c>
      <c r="C808" s="1"/>
      <c r="D808" s="1">
        <v>4</v>
      </c>
      <c r="E808" s="1" t="s">
        <v>11</v>
      </c>
      <c r="F808" s="4">
        <v>6.7460000000000004</v>
      </c>
      <c r="G808" s="4">
        <v>4.2869999999999999</v>
      </c>
      <c r="H808" s="4">
        <v>-6.2190000000000003</v>
      </c>
      <c r="I808" s="4">
        <v>54.109000000000002</v>
      </c>
      <c r="J808" s="4">
        <v>0.36099999999999999</v>
      </c>
      <c r="K808" s="4">
        <v>0.53</v>
      </c>
    </row>
    <row r="809" spans="1:11">
      <c r="A809" s="1">
        <v>8</v>
      </c>
      <c r="B809" s="1">
        <v>6</v>
      </c>
      <c r="C809" s="1"/>
      <c r="D809" s="1">
        <v>4</v>
      </c>
      <c r="E809" s="1" t="s">
        <v>12</v>
      </c>
      <c r="F809" s="4">
        <v>-209.06299999999999</v>
      </c>
      <c r="G809" s="4">
        <v>-133.453</v>
      </c>
      <c r="H809" s="4">
        <v>1.548</v>
      </c>
      <c r="I809" s="4">
        <v>-13.487</v>
      </c>
      <c r="J809" s="4">
        <v>-0.11799999999999999</v>
      </c>
      <c r="K809" s="4">
        <v>-0.17399999999999999</v>
      </c>
    </row>
    <row r="810" spans="1:11">
      <c r="A810" s="1">
        <v>8</v>
      </c>
      <c r="B810" s="1">
        <v>6</v>
      </c>
      <c r="C810" s="1"/>
      <c r="D810" s="1">
        <v>3</v>
      </c>
      <c r="E810" s="1" t="s">
        <v>9</v>
      </c>
      <c r="F810" s="4">
        <v>8.6780000000000008</v>
      </c>
      <c r="G810" s="4">
        <v>5.5490000000000004</v>
      </c>
      <c r="H810" s="4">
        <v>-14.391</v>
      </c>
      <c r="I810" s="4">
        <v>125.57899999999999</v>
      </c>
      <c r="J810" s="4">
        <v>0.63100000000000001</v>
      </c>
      <c r="K810" s="4">
        <v>0.92900000000000005</v>
      </c>
    </row>
    <row r="811" spans="1:11">
      <c r="A811" s="1">
        <v>8</v>
      </c>
      <c r="B811" s="1">
        <v>6</v>
      </c>
      <c r="C811" s="1"/>
      <c r="D811" s="1">
        <v>3</v>
      </c>
      <c r="E811" s="1" t="s">
        <v>10</v>
      </c>
      <c r="F811" s="4">
        <v>-7.3970000000000002</v>
      </c>
      <c r="G811" s="4">
        <v>-4.742</v>
      </c>
      <c r="H811" s="4">
        <v>12.691000000000001</v>
      </c>
      <c r="I811" s="4">
        <v>-110.387</v>
      </c>
      <c r="J811" s="4">
        <v>-0.63800000000000001</v>
      </c>
      <c r="K811" s="4">
        <v>-0.93799999999999994</v>
      </c>
    </row>
    <row r="812" spans="1:11">
      <c r="A812" s="1">
        <v>8</v>
      </c>
      <c r="B812" s="1">
        <v>6</v>
      </c>
      <c r="C812" s="1"/>
      <c r="D812" s="1">
        <v>3</v>
      </c>
      <c r="E812" s="1" t="s">
        <v>11</v>
      </c>
      <c r="F812" s="4">
        <v>5.0229999999999997</v>
      </c>
      <c r="G812" s="4">
        <v>3.2160000000000002</v>
      </c>
      <c r="H812" s="4">
        <v>-8.4559999999999995</v>
      </c>
      <c r="I812" s="4">
        <v>73.676000000000002</v>
      </c>
      <c r="J812" s="4">
        <v>0.39700000000000002</v>
      </c>
      <c r="K812" s="4">
        <v>0.58399999999999996</v>
      </c>
    </row>
    <row r="813" spans="1:11">
      <c r="A813" s="1">
        <v>8</v>
      </c>
      <c r="B813" s="1">
        <v>6</v>
      </c>
      <c r="C813" s="1"/>
      <c r="D813" s="1">
        <v>3</v>
      </c>
      <c r="E813" s="1" t="s">
        <v>12</v>
      </c>
      <c r="F813" s="4">
        <v>-328.18799999999999</v>
      </c>
      <c r="G813" s="4">
        <v>-211.345</v>
      </c>
      <c r="H813" s="4">
        <v>3.0739999999999998</v>
      </c>
      <c r="I813" s="4">
        <v>-26.786999999999999</v>
      </c>
      <c r="J813" s="4">
        <v>-0.19800000000000001</v>
      </c>
      <c r="K813" s="4">
        <v>-0.29099999999999998</v>
      </c>
    </row>
    <row r="814" spans="1:11">
      <c r="A814" s="1">
        <v>8</v>
      </c>
      <c r="B814" s="1">
        <v>6</v>
      </c>
      <c r="C814" s="1"/>
      <c r="D814" s="1">
        <v>2</v>
      </c>
      <c r="E814" s="1" t="s">
        <v>9</v>
      </c>
      <c r="F814" s="4">
        <v>5.516</v>
      </c>
      <c r="G814" s="4">
        <v>3.508</v>
      </c>
      <c r="H814" s="4">
        <v>-16.074999999999999</v>
      </c>
      <c r="I814" s="4">
        <v>141.43899999999999</v>
      </c>
      <c r="J814" s="4">
        <v>0.55300000000000005</v>
      </c>
      <c r="K814" s="4">
        <v>0.81399999999999995</v>
      </c>
    </row>
    <row r="815" spans="1:11">
      <c r="A815" s="1">
        <v>8</v>
      </c>
      <c r="B815" s="1">
        <v>6</v>
      </c>
      <c r="C815" s="1"/>
      <c r="D815" s="1">
        <v>2</v>
      </c>
      <c r="E815" s="1" t="s">
        <v>10</v>
      </c>
      <c r="F815" s="4">
        <v>-2.89</v>
      </c>
      <c r="G815" s="4">
        <v>-1.8560000000000001</v>
      </c>
      <c r="H815" s="4">
        <v>15.725</v>
      </c>
      <c r="I815" s="4">
        <v>-139.32</v>
      </c>
      <c r="J815" s="4">
        <v>-0.92200000000000004</v>
      </c>
      <c r="K815" s="4">
        <v>-1.357</v>
      </c>
    </row>
    <row r="816" spans="1:11">
      <c r="A816" s="1">
        <v>8</v>
      </c>
      <c r="B816" s="1">
        <v>6</v>
      </c>
      <c r="C816" s="1"/>
      <c r="D816" s="1">
        <v>2</v>
      </c>
      <c r="E816" s="1" t="s">
        <v>11</v>
      </c>
      <c r="F816" s="4">
        <v>2.6269999999999998</v>
      </c>
      <c r="G816" s="4">
        <v>1.6759999999999999</v>
      </c>
      <c r="H816" s="4">
        <v>-9.9309999999999992</v>
      </c>
      <c r="I816" s="4">
        <v>87.686999999999998</v>
      </c>
      <c r="J816" s="4">
        <v>0.46100000000000002</v>
      </c>
      <c r="K816" s="4">
        <v>0.67800000000000005</v>
      </c>
    </row>
    <row r="817" spans="1:11">
      <c r="A817" s="1">
        <v>8</v>
      </c>
      <c r="B817" s="1">
        <v>6</v>
      </c>
      <c r="C817" s="1"/>
      <c r="D817" s="1">
        <v>2</v>
      </c>
      <c r="E817" s="1" t="s">
        <v>12</v>
      </c>
      <c r="F817" s="4">
        <v>-447.47699999999998</v>
      </c>
      <c r="G817" s="4">
        <v>-289.38099999999997</v>
      </c>
      <c r="H817" s="4">
        <v>4.8860000000000001</v>
      </c>
      <c r="I817" s="4">
        <v>-42.685000000000002</v>
      </c>
      <c r="J817" s="4">
        <v>-0.28399999999999997</v>
      </c>
      <c r="K817" s="4">
        <v>-0.41699999999999998</v>
      </c>
    </row>
    <row r="818" spans="1:11">
      <c r="A818" s="1">
        <v>8</v>
      </c>
      <c r="B818" s="1">
        <v>6</v>
      </c>
      <c r="C818" s="1"/>
      <c r="D818" s="1">
        <v>1</v>
      </c>
      <c r="E818" s="1" t="s">
        <v>9</v>
      </c>
      <c r="F818" s="4">
        <v>1.129</v>
      </c>
      <c r="G818" s="4">
        <v>0.69699999999999995</v>
      </c>
      <c r="H818" s="4">
        <v>-14.308999999999999</v>
      </c>
      <c r="I818" s="4">
        <v>120.328</v>
      </c>
      <c r="J818" s="4">
        <v>-0.78300000000000003</v>
      </c>
      <c r="K818" s="4">
        <v>-1.151</v>
      </c>
    </row>
    <row r="819" spans="1:11">
      <c r="A819" s="1">
        <v>8</v>
      </c>
      <c r="B819" s="1">
        <v>6</v>
      </c>
      <c r="C819" s="1"/>
      <c r="D819" s="1">
        <v>1</v>
      </c>
      <c r="E819" s="1" t="s">
        <v>10</v>
      </c>
      <c r="F819" s="4">
        <v>-0.126</v>
      </c>
      <c r="G819" s="4">
        <v>-9.8000000000000004E-2</v>
      </c>
      <c r="H819" s="4">
        <v>23.477</v>
      </c>
      <c r="I819" s="4">
        <v>-199.72499999999999</v>
      </c>
      <c r="J819" s="4">
        <v>0.73299999999999998</v>
      </c>
      <c r="K819" s="4">
        <v>1.0780000000000001</v>
      </c>
    </row>
    <row r="820" spans="1:11">
      <c r="A820" s="1">
        <v>8</v>
      </c>
      <c r="B820" s="1">
        <v>6</v>
      </c>
      <c r="C820" s="1"/>
      <c r="D820" s="1">
        <v>1</v>
      </c>
      <c r="E820" s="1" t="s">
        <v>11</v>
      </c>
      <c r="F820" s="4">
        <v>0.34899999999999998</v>
      </c>
      <c r="G820" s="4">
        <v>0.221</v>
      </c>
      <c r="H820" s="4">
        <v>-10.493</v>
      </c>
      <c r="I820" s="4">
        <v>88.881</v>
      </c>
      <c r="J820" s="4">
        <v>-0.42099999999999999</v>
      </c>
      <c r="K820" s="4">
        <v>-0.61899999999999999</v>
      </c>
    </row>
    <row r="821" spans="1:11">
      <c r="A821" s="1">
        <v>8</v>
      </c>
      <c r="B821" s="1">
        <v>6</v>
      </c>
      <c r="C821" s="1"/>
      <c r="D821" s="1">
        <v>1</v>
      </c>
      <c r="E821" s="1" t="s">
        <v>12</v>
      </c>
      <c r="F821" s="4">
        <v>-567.56299999999999</v>
      </c>
      <c r="G821" s="4">
        <v>-368.02499999999998</v>
      </c>
      <c r="H821" s="4">
        <v>7.008</v>
      </c>
      <c r="I821" s="4">
        <v>-61.015999999999998</v>
      </c>
      <c r="J821" s="4">
        <v>-0.28699999999999998</v>
      </c>
      <c r="K821" s="4">
        <v>-0.42199999999999999</v>
      </c>
    </row>
    <row r="822" spans="1:11">
      <c r="A822" s="1">
        <v>8</v>
      </c>
      <c r="B822" s="1">
        <v>3</v>
      </c>
      <c r="C822" s="1"/>
      <c r="D822" s="1">
        <v>5</v>
      </c>
      <c r="E822" s="1" t="s">
        <v>9</v>
      </c>
      <c r="F822" s="4">
        <v>18.404</v>
      </c>
      <c r="G822" s="4">
        <v>11.685</v>
      </c>
      <c r="H822" s="4">
        <v>-2.2240000000000002</v>
      </c>
      <c r="I822" s="4">
        <v>19.370999999999999</v>
      </c>
      <c r="J822" s="4">
        <v>0.20300000000000001</v>
      </c>
      <c r="K822" s="4">
        <v>0.29899999999999999</v>
      </c>
    </row>
    <row r="823" spans="1:11">
      <c r="A823" s="1">
        <v>8</v>
      </c>
      <c r="B823" s="1">
        <v>3</v>
      </c>
      <c r="C823" s="1"/>
      <c r="D823" s="1">
        <v>5</v>
      </c>
      <c r="E823" s="1" t="s">
        <v>10</v>
      </c>
      <c r="F823" s="4">
        <v>-16.457000000000001</v>
      </c>
      <c r="G823" s="4">
        <v>-10.611000000000001</v>
      </c>
      <c r="H823" s="4">
        <v>2.081</v>
      </c>
      <c r="I823" s="4">
        <v>-18.114000000000001</v>
      </c>
      <c r="J823" s="4">
        <v>-0.19800000000000001</v>
      </c>
      <c r="K823" s="4">
        <v>-0.29099999999999998</v>
      </c>
    </row>
    <row r="824" spans="1:11">
      <c r="A824" s="1">
        <v>8</v>
      </c>
      <c r="B824" s="1">
        <v>3</v>
      </c>
      <c r="C824" s="1"/>
      <c r="D824" s="1">
        <v>5</v>
      </c>
      <c r="E824" s="1" t="s">
        <v>11</v>
      </c>
      <c r="F824" s="4">
        <v>10.894</v>
      </c>
      <c r="G824" s="4">
        <v>6.9669999999999996</v>
      </c>
      <c r="H824" s="4">
        <v>-1.345</v>
      </c>
      <c r="I824" s="4">
        <v>11.712999999999999</v>
      </c>
      <c r="J824" s="4">
        <v>0.125</v>
      </c>
      <c r="K824" s="4">
        <v>0.185</v>
      </c>
    </row>
    <row r="825" spans="1:11">
      <c r="A825" s="1">
        <v>8</v>
      </c>
      <c r="B825" s="1">
        <v>3</v>
      </c>
      <c r="C825" s="1"/>
      <c r="D825" s="1">
        <v>5</v>
      </c>
      <c r="E825" s="1" t="s">
        <v>12</v>
      </c>
      <c r="F825" s="4">
        <v>-41.771999999999998</v>
      </c>
      <c r="G825" s="4">
        <v>-26.047999999999998</v>
      </c>
      <c r="H825" s="4">
        <v>1.39</v>
      </c>
      <c r="I825" s="4">
        <v>-12.105</v>
      </c>
      <c r="J825" s="4">
        <v>-0.129</v>
      </c>
      <c r="K825" s="4">
        <v>-0.189</v>
      </c>
    </row>
    <row r="826" spans="1:11">
      <c r="A826" s="1">
        <v>8</v>
      </c>
      <c r="B826" s="1">
        <v>3</v>
      </c>
      <c r="C826" s="1"/>
      <c r="D826" s="1">
        <v>4</v>
      </c>
      <c r="E826" s="1" t="s">
        <v>9</v>
      </c>
      <c r="F826" s="4">
        <v>14.446999999999999</v>
      </c>
      <c r="G826" s="4">
        <v>9.48</v>
      </c>
      <c r="H826" s="4">
        <v>-3.6339999999999999</v>
      </c>
      <c r="I826" s="4">
        <v>31.632999999999999</v>
      </c>
      <c r="J826" s="4">
        <v>0.21</v>
      </c>
      <c r="K826" s="4">
        <v>0.309</v>
      </c>
    </row>
    <row r="827" spans="1:11">
      <c r="A827" s="1">
        <v>8</v>
      </c>
      <c r="B827" s="1">
        <v>3</v>
      </c>
      <c r="C827" s="1"/>
      <c r="D827" s="1">
        <v>4</v>
      </c>
      <c r="E827" s="1" t="s">
        <v>10</v>
      </c>
      <c r="F827" s="4">
        <v>-14.340999999999999</v>
      </c>
      <c r="G827" s="4">
        <v>-9.3960000000000008</v>
      </c>
      <c r="H827" s="4">
        <v>3.4430000000000001</v>
      </c>
      <c r="I827" s="4">
        <v>-29.966000000000001</v>
      </c>
      <c r="J827" s="4">
        <v>-0.20899999999999999</v>
      </c>
      <c r="K827" s="4">
        <v>-0.308</v>
      </c>
    </row>
    <row r="828" spans="1:11">
      <c r="A828" s="1">
        <v>8</v>
      </c>
      <c r="B828" s="1">
        <v>3</v>
      </c>
      <c r="C828" s="1"/>
      <c r="D828" s="1">
        <v>4</v>
      </c>
      <c r="E828" s="1" t="s">
        <v>11</v>
      </c>
      <c r="F828" s="4">
        <v>8.9960000000000004</v>
      </c>
      <c r="G828" s="4">
        <v>5.899</v>
      </c>
      <c r="H828" s="4">
        <v>-2.2109999999999999</v>
      </c>
      <c r="I828" s="4">
        <v>19.248000000000001</v>
      </c>
      <c r="J828" s="4">
        <v>0.13100000000000001</v>
      </c>
      <c r="K828" s="4">
        <v>0.193</v>
      </c>
    </row>
    <row r="829" spans="1:11">
      <c r="A829" s="1">
        <v>8</v>
      </c>
      <c r="B829" s="1">
        <v>3</v>
      </c>
      <c r="C829" s="1"/>
      <c r="D829" s="1">
        <v>4</v>
      </c>
      <c r="E829" s="1" t="s">
        <v>12</v>
      </c>
      <c r="F829" s="4">
        <v>-100.148</v>
      </c>
      <c r="G829" s="4">
        <v>-64.227000000000004</v>
      </c>
      <c r="H829" s="4">
        <v>4.9059999999999997</v>
      </c>
      <c r="I829" s="4">
        <v>-42.738</v>
      </c>
      <c r="J829" s="4">
        <v>-0.38400000000000001</v>
      </c>
      <c r="K829" s="4">
        <v>-0.56499999999999995</v>
      </c>
    </row>
    <row r="830" spans="1:11">
      <c r="A830" s="1">
        <v>8</v>
      </c>
      <c r="B830" s="1">
        <v>3</v>
      </c>
      <c r="C830" s="1"/>
      <c r="D830" s="1">
        <v>3</v>
      </c>
      <c r="E830" s="1" t="s">
        <v>9</v>
      </c>
      <c r="F830" s="4">
        <v>13.89</v>
      </c>
      <c r="G830" s="4">
        <v>9.0839999999999996</v>
      </c>
      <c r="H830" s="4">
        <v>-4.8899999999999997</v>
      </c>
      <c r="I830" s="4">
        <v>42.682000000000002</v>
      </c>
      <c r="J830" s="4">
        <v>0.22800000000000001</v>
      </c>
      <c r="K830" s="4">
        <v>0.33500000000000002</v>
      </c>
    </row>
    <row r="831" spans="1:11">
      <c r="A831" s="1">
        <v>8</v>
      </c>
      <c r="B831" s="1">
        <v>3</v>
      </c>
      <c r="C831" s="1"/>
      <c r="D831" s="1">
        <v>3</v>
      </c>
      <c r="E831" s="1" t="s">
        <v>10</v>
      </c>
      <c r="F831" s="4">
        <v>-13.288</v>
      </c>
      <c r="G831" s="4">
        <v>-8.6999999999999993</v>
      </c>
      <c r="H831" s="4">
        <v>4.7409999999999997</v>
      </c>
      <c r="I831" s="4">
        <v>-41.375999999999998</v>
      </c>
      <c r="J831" s="4">
        <v>-0.23300000000000001</v>
      </c>
      <c r="K831" s="4">
        <v>-0.34300000000000003</v>
      </c>
    </row>
    <row r="832" spans="1:11">
      <c r="A832" s="1">
        <v>8</v>
      </c>
      <c r="B832" s="1">
        <v>3</v>
      </c>
      <c r="C832" s="1"/>
      <c r="D832" s="1">
        <v>3</v>
      </c>
      <c r="E832" s="1" t="s">
        <v>11</v>
      </c>
      <c r="F832" s="4">
        <v>8.4930000000000003</v>
      </c>
      <c r="G832" s="4">
        <v>5.5579999999999998</v>
      </c>
      <c r="H832" s="4">
        <v>-3.01</v>
      </c>
      <c r="I832" s="4">
        <v>26.266999999999999</v>
      </c>
      <c r="J832" s="4">
        <v>0.14399999999999999</v>
      </c>
      <c r="K832" s="4">
        <v>0.21199999999999999</v>
      </c>
    </row>
    <row r="833" spans="1:11">
      <c r="A833" s="1">
        <v>8</v>
      </c>
      <c r="B833" s="1">
        <v>3</v>
      </c>
      <c r="C833" s="1"/>
      <c r="D833" s="1">
        <v>3</v>
      </c>
      <c r="E833" s="1" t="s">
        <v>12</v>
      </c>
      <c r="F833" s="4">
        <v>-157.18199999999999</v>
      </c>
      <c r="G833" s="4">
        <v>-101.581</v>
      </c>
      <c r="H833" s="4">
        <v>10.048999999999999</v>
      </c>
      <c r="I833" s="4">
        <v>-87.617000000000004</v>
      </c>
      <c r="J833" s="4">
        <v>-0.65700000000000003</v>
      </c>
      <c r="K833" s="4">
        <v>-0.96599999999999997</v>
      </c>
    </row>
    <row r="834" spans="1:11">
      <c r="A834" s="1">
        <v>8</v>
      </c>
      <c r="B834" s="1">
        <v>3</v>
      </c>
      <c r="C834" s="1"/>
      <c r="D834" s="1">
        <v>2</v>
      </c>
      <c r="E834" s="1" t="s">
        <v>9</v>
      </c>
      <c r="F834" s="4">
        <v>12.82</v>
      </c>
      <c r="G834" s="4">
        <v>8.3930000000000007</v>
      </c>
      <c r="H834" s="4">
        <v>-5.72</v>
      </c>
      <c r="I834" s="4">
        <v>50.125</v>
      </c>
      <c r="J834" s="4">
        <v>0.182</v>
      </c>
      <c r="K834" s="4">
        <v>0.26800000000000002</v>
      </c>
    </row>
    <row r="835" spans="1:11">
      <c r="A835" s="1">
        <v>8</v>
      </c>
      <c r="B835" s="1">
        <v>3</v>
      </c>
      <c r="C835" s="1"/>
      <c r="D835" s="1">
        <v>2</v>
      </c>
      <c r="E835" s="1" t="s">
        <v>10</v>
      </c>
      <c r="F835" s="4">
        <v>-12.583</v>
      </c>
      <c r="G835" s="4">
        <v>-8.2449999999999992</v>
      </c>
      <c r="H835" s="4">
        <v>5.843</v>
      </c>
      <c r="I835" s="4">
        <v>-51.256</v>
      </c>
      <c r="J835" s="4">
        <v>-0.21</v>
      </c>
      <c r="K835" s="4">
        <v>-0.308</v>
      </c>
    </row>
    <row r="836" spans="1:11">
      <c r="A836" s="1">
        <v>8</v>
      </c>
      <c r="B836" s="1">
        <v>3</v>
      </c>
      <c r="C836" s="1"/>
      <c r="D836" s="1">
        <v>2</v>
      </c>
      <c r="E836" s="1" t="s">
        <v>11</v>
      </c>
      <c r="F836" s="4">
        <v>7.9390000000000001</v>
      </c>
      <c r="G836" s="4">
        <v>5.1989999999999998</v>
      </c>
      <c r="H836" s="4">
        <v>-3.613</v>
      </c>
      <c r="I836" s="4">
        <v>31.681000000000001</v>
      </c>
      <c r="J836" s="4">
        <v>0.122</v>
      </c>
      <c r="K836" s="4">
        <v>0.18</v>
      </c>
    </row>
    <row r="837" spans="1:11">
      <c r="A837" s="1">
        <v>8</v>
      </c>
      <c r="B837" s="1">
        <v>3</v>
      </c>
      <c r="C837" s="1"/>
      <c r="D837" s="1">
        <v>2</v>
      </c>
      <c r="E837" s="1" t="s">
        <v>12</v>
      </c>
      <c r="F837" s="4">
        <v>-212.72499999999999</v>
      </c>
      <c r="G837" s="4">
        <v>-137.96299999999999</v>
      </c>
      <c r="H837" s="4">
        <v>16.495000000000001</v>
      </c>
      <c r="I837" s="4">
        <v>-144.00899999999999</v>
      </c>
      <c r="J837" s="4">
        <v>-0.92100000000000004</v>
      </c>
      <c r="K837" s="4">
        <v>-1.3560000000000001</v>
      </c>
    </row>
    <row r="838" spans="1:11">
      <c r="A838" s="1">
        <v>8</v>
      </c>
      <c r="B838" s="1">
        <v>3</v>
      </c>
      <c r="C838" s="1"/>
      <c r="D838" s="1">
        <v>1</v>
      </c>
      <c r="E838" s="1" t="s">
        <v>9</v>
      </c>
      <c r="F838" s="4">
        <v>7.4950000000000001</v>
      </c>
      <c r="G838" s="4">
        <v>4.9039999999999999</v>
      </c>
      <c r="H838" s="4">
        <v>-4.492</v>
      </c>
      <c r="I838" s="4">
        <v>38.216000000000001</v>
      </c>
      <c r="J838" s="4">
        <v>-0.14399999999999999</v>
      </c>
      <c r="K838" s="4">
        <v>-0.21199999999999999</v>
      </c>
    </row>
    <row r="839" spans="1:11">
      <c r="A839" s="1">
        <v>8</v>
      </c>
      <c r="B839" s="1">
        <v>3</v>
      </c>
      <c r="C839" s="1"/>
      <c r="D839" s="1">
        <v>1</v>
      </c>
      <c r="E839" s="1" t="s">
        <v>10</v>
      </c>
      <c r="F839" s="4">
        <v>-3.6669999999999998</v>
      </c>
      <c r="G839" s="4">
        <v>-2.4060000000000001</v>
      </c>
      <c r="H839" s="4">
        <v>5.2460000000000004</v>
      </c>
      <c r="I839" s="4">
        <v>-44.756</v>
      </c>
      <c r="J839" s="4">
        <v>0.13500000000000001</v>
      </c>
      <c r="K839" s="4">
        <v>0.19800000000000001</v>
      </c>
    </row>
    <row r="840" spans="1:11">
      <c r="A840" s="1">
        <v>8</v>
      </c>
      <c r="B840" s="1">
        <v>3</v>
      </c>
      <c r="C840" s="1"/>
      <c r="D840" s="1">
        <v>1</v>
      </c>
      <c r="E840" s="1" t="s">
        <v>11</v>
      </c>
      <c r="F840" s="4">
        <v>3.101</v>
      </c>
      <c r="G840" s="4">
        <v>2.0310000000000001</v>
      </c>
      <c r="H840" s="4">
        <v>-2.7050000000000001</v>
      </c>
      <c r="I840" s="4">
        <v>23.047000000000001</v>
      </c>
      <c r="J840" s="4">
        <v>-7.6999999999999999E-2</v>
      </c>
      <c r="K840" s="4">
        <v>-0.114</v>
      </c>
    </row>
    <row r="841" spans="1:11">
      <c r="A841" s="1">
        <v>8</v>
      </c>
      <c r="B841" s="1">
        <v>3</v>
      </c>
      <c r="C841" s="1"/>
      <c r="D841" s="1">
        <v>1</v>
      </c>
      <c r="E841" s="1" t="s">
        <v>12</v>
      </c>
      <c r="F841" s="4">
        <v>-265.125</v>
      </c>
      <c r="G841" s="4">
        <v>-172.28700000000001</v>
      </c>
      <c r="H841" s="4">
        <v>23.024999999999999</v>
      </c>
      <c r="I841" s="4">
        <v>-200.51300000000001</v>
      </c>
      <c r="J841" s="4">
        <v>-0.95799999999999996</v>
      </c>
      <c r="K841" s="4">
        <v>-1.409</v>
      </c>
    </row>
    <row r="842" spans="1:11">
      <c r="A842" s="1">
        <v>9</v>
      </c>
      <c r="B842" s="1">
        <v>24</v>
      </c>
      <c r="C842" s="1"/>
      <c r="D842" s="1">
        <v>5</v>
      </c>
      <c r="E842" s="1" t="s">
        <v>9</v>
      </c>
      <c r="F842" s="4">
        <v>-31.111000000000001</v>
      </c>
      <c r="G842" s="4">
        <v>-21.509</v>
      </c>
      <c r="H842" s="4">
        <v>-3.573</v>
      </c>
      <c r="I842" s="4">
        <v>30.895</v>
      </c>
      <c r="J842" s="4">
        <v>1.417</v>
      </c>
      <c r="K842" s="4">
        <v>2.085</v>
      </c>
    </row>
    <row r="843" spans="1:11">
      <c r="A843" s="1">
        <v>9</v>
      </c>
      <c r="B843" s="1">
        <v>24</v>
      </c>
      <c r="C843" s="1"/>
      <c r="D843" s="1">
        <v>5</v>
      </c>
      <c r="E843" s="1" t="s">
        <v>10</v>
      </c>
      <c r="F843" s="4">
        <v>25.917000000000002</v>
      </c>
      <c r="G843" s="4">
        <v>17.713999999999999</v>
      </c>
      <c r="H843" s="4">
        <v>2.0830000000000002</v>
      </c>
      <c r="I843" s="4">
        <v>-17.268000000000001</v>
      </c>
      <c r="J843" s="4">
        <v>-0.72599999999999998</v>
      </c>
      <c r="K843" s="4">
        <v>-1.0669999999999999</v>
      </c>
    </row>
    <row r="844" spans="1:11">
      <c r="A844" s="1">
        <v>9</v>
      </c>
      <c r="B844" s="1">
        <v>24</v>
      </c>
      <c r="C844" s="1"/>
      <c r="D844" s="1">
        <v>5</v>
      </c>
      <c r="E844" s="1" t="s">
        <v>11</v>
      </c>
      <c r="F844" s="4">
        <v>-17.821000000000002</v>
      </c>
      <c r="G844" s="4">
        <v>-12.257</v>
      </c>
      <c r="H844" s="4">
        <v>-1.7030000000000001</v>
      </c>
      <c r="I844" s="4">
        <v>14.353</v>
      </c>
      <c r="J844" s="4">
        <v>0.67</v>
      </c>
      <c r="K844" s="4">
        <v>0.98499999999999999</v>
      </c>
    </row>
    <row r="845" spans="1:11">
      <c r="A845" s="1">
        <v>9</v>
      </c>
      <c r="B845" s="1">
        <v>24</v>
      </c>
      <c r="C845" s="1"/>
      <c r="D845" s="1">
        <v>5</v>
      </c>
      <c r="E845" s="1" t="s">
        <v>12</v>
      </c>
      <c r="F845" s="4">
        <v>-37.518999999999998</v>
      </c>
      <c r="G845" s="4">
        <v>-26.628</v>
      </c>
      <c r="H845" s="4">
        <v>-1.679</v>
      </c>
      <c r="I845" s="4">
        <v>14.52</v>
      </c>
      <c r="J845" s="4">
        <v>0.66600000000000004</v>
      </c>
      <c r="K845" s="4">
        <v>0.98</v>
      </c>
    </row>
    <row r="846" spans="1:11">
      <c r="A846" s="1">
        <v>9</v>
      </c>
      <c r="B846" s="1">
        <v>24</v>
      </c>
      <c r="C846" s="1"/>
      <c r="D846" s="1">
        <v>4</v>
      </c>
      <c r="E846" s="1" t="s">
        <v>9</v>
      </c>
      <c r="F846" s="4">
        <v>-21.097999999999999</v>
      </c>
      <c r="G846" s="4">
        <v>-14.291</v>
      </c>
      <c r="H846" s="4">
        <v>-7.52</v>
      </c>
      <c r="I846" s="4">
        <v>68.703999999999994</v>
      </c>
      <c r="J846" s="4">
        <v>2.7290000000000001</v>
      </c>
      <c r="K846" s="4">
        <v>4.0149999999999997</v>
      </c>
    </row>
    <row r="847" spans="1:11">
      <c r="A847" s="1">
        <v>9</v>
      </c>
      <c r="B847" s="1">
        <v>24</v>
      </c>
      <c r="C847" s="1"/>
      <c r="D847" s="1">
        <v>4</v>
      </c>
      <c r="E847" s="1" t="s">
        <v>10</v>
      </c>
      <c r="F847" s="4">
        <v>21.643000000000001</v>
      </c>
      <c r="G847" s="4">
        <v>14.734999999999999</v>
      </c>
      <c r="H847" s="4">
        <v>4.484</v>
      </c>
      <c r="I847" s="4">
        <v>-39.765999999999998</v>
      </c>
      <c r="J847" s="4">
        <v>-1.677</v>
      </c>
      <c r="K847" s="4">
        <v>-2.4670000000000001</v>
      </c>
    </row>
    <row r="848" spans="1:11">
      <c r="A848" s="1">
        <v>9</v>
      </c>
      <c r="B848" s="1">
        <v>24</v>
      </c>
      <c r="C848" s="1"/>
      <c r="D848" s="1">
        <v>4</v>
      </c>
      <c r="E848" s="1" t="s">
        <v>11</v>
      </c>
      <c r="F848" s="4">
        <v>-13.356999999999999</v>
      </c>
      <c r="G848" s="4">
        <v>-9.0709999999999997</v>
      </c>
      <c r="H848" s="4">
        <v>-3.7170000000000001</v>
      </c>
      <c r="I848" s="4">
        <v>33.566000000000003</v>
      </c>
      <c r="J848" s="4">
        <v>1.377</v>
      </c>
      <c r="K848" s="4">
        <v>2.0259999999999998</v>
      </c>
    </row>
    <row r="849" spans="1:11">
      <c r="A849" s="1">
        <v>9</v>
      </c>
      <c r="B849" s="1">
        <v>24</v>
      </c>
      <c r="C849" s="1"/>
      <c r="D849" s="1">
        <v>4</v>
      </c>
      <c r="E849" s="1" t="s">
        <v>12</v>
      </c>
      <c r="F849" s="4">
        <v>-85.512</v>
      </c>
      <c r="G849" s="4">
        <v>-60.265999999999998</v>
      </c>
      <c r="H849" s="4">
        <v>-5.8840000000000003</v>
      </c>
      <c r="I849" s="4">
        <v>51.831000000000003</v>
      </c>
      <c r="J849" s="4">
        <v>2.2989999999999999</v>
      </c>
      <c r="K849" s="4">
        <v>3.3820000000000001</v>
      </c>
    </row>
    <row r="850" spans="1:11">
      <c r="A850" s="1">
        <v>9</v>
      </c>
      <c r="B850" s="1">
        <v>24</v>
      </c>
      <c r="C850" s="1"/>
      <c r="D850" s="1">
        <v>3</v>
      </c>
      <c r="E850" s="1" t="s">
        <v>9</v>
      </c>
      <c r="F850" s="4">
        <v>-20.143999999999998</v>
      </c>
      <c r="G850" s="4">
        <v>-13.848000000000001</v>
      </c>
      <c r="H850" s="4">
        <v>-9.3320000000000007</v>
      </c>
      <c r="I850" s="4">
        <v>86.230999999999995</v>
      </c>
      <c r="J850" s="4">
        <v>3.3159999999999998</v>
      </c>
      <c r="K850" s="4">
        <v>4.8780000000000001</v>
      </c>
    </row>
    <row r="851" spans="1:11">
      <c r="A851" s="1">
        <v>9</v>
      </c>
      <c r="B851" s="1">
        <v>24</v>
      </c>
      <c r="C851" s="1"/>
      <c r="D851" s="1">
        <v>3</v>
      </c>
      <c r="E851" s="1" t="s">
        <v>10</v>
      </c>
      <c r="F851" s="4">
        <v>19.533000000000001</v>
      </c>
      <c r="G851" s="4">
        <v>13.388999999999999</v>
      </c>
      <c r="H851" s="4">
        <v>7.29</v>
      </c>
      <c r="I851" s="4">
        <v>-65.972999999999999</v>
      </c>
      <c r="J851" s="4">
        <v>-2.633</v>
      </c>
      <c r="K851" s="4">
        <v>-3.8740000000000001</v>
      </c>
    </row>
    <row r="852" spans="1:11">
      <c r="A852" s="1">
        <v>9</v>
      </c>
      <c r="B852" s="1">
        <v>24</v>
      </c>
      <c r="C852" s="1"/>
      <c r="D852" s="1">
        <v>3</v>
      </c>
      <c r="E852" s="1" t="s">
        <v>11</v>
      </c>
      <c r="F852" s="4">
        <v>-12.398999999999999</v>
      </c>
      <c r="G852" s="4">
        <v>-8.5120000000000005</v>
      </c>
      <c r="H852" s="4">
        <v>-5.1760000000000002</v>
      </c>
      <c r="I852" s="4">
        <v>47.366</v>
      </c>
      <c r="J852" s="4">
        <v>1.859</v>
      </c>
      <c r="K852" s="4">
        <v>2.7349999999999999</v>
      </c>
    </row>
    <row r="853" spans="1:11">
      <c r="A853" s="1">
        <v>9</v>
      </c>
      <c r="B853" s="1">
        <v>24</v>
      </c>
      <c r="C853" s="1"/>
      <c r="D853" s="1">
        <v>3</v>
      </c>
      <c r="E853" s="1" t="s">
        <v>12</v>
      </c>
      <c r="F853" s="4">
        <v>-130.79400000000001</v>
      </c>
      <c r="G853" s="4">
        <v>-92.152000000000001</v>
      </c>
      <c r="H853" s="4">
        <v>-12.176</v>
      </c>
      <c r="I853" s="4">
        <v>109.102</v>
      </c>
      <c r="J853" s="4">
        <v>4.6580000000000004</v>
      </c>
      <c r="K853" s="4">
        <v>6.8529999999999998</v>
      </c>
    </row>
    <row r="854" spans="1:11">
      <c r="A854" s="1">
        <v>9</v>
      </c>
      <c r="B854" s="1">
        <v>24</v>
      </c>
      <c r="C854" s="1"/>
      <c r="D854" s="1">
        <v>2</v>
      </c>
      <c r="E854" s="1" t="s">
        <v>9</v>
      </c>
      <c r="F854" s="4">
        <v>-17.547999999999998</v>
      </c>
      <c r="G854" s="4">
        <v>-12.196</v>
      </c>
      <c r="H854" s="4">
        <v>-9.8030000000000008</v>
      </c>
      <c r="I854" s="4">
        <v>92.203000000000003</v>
      </c>
      <c r="J854" s="4">
        <v>3.4870000000000001</v>
      </c>
      <c r="K854" s="4">
        <v>5.13</v>
      </c>
    </row>
    <row r="855" spans="1:11">
      <c r="A855" s="1">
        <v>9</v>
      </c>
      <c r="B855" s="1">
        <v>24</v>
      </c>
      <c r="C855" s="1"/>
      <c r="D855" s="1">
        <v>2</v>
      </c>
      <c r="E855" s="1" t="s">
        <v>10</v>
      </c>
      <c r="F855" s="4">
        <v>17.96</v>
      </c>
      <c r="G855" s="4">
        <v>12.54</v>
      </c>
      <c r="H855" s="4">
        <v>9.3889999999999993</v>
      </c>
      <c r="I855" s="4">
        <v>-86.251000000000005</v>
      </c>
      <c r="J855" s="4">
        <v>-3.8220000000000001</v>
      </c>
      <c r="K855" s="4">
        <v>-5.6219999999999999</v>
      </c>
    </row>
    <row r="856" spans="1:11">
      <c r="A856" s="1">
        <v>9</v>
      </c>
      <c r="B856" s="1">
        <v>24</v>
      </c>
      <c r="C856" s="1"/>
      <c r="D856" s="1">
        <v>2</v>
      </c>
      <c r="E856" s="1" t="s">
        <v>11</v>
      </c>
      <c r="F856" s="4">
        <v>-11.096</v>
      </c>
      <c r="G856" s="4">
        <v>-7.73</v>
      </c>
      <c r="H856" s="4">
        <v>-5.98</v>
      </c>
      <c r="I856" s="4">
        <v>55.600999999999999</v>
      </c>
      <c r="J856" s="4">
        <v>2.2839999999999998</v>
      </c>
      <c r="K856" s="4">
        <v>3.36</v>
      </c>
    </row>
    <row r="857" spans="1:11">
      <c r="A857" s="1">
        <v>9</v>
      </c>
      <c r="B857" s="1">
        <v>24</v>
      </c>
      <c r="C857" s="1"/>
      <c r="D857" s="1">
        <v>2</v>
      </c>
      <c r="E857" s="1" t="s">
        <v>12</v>
      </c>
      <c r="F857" s="4">
        <v>-173.79300000000001</v>
      </c>
      <c r="G857" s="4">
        <v>-122.572</v>
      </c>
      <c r="H857" s="4">
        <v>-20.055</v>
      </c>
      <c r="I857" s="4">
        <v>181.89699999999999</v>
      </c>
      <c r="J857" s="4">
        <v>7.556</v>
      </c>
      <c r="K857" s="4">
        <v>11.116</v>
      </c>
    </row>
    <row r="858" spans="1:11">
      <c r="A858" s="1">
        <v>9</v>
      </c>
      <c r="B858" s="1">
        <v>24</v>
      </c>
      <c r="C858" s="1"/>
      <c r="D858" s="1">
        <v>1</v>
      </c>
      <c r="E858" s="1" t="s">
        <v>9</v>
      </c>
      <c r="F858" s="4">
        <v>-10.173999999999999</v>
      </c>
      <c r="G858" s="4">
        <v>-7.22</v>
      </c>
      <c r="H858" s="4">
        <v>-8.7620000000000005</v>
      </c>
      <c r="I858" s="4">
        <v>84.435000000000002</v>
      </c>
      <c r="J858" s="4">
        <v>2.044</v>
      </c>
      <c r="K858" s="4">
        <v>3.0070000000000001</v>
      </c>
    </row>
    <row r="859" spans="1:11">
      <c r="A859" s="1">
        <v>9</v>
      </c>
      <c r="B859" s="1">
        <v>24</v>
      </c>
      <c r="C859" s="1"/>
      <c r="D859" s="1">
        <v>1</v>
      </c>
      <c r="E859" s="1" t="s">
        <v>10</v>
      </c>
      <c r="F859" s="4">
        <v>5.39</v>
      </c>
      <c r="G859" s="4">
        <v>3.7669999999999999</v>
      </c>
      <c r="H859" s="4">
        <v>20.975999999999999</v>
      </c>
      <c r="I859" s="4">
        <v>-199.09200000000001</v>
      </c>
      <c r="J859" s="4">
        <v>-6.09</v>
      </c>
      <c r="K859" s="4">
        <v>-8.9600000000000009</v>
      </c>
    </row>
    <row r="860" spans="1:11">
      <c r="A860" s="1">
        <v>9</v>
      </c>
      <c r="B860" s="1">
        <v>24</v>
      </c>
      <c r="C860" s="1"/>
      <c r="D860" s="1">
        <v>1</v>
      </c>
      <c r="E860" s="1" t="s">
        <v>11</v>
      </c>
      <c r="F860" s="4">
        <v>-4.3230000000000004</v>
      </c>
      <c r="G860" s="4">
        <v>-3.052</v>
      </c>
      <c r="H860" s="4">
        <v>-8.2520000000000007</v>
      </c>
      <c r="I860" s="4">
        <v>78.680999999999997</v>
      </c>
      <c r="J860" s="4">
        <v>2.2599999999999998</v>
      </c>
      <c r="K860" s="4">
        <v>3.3239999999999998</v>
      </c>
    </row>
    <row r="861" spans="1:11">
      <c r="A861" s="1">
        <v>9</v>
      </c>
      <c r="B861" s="1">
        <v>24</v>
      </c>
      <c r="C861" s="1"/>
      <c r="D861" s="1">
        <v>1</v>
      </c>
      <c r="E861" s="1" t="s">
        <v>12</v>
      </c>
      <c r="F861" s="4">
        <v>-212.26900000000001</v>
      </c>
      <c r="G861" s="4">
        <v>-150.066</v>
      </c>
      <c r="H861" s="4">
        <v>-28.373999999999999</v>
      </c>
      <c r="I861" s="4">
        <v>260.06</v>
      </c>
      <c r="J861" s="4">
        <v>10.318</v>
      </c>
      <c r="K861" s="4">
        <v>15.18</v>
      </c>
    </row>
    <row r="862" spans="1:11">
      <c r="A862" s="1">
        <v>9</v>
      </c>
      <c r="B862" s="1">
        <v>17</v>
      </c>
      <c r="C862" s="1"/>
      <c r="D862" s="1">
        <v>5</v>
      </c>
      <c r="E862" s="1" t="s">
        <v>9</v>
      </c>
      <c r="F862" s="4">
        <v>-37.009</v>
      </c>
      <c r="G862" s="4">
        <v>-22.181999999999999</v>
      </c>
      <c r="H862" s="4">
        <v>-6.5289999999999999</v>
      </c>
      <c r="I862" s="4">
        <v>56.744</v>
      </c>
      <c r="J862" s="4">
        <v>2.5830000000000002</v>
      </c>
      <c r="K862" s="4">
        <v>3.8</v>
      </c>
    </row>
    <row r="863" spans="1:11">
      <c r="A863" s="1">
        <v>9</v>
      </c>
      <c r="B863" s="1">
        <v>17</v>
      </c>
      <c r="C863" s="1"/>
      <c r="D863" s="1">
        <v>5</v>
      </c>
      <c r="E863" s="1" t="s">
        <v>10</v>
      </c>
      <c r="F863" s="4">
        <v>27.576000000000001</v>
      </c>
      <c r="G863" s="4">
        <v>16.526</v>
      </c>
      <c r="H863" s="4">
        <v>4.968</v>
      </c>
      <c r="I863" s="4">
        <v>-42.173000000000002</v>
      </c>
      <c r="J863" s="4">
        <v>-1.966</v>
      </c>
      <c r="K863" s="4">
        <v>-2.8929999999999998</v>
      </c>
    </row>
    <row r="864" spans="1:11">
      <c r="A864" s="1">
        <v>9</v>
      </c>
      <c r="B864" s="1">
        <v>17</v>
      </c>
      <c r="C864" s="1"/>
      <c r="D864" s="1">
        <v>5</v>
      </c>
      <c r="E864" s="1" t="s">
        <v>11</v>
      </c>
      <c r="F864" s="4">
        <v>-20.183</v>
      </c>
      <c r="G864" s="4">
        <v>-12.096</v>
      </c>
      <c r="H864" s="4">
        <v>-3.5790000000000002</v>
      </c>
      <c r="I864" s="4">
        <v>30.774999999999999</v>
      </c>
      <c r="J864" s="4">
        <v>1.4219999999999999</v>
      </c>
      <c r="K864" s="4">
        <v>2.0910000000000002</v>
      </c>
    </row>
    <row r="865" spans="1:11">
      <c r="A865" s="1">
        <v>9</v>
      </c>
      <c r="B865" s="1">
        <v>17</v>
      </c>
      <c r="C865" s="1"/>
      <c r="D865" s="1">
        <v>5</v>
      </c>
      <c r="E865" s="1" t="s">
        <v>12</v>
      </c>
      <c r="F865" s="4">
        <v>-108.26</v>
      </c>
      <c r="G865" s="4">
        <v>-72.212999999999994</v>
      </c>
      <c r="H865" s="4">
        <v>0.34499999999999997</v>
      </c>
      <c r="I865" s="4">
        <v>-2.8809999999999998</v>
      </c>
      <c r="J865" s="4">
        <v>-0.13300000000000001</v>
      </c>
      <c r="K865" s="4">
        <v>-0.19600000000000001</v>
      </c>
    </row>
    <row r="866" spans="1:11">
      <c r="A866" s="1">
        <v>9</v>
      </c>
      <c r="B866" s="1">
        <v>17</v>
      </c>
      <c r="C866" s="1"/>
      <c r="D866" s="1">
        <v>4</v>
      </c>
      <c r="E866" s="1" t="s">
        <v>9</v>
      </c>
      <c r="F866" s="4">
        <v>-19.853000000000002</v>
      </c>
      <c r="G866" s="4">
        <v>-11.920999999999999</v>
      </c>
      <c r="H866" s="4">
        <v>-11.477</v>
      </c>
      <c r="I866" s="4">
        <v>104.248</v>
      </c>
      <c r="J866" s="4">
        <v>4.2380000000000004</v>
      </c>
      <c r="K866" s="4">
        <v>6.2350000000000003</v>
      </c>
    </row>
    <row r="867" spans="1:11">
      <c r="A867" s="1">
        <v>9</v>
      </c>
      <c r="B867" s="1">
        <v>17</v>
      </c>
      <c r="C867" s="1"/>
      <c r="D867" s="1">
        <v>4</v>
      </c>
      <c r="E867" s="1" t="s">
        <v>10</v>
      </c>
      <c r="F867" s="4">
        <v>21.734000000000002</v>
      </c>
      <c r="G867" s="4">
        <v>13.045</v>
      </c>
      <c r="H867" s="4">
        <v>8.9570000000000007</v>
      </c>
      <c r="I867" s="4">
        <v>-80.138000000000005</v>
      </c>
      <c r="J867" s="4">
        <v>-3.38</v>
      </c>
      <c r="K867" s="4">
        <v>-4.9720000000000004</v>
      </c>
    </row>
    <row r="868" spans="1:11">
      <c r="A868" s="1">
        <v>9</v>
      </c>
      <c r="B868" s="1">
        <v>17</v>
      </c>
      <c r="C868" s="1"/>
      <c r="D868" s="1">
        <v>4</v>
      </c>
      <c r="E868" s="1" t="s">
        <v>11</v>
      </c>
      <c r="F868" s="4">
        <v>-12.996</v>
      </c>
      <c r="G868" s="4">
        <v>-7.8019999999999996</v>
      </c>
      <c r="H868" s="4">
        <v>-6.3739999999999997</v>
      </c>
      <c r="I868" s="4">
        <v>57.51</v>
      </c>
      <c r="J868" s="4">
        <v>2.3809999999999998</v>
      </c>
      <c r="K868" s="4">
        <v>3.5019999999999998</v>
      </c>
    </row>
    <row r="869" spans="1:11">
      <c r="A869" s="1">
        <v>9</v>
      </c>
      <c r="B869" s="1">
        <v>17</v>
      </c>
      <c r="C869" s="1"/>
      <c r="D869" s="1">
        <v>4</v>
      </c>
      <c r="E869" s="1" t="s">
        <v>12</v>
      </c>
      <c r="F869" s="4">
        <v>-213.76599999999999</v>
      </c>
      <c r="G869" s="4">
        <v>-143.071</v>
      </c>
      <c r="H869" s="4">
        <v>1.2949999999999999</v>
      </c>
      <c r="I869" s="4">
        <v>-11.19</v>
      </c>
      <c r="J869" s="4">
        <v>-0.51100000000000001</v>
      </c>
      <c r="K869" s="4">
        <v>-0.752</v>
      </c>
    </row>
    <row r="870" spans="1:11">
      <c r="A870" s="1">
        <v>9</v>
      </c>
      <c r="B870" s="1">
        <v>17</v>
      </c>
      <c r="C870" s="1"/>
      <c r="D870" s="1">
        <v>3</v>
      </c>
      <c r="E870" s="1" t="s">
        <v>9</v>
      </c>
      <c r="F870" s="4">
        <v>-21.472000000000001</v>
      </c>
      <c r="G870" s="4">
        <v>-12.875</v>
      </c>
      <c r="H870" s="4">
        <v>-14.718</v>
      </c>
      <c r="I870" s="4">
        <v>135.47399999999999</v>
      </c>
      <c r="J870" s="4">
        <v>5.3150000000000004</v>
      </c>
      <c r="K870" s="4">
        <v>7.82</v>
      </c>
    </row>
    <row r="871" spans="1:11">
      <c r="A871" s="1">
        <v>9</v>
      </c>
      <c r="B871" s="1">
        <v>17</v>
      </c>
      <c r="C871" s="1"/>
      <c r="D871" s="1">
        <v>3</v>
      </c>
      <c r="E871" s="1" t="s">
        <v>10</v>
      </c>
      <c r="F871" s="4">
        <v>20.763999999999999</v>
      </c>
      <c r="G871" s="4">
        <v>12.456</v>
      </c>
      <c r="H871" s="4">
        <v>12.923</v>
      </c>
      <c r="I871" s="4">
        <v>-117.649</v>
      </c>
      <c r="J871" s="4">
        <v>-4.7359999999999998</v>
      </c>
      <c r="K871" s="4">
        <v>-6.9669999999999996</v>
      </c>
    </row>
    <row r="872" spans="1:11">
      <c r="A872" s="1">
        <v>9</v>
      </c>
      <c r="B872" s="1">
        <v>17</v>
      </c>
      <c r="C872" s="1"/>
      <c r="D872" s="1">
        <v>3</v>
      </c>
      <c r="E872" s="1" t="s">
        <v>11</v>
      </c>
      <c r="F872" s="4">
        <v>-13.199</v>
      </c>
      <c r="G872" s="4">
        <v>-7.9160000000000004</v>
      </c>
      <c r="H872" s="4">
        <v>-8.6300000000000008</v>
      </c>
      <c r="I872" s="4">
        <v>79.021000000000001</v>
      </c>
      <c r="J872" s="4">
        <v>3.141</v>
      </c>
      <c r="K872" s="4">
        <v>4.6210000000000004</v>
      </c>
    </row>
    <row r="873" spans="1:11">
      <c r="A873" s="1">
        <v>9</v>
      </c>
      <c r="B873" s="1">
        <v>17</v>
      </c>
      <c r="C873" s="1"/>
      <c r="D873" s="1">
        <v>3</v>
      </c>
      <c r="E873" s="1" t="s">
        <v>12</v>
      </c>
      <c r="F873" s="4">
        <v>-323.30200000000002</v>
      </c>
      <c r="G873" s="4">
        <v>-216.584</v>
      </c>
      <c r="H873" s="4">
        <v>3.0449999999999999</v>
      </c>
      <c r="I873" s="4">
        <v>-27.111999999999998</v>
      </c>
      <c r="J873" s="4">
        <v>-1.1739999999999999</v>
      </c>
      <c r="K873" s="4">
        <v>-1.7270000000000001</v>
      </c>
    </row>
    <row r="874" spans="1:11">
      <c r="A874" s="1">
        <v>9</v>
      </c>
      <c r="B874" s="1">
        <v>17</v>
      </c>
      <c r="C874" s="1"/>
      <c r="D874" s="1">
        <v>2</v>
      </c>
      <c r="E874" s="1" t="s">
        <v>9</v>
      </c>
      <c r="F874" s="4">
        <v>-19.995999999999999</v>
      </c>
      <c r="G874" s="4">
        <v>-11.997</v>
      </c>
      <c r="H874" s="4">
        <v>-16.279</v>
      </c>
      <c r="I874" s="4">
        <v>152.38999999999999</v>
      </c>
      <c r="J874" s="4">
        <v>5.782</v>
      </c>
      <c r="K874" s="4">
        <v>8.5060000000000002</v>
      </c>
    </row>
    <row r="875" spans="1:11">
      <c r="A875" s="1">
        <v>9</v>
      </c>
      <c r="B875" s="1">
        <v>17</v>
      </c>
      <c r="C875" s="1"/>
      <c r="D875" s="1">
        <v>2</v>
      </c>
      <c r="E875" s="1" t="s">
        <v>10</v>
      </c>
      <c r="F875" s="4">
        <v>21.722000000000001</v>
      </c>
      <c r="G875" s="4">
        <v>13.036</v>
      </c>
      <c r="H875" s="4">
        <v>16.43</v>
      </c>
      <c r="I875" s="4">
        <v>-152.119</v>
      </c>
      <c r="J875" s="4">
        <v>-6.2050000000000001</v>
      </c>
      <c r="K875" s="4">
        <v>-9.1289999999999996</v>
      </c>
    </row>
    <row r="876" spans="1:11">
      <c r="A876" s="1">
        <v>9</v>
      </c>
      <c r="B876" s="1">
        <v>17</v>
      </c>
      <c r="C876" s="1"/>
      <c r="D876" s="1">
        <v>2</v>
      </c>
      <c r="E876" s="1" t="s">
        <v>11</v>
      </c>
      <c r="F876" s="4">
        <v>-13.037000000000001</v>
      </c>
      <c r="G876" s="4">
        <v>-7.8230000000000004</v>
      </c>
      <c r="H876" s="4">
        <v>-10.215</v>
      </c>
      <c r="I876" s="4">
        <v>95.099000000000004</v>
      </c>
      <c r="J876" s="4">
        <v>3.746</v>
      </c>
      <c r="K876" s="4">
        <v>5.5110000000000001</v>
      </c>
    </row>
    <row r="877" spans="1:11">
      <c r="A877" s="1">
        <v>9</v>
      </c>
      <c r="B877" s="1">
        <v>17</v>
      </c>
      <c r="C877" s="1"/>
      <c r="D877" s="1">
        <v>2</v>
      </c>
      <c r="E877" s="1" t="s">
        <v>12</v>
      </c>
      <c r="F877" s="4">
        <v>-435.75</v>
      </c>
      <c r="G877" s="4">
        <v>-292.02199999999999</v>
      </c>
      <c r="H877" s="4">
        <v>5.4139999999999997</v>
      </c>
      <c r="I877" s="4">
        <v>-49.009</v>
      </c>
      <c r="J877" s="4">
        <v>-2.0569999999999999</v>
      </c>
      <c r="K877" s="4">
        <v>-3.0270000000000001</v>
      </c>
    </row>
    <row r="878" spans="1:11">
      <c r="A878" s="1">
        <v>9</v>
      </c>
      <c r="B878" s="1">
        <v>17</v>
      </c>
      <c r="C878" s="1"/>
      <c r="D878" s="1">
        <v>1</v>
      </c>
      <c r="E878" s="1" t="s">
        <v>9</v>
      </c>
      <c r="F878" s="4">
        <v>-13.180999999999999</v>
      </c>
      <c r="G878" s="4">
        <v>-7.9260000000000002</v>
      </c>
      <c r="H878" s="4">
        <v>-13.266999999999999</v>
      </c>
      <c r="I878" s="4">
        <v>126.85299999999999</v>
      </c>
      <c r="J878" s="4">
        <v>3.5089999999999999</v>
      </c>
      <c r="K878" s="4">
        <v>5.1630000000000003</v>
      </c>
    </row>
    <row r="879" spans="1:11">
      <c r="A879" s="1">
        <v>9</v>
      </c>
      <c r="B879" s="1">
        <v>17</v>
      </c>
      <c r="C879" s="1"/>
      <c r="D879" s="1">
        <v>1</v>
      </c>
      <c r="E879" s="1" t="s">
        <v>10</v>
      </c>
      <c r="F879" s="4">
        <v>6.8929999999999998</v>
      </c>
      <c r="G879" s="4">
        <v>4.1210000000000004</v>
      </c>
      <c r="H879" s="4">
        <v>23.242999999999999</v>
      </c>
      <c r="I879" s="4">
        <v>-220.435</v>
      </c>
      <c r="J879" s="4">
        <v>-6.8230000000000004</v>
      </c>
      <c r="K879" s="4">
        <v>-10.038</v>
      </c>
    </row>
    <row r="880" spans="1:11">
      <c r="A880" s="1">
        <v>9</v>
      </c>
      <c r="B880" s="1">
        <v>17</v>
      </c>
      <c r="C880" s="1"/>
      <c r="D880" s="1">
        <v>1</v>
      </c>
      <c r="E880" s="1" t="s">
        <v>11</v>
      </c>
      <c r="F880" s="4">
        <v>-5.5759999999999996</v>
      </c>
      <c r="G880" s="4">
        <v>-3.3460000000000001</v>
      </c>
      <c r="H880" s="4">
        <v>-10.138999999999999</v>
      </c>
      <c r="I880" s="4">
        <v>96.44</v>
      </c>
      <c r="J880" s="4">
        <v>2.87</v>
      </c>
      <c r="K880" s="4">
        <v>4.2229999999999999</v>
      </c>
    </row>
    <row r="881" spans="1:11">
      <c r="A881" s="1">
        <v>9</v>
      </c>
      <c r="B881" s="1">
        <v>17</v>
      </c>
      <c r="C881" s="1"/>
      <c r="D881" s="1">
        <v>1</v>
      </c>
      <c r="E881" s="1" t="s">
        <v>12</v>
      </c>
      <c r="F881" s="4">
        <v>-554.95500000000004</v>
      </c>
      <c r="G881" s="4">
        <v>-371.93200000000002</v>
      </c>
      <c r="H881" s="4">
        <v>8.4269999999999996</v>
      </c>
      <c r="I881" s="4">
        <v>-77.412999999999997</v>
      </c>
      <c r="J881" s="4">
        <v>-3.0409999999999999</v>
      </c>
      <c r="K881" s="4">
        <v>-4.4740000000000002</v>
      </c>
    </row>
    <row r="882" spans="1:11">
      <c r="A882" s="1">
        <v>9</v>
      </c>
      <c r="B882" s="1">
        <v>10</v>
      </c>
      <c r="C882" s="1"/>
      <c r="D882" s="1">
        <v>5</v>
      </c>
      <c r="E882" s="1" t="s">
        <v>9</v>
      </c>
      <c r="F882" s="4">
        <v>29.187000000000001</v>
      </c>
      <c r="G882" s="4">
        <v>19.09</v>
      </c>
      <c r="H882" s="4">
        <v>-2.5910000000000002</v>
      </c>
      <c r="I882" s="4">
        <v>22.658999999999999</v>
      </c>
      <c r="J882" s="4">
        <v>1.0209999999999999</v>
      </c>
      <c r="K882" s="4">
        <v>1.5009999999999999</v>
      </c>
    </row>
    <row r="883" spans="1:11">
      <c r="A883" s="1">
        <v>9</v>
      </c>
      <c r="B883" s="1">
        <v>10</v>
      </c>
      <c r="C883" s="1"/>
      <c r="D883" s="1">
        <v>5</v>
      </c>
      <c r="E883" s="1" t="s">
        <v>10</v>
      </c>
      <c r="F883" s="4">
        <v>-23.114999999999998</v>
      </c>
      <c r="G883" s="4">
        <v>-15.208</v>
      </c>
      <c r="H883" s="4">
        <v>2.4</v>
      </c>
      <c r="I883" s="4">
        <v>-20.890999999999998</v>
      </c>
      <c r="J883" s="4">
        <v>-0.94799999999999995</v>
      </c>
      <c r="K883" s="4">
        <v>-1.395</v>
      </c>
    </row>
    <row r="884" spans="1:11">
      <c r="A884" s="1">
        <v>9</v>
      </c>
      <c r="B884" s="1">
        <v>10</v>
      </c>
      <c r="C884" s="1"/>
      <c r="D884" s="1">
        <v>5</v>
      </c>
      <c r="E884" s="1" t="s">
        <v>11</v>
      </c>
      <c r="F884" s="4">
        <v>16.344999999999999</v>
      </c>
      <c r="G884" s="4">
        <v>10.718</v>
      </c>
      <c r="H884" s="4">
        <v>-1.56</v>
      </c>
      <c r="I884" s="4">
        <v>13.606999999999999</v>
      </c>
      <c r="J884" s="4">
        <v>0.61499999999999999</v>
      </c>
      <c r="K884" s="4">
        <v>0.90500000000000003</v>
      </c>
    </row>
    <row r="885" spans="1:11">
      <c r="A885" s="1">
        <v>9</v>
      </c>
      <c r="B885" s="1">
        <v>10</v>
      </c>
      <c r="C885" s="1"/>
      <c r="D885" s="1">
        <v>5</v>
      </c>
      <c r="E885" s="1" t="s">
        <v>12</v>
      </c>
      <c r="F885" s="4">
        <v>-66.906000000000006</v>
      </c>
      <c r="G885" s="4">
        <v>-43.268999999999998</v>
      </c>
      <c r="H885" s="4">
        <v>1.351</v>
      </c>
      <c r="I885" s="4">
        <v>-11.816000000000001</v>
      </c>
      <c r="J885" s="4">
        <v>-0.53200000000000003</v>
      </c>
      <c r="K885" s="4">
        <v>-0.78300000000000003</v>
      </c>
    </row>
    <row r="886" spans="1:11">
      <c r="A886" s="1">
        <v>9</v>
      </c>
      <c r="B886" s="1">
        <v>10</v>
      </c>
      <c r="C886" s="1"/>
      <c r="D886" s="1">
        <v>4</v>
      </c>
      <c r="E886" s="1" t="s">
        <v>9</v>
      </c>
      <c r="F886" s="4">
        <v>17.651</v>
      </c>
      <c r="G886" s="4">
        <v>11.693</v>
      </c>
      <c r="H886" s="4">
        <v>-3.9590000000000001</v>
      </c>
      <c r="I886" s="4">
        <v>35.774999999999999</v>
      </c>
      <c r="J886" s="4">
        <v>1.4830000000000001</v>
      </c>
      <c r="K886" s="4">
        <v>2.181</v>
      </c>
    </row>
    <row r="887" spans="1:11">
      <c r="A887" s="1">
        <v>9</v>
      </c>
      <c r="B887" s="1">
        <v>10</v>
      </c>
      <c r="C887" s="1"/>
      <c r="D887" s="1">
        <v>4</v>
      </c>
      <c r="E887" s="1" t="s">
        <v>10</v>
      </c>
      <c r="F887" s="4">
        <v>-18.228000000000002</v>
      </c>
      <c r="G887" s="4">
        <v>-12.047000000000001</v>
      </c>
      <c r="H887" s="4">
        <v>3.718</v>
      </c>
      <c r="I887" s="4">
        <v>-33.46</v>
      </c>
      <c r="J887" s="4">
        <v>-1.401</v>
      </c>
      <c r="K887" s="4">
        <v>-2.0609999999999999</v>
      </c>
    </row>
    <row r="888" spans="1:11">
      <c r="A888" s="1">
        <v>9</v>
      </c>
      <c r="B888" s="1">
        <v>10</v>
      </c>
      <c r="C888" s="1"/>
      <c r="D888" s="1">
        <v>4</v>
      </c>
      <c r="E888" s="1" t="s">
        <v>11</v>
      </c>
      <c r="F888" s="4">
        <v>11.212</v>
      </c>
      <c r="G888" s="4">
        <v>7.4189999999999996</v>
      </c>
      <c r="H888" s="4">
        <v>-2.399</v>
      </c>
      <c r="I888" s="4">
        <v>21.632999999999999</v>
      </c>
      <c r="J888" s="4">
        <v>0.90100000000000002</v>
      </c>
      <c r="K888" s="4">
        <v>1.3260000000000001</v>
      </c>
    </row>
    <row r="889" spans="1:11">
      <c r="A889" s="1">
        <v>9</v>
      </c>
      <c r="B889" s="1">
        <v>10</v>
      </c>
      <c r="C889" s="1"/>
      <c r="D889" s="1">
        <v>4</v>
      </c>
      <c r="E889" s="1" t="s">
        <v>12</v>
      </c>
      <c r="F889" s="4">
        <v>-140.708</v>
      </c>
      <c r="G889" s="4">
        <v>-91.382999999999996</v>
      </c>
      <c r="H889" s="4">
        <v>4.6040000000000001</v>
      </c>
      <c r="I889" s="4">
        <v>-40.786000000000001</v>
      </c>
      <c r="J889" s="4">
        <v>-1.788</v>
      </c>
      <c r="K889" s="4">
        <v>-2.63</v>
      </c>
    </row>
    <row r="890" spans="1:11">
      <c r="A890" s="1">
        <v>9</v>
      </c>
      <c r="B890" s="1">
        <v>10</v>
      </c>
      <c r="C890" s="1"/>
      <c r="D890" s="1">
        <v>3</v>
      </c>
      <c r="E890" s="1" t="s">
        <v>9</v>
      </c>
      <c r="F890" s="4">
        <v>18.524000000000001</v>
      </c>
      <c r="G890" s="4">
        <v>12.198</v>
      </c>
      <c r="H890" s="4">
        <v>-5.157</v>
      </c>
      <c r="I890" s="4">
        <v>47.319000000000003</v>
      </c>
      <c r="J890" s="4">
        <v>1.883</v>
      </c>
      <c r="K890" s="4">
        <v>2.7709999999999999</v>
      </c>
    </row>
    <row r="891" spans="1:11">
      <c r="A891" s="1">
        <v>9</v>
      </c>
      <c r="B891" s="1">
        <v>10</v>
      </c>
      <c r="C891" s="1"/>
      <c r="D891" s="1">
        <v>3</v>
      </c>
      <c r="E891" s="1" t="s">
        <v>10</v>
      </c>
      <c r="F891" s="4">
        <v>-17.978999999999999</v>
      </c>
      <c r="G891" s="4">
        <v>-11.835000000000001</v>
      </c>
      <c r="H891" s="4">
        <v>4.9729999999999999</v>
      </c>
      <c r="I891" s="4">
        <v>-45.485999999999997</v>
      </c>
      <c r="J891" s="4">
        <v>-1.8280000000000001</v>
      </c>
      <c r="K891" s="4">
        <v>-2.69</v>
      </c>
    </row>
    <row r="892" spans="1:11">
      <c r="A892" s="1">
        <v>9</v>
      </c>
      <c r="B892" s="1">
        <v>10</v>
      </c>
      <c r="C892" s="1"/>
      <c r="D892" s="1">
        <v>3</v>
      </c>
      <c r="E892" s="1" t="s">
        <v>11</v>
      </c>
      <c r="F892" s="4">
        <v>11.407</v>
      </c>
      <c r="G892" s="4">
        <v>7.51</v>
      </c>
      <c r="H892" s="4">
        <v>-3.165</v>
      </c>
      <c r="I892" s="4">
        <v>29</v>
      </c>
      <c r="J892" s="4">
        <v>1.1599999999999999</v>
      </c>
      <c r="K892" s="4">
        <v>1.706</v>
      </c>
    </row>
    <row r="893" spans="1:11">
      <c r="A893" s="1">
        <v>9</v>
      </c>
      <c r="B893" s="1">
        <v>10</v>
      </c>
      <c r="C893" s="1"/>
      <c r="D893" s="1">
        <v>3</v>
      </c>
      <c r="E893" s="1" t="s">
        <v>12</v>
      </c>
      <c r="F893" s="4">
        <v>-213.191</v>
      </c>
      <c r="G893" s="4">
        <v>-138.59399999999999</v>
      </c>
      <c r="H893" s="4">
        <v>9.1349999999999998</v>
      </c>
      <c r="I893" s="4">
        <v>-82.028000000000006</v>
      </c>
      <c r="J893" s="4">
        <v>-3.4849999999999999</v>
      </c>
      <c r="K893" s="4">
        <v>-5.1260000000000003</v>
      </c>
    </row>
    <row r="894" spans="1:11">
      <c r="A894" s="1">
        <v>9</v>
      </c>
      <c r="B894" s="1">
        <v>10</v>
      </c>
      <c r="C894" s="1"/>
      <c r="D894" s="1">
        <v>2</v>
      </c>
      <c r="E894" s="1" t="s">
        <v>9</v>
      </c>
      <c r="F894" s="4">
        <v>18.283000000000001</v>
      </c>
      <c r="G894" s="4">
        <v>11.984</v>
      </c>
      <c r="H894" s="4">
        <v>-5.851</v>
      </c>
      <c r="I894" s="4">
        <v>54.561999999999998</v>
      </c>
      <c r="J894" s="4">
        <v>2.0720000000000001</v>
      </c>
      <c r="K894" s="4">
        <v>3.048</v>
      </c>
    </row>
    <row r="895" spans="1:11">
      <c r="A895" s="1">
        <v>9</v>
      </c>
      <c r="B895" s="1">
        <v>10</v>
      </c>
      <c r="C895" s="1"/>
      <c r="D895" s="1">
        <v>2</v>
      </c>
      <c r="E895" s="1" t="s">
        <v>10</v>
      </c>
      <c r="F895" s="4">
        <v>-18.803999999999998</v>
      </c>
      <c r="G895" s="4">
        <v>-12.298999999999999</v>
      </c>
      <c r="H895" s="4">
        <v>5.992</v>
      </c>
      <c r="I895" s="4">
        <v>-55.735999999999997</v>
      </c>
      <c r="J895" s="4">
        <v>-2.15</v>
      </c>
      <c r="K895" s="4">
        <v>-3.1640000000000001</v>
      </c>
    </row>
    <row r="896" spans="1:11">
      <c r="A896" s="1">
        <v>9</v>
      </c>
      <c r="B896" s="1">
        <v>10</v>
      </c>
      <c r="C896" s="1"/>
      <c r="D896" s="1">
        <v>2</v>
      </c>
      <c r="E896" s="1" t="s">
        <v>11</v>
      </c>
      <c r="F896" s="4">
        <v>11.59</v>
      </c>
      <c r="G896" s="4">
        <v>7.5890000000000004</v>
      </c>
      <c r="H896" s="4">
        <v>-3.7010000000000001</v>
      </c>
      <c r="I896" s="4">
        <v>34.466999999999999</v>
      </c>
      <c r="J896" s="4">
        <v>1.319</v>
      </c>
      <c r="K896" s="4">
        <v>1.9410000000000001</v>
      </c>
    </row>
    <row r="897" spans="1:11">
      <c r="A897" s="1">
        <v>9</v>
      </c>
      <c r="B897" s="1">
        <v>10</v>
      </c>
      <c r="C897" s="1"/>
      <c r="D897" s="1">
        <v>2</v>
      </c>
      <c r="E897" s="1" t="s">
        <v>12</v>
      </c>
      <c r="F897" s="4">
        <v>-285.04599999999999</v>
      </c>
      <c r="G897" s="4">
        <v>-185.346</v>
      </c>
      <c r="H897" s="4">
        <v>14.641999999999999</v>
      </c>
      <c r="I897" s="4">
        <v>-132.893</v>
      </c>
      <c r="J897" s="4">
        <v>-5.4980000000000002</v>
      </c>
      <c r="K897" s="4">
        <v>-8.0890000000000004</v>
      </c>
    </row>
    <row r="898" spans="1:11">
      <c r="A898" s="1">
        <v>9</v>
      </c>
      <c r="B898" s="1">
        <v>10</v>
      </c>
      <c r="C898" s="1"/>
      <c r="D898" s="1">
        <v>1</v>
      </c>
      <c r="E898" s="1" t="s">
        <v>9</v>
      </c>
      <c r="F898" s="4">
        <v>11.583</v>
      </c>
      <c r="G898" s="4">
        <v>7.5510000000000002</v>
      </c>
      <c r="H898" s="4">
        <v>-4.2649999999999997</v>
      </c>
      <c r="I898" s="4">
        <v>40.481999999999999</v>
      </c>
      <c r="J898" s="4">
        <v>1.244</v>
      </c>
      <c r="K898" s="4">
        <v>1.83</v>
      </c>
    </row>
    <row r="899" spans="1:11">
      <c r="A899" s="1">
        <v>9</v>
      </c>
      <c r="B899" s="1">
        <v>10</v>
      </c>
      <c r="C899" s="1"/>
      <c r="D899" s="1">
        <v>1</v>
      </c>
      <c r="E899" s="1" t="s">
        <v>10</v>
      </c>
      <c r="F899" s="4">
        <v>-5.7359999999999998</v>
      </c>
      <c r="G899" s="4">
        <v>-3.7469999999999999</v>
      </c>
      <c r="H899" s="4">
        <v>5.1849999999999996</v>
      </c>
      <c r="I899" s="4">
        <v>-49.097000000000001</v>
      </c>
      <c r="J899" s="4">
        <v>-1.5529999999999999</v>
      </c>
      <c r="K899" s="4">
        <v>-2.2850000000000001</v>
      </c>
    </row>
    <row r="900" spans="1:11">
      <c r="A900" s="1">
        <v>9</v>
      </c>
      <c r="B900" s="1">
        <v>10</v>
      </c>
      <c r="C900" s="1"/>
      <c r="D900" s="1">
        <v>1</v>
      </c>
      <c r="E900" s="1" t="s">
        <v>11</v>
      </c>
      <c r="F900" s="4">
        <v>4.8109999999999999</v>
      </c>
      <c r="G900" s="4">
        <v>3.1379999999999999</v>
      </c>
      <c r="H900" s="4">
        <v>-2.625</v>
      </c>
      <c r="I900" s="4">
        <v>24.882000000000001</v>
      </c>
      <c r="J900" s="4">
        <v>0.77700000000000002</v>
      </c>
      <c r="K900" s="4">
        <v>1.143</v>
      </c>
    </row>
    <row r="901" spans="1:11">
      <c r="A901" s="1">
        <v>9</v>
      </c>
      <c r="B901" s="1">
        <v>10</v>
      </c>
      <c r="C901" s="1"/>
      <c r="D901" s="1">
        <v>1</v>
      </c>
      <c r="E901" s="1" t="s">
        <v>12</v>
      </c>
      <c r="F901" s="4">
        <v>-354.66500000000002</v>
      </c>
      <c r="G901" s="4">
        <v>-230.55099999999999</v>
      </c>
      <c r="H901" s="4">
        <v>19.948</v>
      </c>
      <c r="I901" s="4">
        <v>-182.65700000000001</v>
      </c>
      <c r="J901" s="4">
        <v>-7.2770000000000001</v>
      </c>
      <c r="K901" s="4">
        <v>-10.706</v>
      </c>
    </row>
    <row r="902" spans="1:11">
      <c r="A902" s="1">
        <v>10</v>
      </c>
      <c r="B902" s="1">
        <v>25</v>
      </c>
      <c r="C902" s="1"/>
      <c r="D902" s="1">
        <v>5</v>
      </c>
      <c r="E902" s="1" t="s">
        <v>9</v>
      </c>
      <c r="F902" s="4">
        <v>-15.196</v>
      </c>
      <c r="G902" s="4">
        <v>-9.2279999999999998</v>
      </c>
      <c r="H902" s="4">
        <v>-0.84799999999999998</v>
      </c>
      <c r="I902" s="4">
        <v>7.3479999999999999</v>
      </c>
      <c r="J902" s="4">
        <v>0.52</v>
      </c>
      <c r="K902" s="4">
        <v>0.76500000000000001</v>
      </c>
    </row>
    <row r="903" spans="1:11">
      <c r="A903" s="1">
        <v>10</v>
      </c>
      <c r="B903" s="1">
        <v>25</v>
      </c>
      <c r="C903" s="1"/>
      <c r="D903" s="1">
        <v>5</v>
      </c>
      <c r="E903" s="1" t="s">
        <v>10</v>
      </c>
      <c r="F903" s="4">
        <v>11.238</v>
      </c>
      <c r="G903" s="4">
        <v>6.8540000000000001</v>
      </c>
      <c r="H903" s="4">
        <v>0.378</v>
      </c>
      <c r="I903" s="4">
        <v>-2.657</v>
      </c>
      <c r="J903" s="4">
        <v>-0.123</v>
      </c>
      <c r="K903" s="4">
        <v>-0.18099999999999999</v>
      </c>
    </row>
    <row r="904" spans="1:11">
      <c r="A904" s="1">
        <v>10</v>
      </c>
      <c r="B904" s="1">
        <v>25</v>
      </c>
      <c r="C904" s="1"/>
      <c r="D904" s="1">
        <v>5</v>
      </c>
      <c r="E904" s="1" t="s">
        <v>11</v>
      </c>
      <c r="F904" s="4">
        <v>-8.2609999999999992</v>
      </c>
      <c r="G904" s="4">
        <v>-5.0259999999999998</v>
      </c>
      <c r="H904" s="4">
        <v>-0.35399999999999998</v>
      </c>
      <c r="I904" s="4">
        <v>2.8530000000000002</v>
      </c>
      <c r="J904" s="4">
        <v>0.20100000000000001</v>
      </c>
      <c r="K904" s="4">
        <v>0.29599999999999999</v>
      </c>
    </row>
    <row r="905" spans="1:11">
      <c r="A905" s="1">
        <v>10</v>
      </c>
      <c r="B905" s="1">
        <v>25</v>
      </c>
      <c r="C905" s="1"/>
      <c r="D905" s="1">
        <v>5</v>
      </c>
      <c r="E905" s="1" t="s">
        <v>12</v>
      </c>
      <c r="F905" s="4">
        <v>-22.789000000000001</v>
      </c>
      <c r="G905" s="4">
        <v>-13.840999999999999</v>
      </c>
      <c r="H905" s="4">
        <v>-0.37</v>
      </c>
      <c r="I905" s="4">
        <v>3.206</v>
      </c>
      <c r="J905" s="4">
        <v>0.22700000000000001</v>
      </c>
      <c r="K905" s="4">
        <v>0.33400000000000002</v>
      </c>
    </row>
    <row r="906" spans="1:11">
      <c r="A906" s="1">
        <v>10</v>
      </c>
      <c r="B906" s="1">
        <v>25</v>
      </c>
      <c r="C906" s="1"/>
      <c r="D906" s="1">
        <v>4</v>
      </c>
      <c r="E906" s="1" t="s">
        <v>9</v>
      </c>
      <c r="F906" s="4">
        <v>-8.2729999999999997</v>
      </c>
      <c r="G906" s="4">
        <v>-5.0860000000000003</v>
      </c>
      <c r="H906" s="4">
        <v>-1.171</v>
      </c>
      <c r="I906" s="4">
        <v>10.986000000000001</v>
      </c>
      <c r="J906" s="4">
        <v>0.70499999999999996</v>
      </c>
      <c r="K906" s="4">
        <v>1.038</v>
      </c>
    </row>
    <row r="907" spans="1:11">
      <c r="A907" s="1">
        <v>10</v>
      </c>
      <c r="B907" s="1">
        <v>25</v>
      </c>
      <c r="C907" s="1"/>
      <c r="D907" s="1">
        <v>4</v>
      </c>
      <c r="E907" s="1" t="s">
        <v>10</v>
      </c>
      <c r="F907" s="4">
        <v>9.2870000000000008</v>
      </c>
      <c r="G907" s="4">
        <v>5.6920000000000002</v>
      </c>
      <c r="H907" s="4">
        <v>0.53300000000000003</v>
      </c>
      <c r="I907" s="4">
        <v>-4.5330000000000004</v>
      </c>
      <c r="J907" s="4">
        <v>-0.28299999999999997</v>
      </c>
      <c r="K907" s="4">
        <v>-0.41699999999999998</v>
      </c>
    </row>
    <row r="908" spans="1:11">
      <c r="A908" s="1">
        <v>10</v>
      </c>
      <c r="B908" s="1">
        <v>25</v>
      </c>
      <c r="C908" s="1"/>
      <c r="D908" s="1">
        <v>4</v>
      </c>
      <c r="E908" s="1" t="s">
        <v>11</v>
      </c>
      <c r="F908" s="4">
        <v>-5.4870000000000001</v>
      </c>
      <c r="G908" s="4">
        <v>-3.3679999999999999</v>
      </c>
      <c r="H908" s="4">
        <v>-0.51300000000000001</v>
      </c>
      <c r="I908" s="4">
        <v>4.6879999999999997</v>
      </c>
      <c r="J908" s="4">
        <v>0.309</v>
      </c>
      <c r="K908" s="4">
        <v>0.45500000000000002</v>
      </c>
    </row>
    <row r="909" spans="1:11">
      <c r="A909" s="1">
        <v>10</v>
      </c>
      <c r="B909" s="1">
        <v>25</v>
      </c>
      <c r="C909" s="1"/>
      <c r="D909" s="1">
        <v>4</v>
      </c>
      <c r="E909" s="1" t="s">
        <v>12</v>
      </c>
      <c r="F909" s="4">
        <v>-49.564</v>
      </c>
      <c r="G909" s="4">
        <v>-30.24</v>
      </c>
      <c r="H909" s="4">
        <v>-0.96199999999999997</v>
      </c>
      <c r="I909" s="4">
        <v>8.5329999999999995</v>
      </c>
      <c r="J909" s="4">
        <v>0.59699999999999998</v>
      </c>
      <c r="K909" s="4">
        <v>0.879</v>
      </c>
    </row>
    <row r="910" spans="1:11">
      <c r="A910" s="1">
        <v>10</v>
      </c>
      <c r="B910" s="1">
        <v>25</v>
      </c>
      <c r="C910" s="1"/>
      <c r="D910" s="1">
        <v>3</v>
      </c>
      <c r="E910" s="1" t="s">
        <v>9</v>
      </c>
      <c r="F910" s="4">
        <v>-9.6069999999999993</v>
      </c>
      <c r="G910" s="4">
        <v>-5.8780000000000001</v>
      </c>
      <c r="H910" s="4">
        <v>-1.401</v>
      </c>
      <c r="I910" s="4">
        <v>13.266</v>
      </c>
      <c r="J910" s="4">
        <v>0.83799999999999997</v>
      </c>
      <c r="K910" s="4">
        <v>1.2330000000000001</v>
      </c>
    </row>
    <row r="911" spans="1:11">
      <c r="A911" s="1">
        <v>10</v>
      </c>
      <c r="B911" s="1">
        <v>25</v>
      </c>
      <c r="C911" s="1"/>
      <c r="D911" s="1">
        <v>3</v>
      </c>
      <c r="E911" s="1" t="s">
        <v>10</v>
      </c>
      <c r="F911" s="4">
        <v>9.1839999999999993</v>
      </c>
      <c r="G911" s="4">
        <v>5.6219999999999999</v>
      </c>
      <c r="H911" s="4">
        <v>0.93700000000000006</v>
      </c>
      <c r="I911" s="4">
        <v>-8.5449999999999999</v>
      </c>
      <c r="J911" s="4">
        <v>-0.55000000000000004</v>
      </c>
      <c r="K911" s="4">
        <v>-0.80900000000000005</v>
      </c>
    </row>
    <row r="912" spans="1:11">
      <c r="A912" s="1">
        <v>10</v>
      </c>
      <c r="B912" s="1">
        <v>25</v>
      </c>
      <c r="C912" s="1"/>
      <c r="D912" s="1">
        <v>3</v>
      </c>
      <c r="E912" s="1" t="s">
        <v>11</v>
      </c>
      <c r="F912" s="4">
        <v>-5.8719999999999999</v>
      </c>
      <c r="G912" s="4">
        <v>-3.5939999999999999</v>
      </c>
      <c r="H912" s="4">
        <v>-0.72199999999999998</v>
      </c>
      <c r="I912" s="4">
        <v>6.7359999999999998</v>
      </c>
      <c r="J912" s="4">
        <v>0.434</v>
      </c>
      <c r="K912" s="4">
        <v>0.63800000000000001</v>
      </c>
    </row>
    <row r="913" spans="1:11">
      <c r="A913" s="1">
        <v>10</v>
      </c>
      <c r="B913" s="1">
        <v>25</v>
      </c>
      <c r="C913" s="1"/>
      <c r="D913" s="1">
        <v>3</v>
      </c>
      <c r="E913" s="1" t="s">
        <v>12</v>
      </c>
      <c r="F913" s="4">
        <v>-76.117000000000004</v>
      </c>
      <c r="G913" s="4">
        <v>-46.506</v>
      </c>
      <c r="H913" s="4">
        <v>-1.756</v>
      </c>
      <c r="I913" s="4">
        <v>15.932</v>
      </c>
      <c r="J913" s="4">
        <v>1.0960000000000001</v>
      </c>
      <c r="K913" s="4">
        <v>1.613</v>
      </c>
    </row>
    <row r="914" spans="1:11">
      <c r="A914" s="1">
        <v>10</v>
      </c>
      <c r="B914" s="1">
        <v>25</v>
      </c>
      <c r="C914" s="1"/>
      <c r="D914" s="1">
        <v>2</v>
      </c>
      <c r="E914" s="1" t="s">
        <v>9</v>
      </c>
      <c r="F914" s="4">
        <v>-9.7010000000000005</v>
      </c>
      <c r="G914" s="4">
        <v>-5.9409999999999998</v>
      </c>
      <c r="H914" s="4">
        <v>-1.298</v>
      </c>
      <c r="I914" s="4">
        <v>12.48</v>
      </c>
      <c r="J914" s="4">
        <v>0.78300000000000003</v>
      </c>
      <c r="K914" s="4">
        <v>1.1519999999999999</v>
      </c>
    </row>
    <row r="915" spans="1:11">
      <c r="A915" s="1">
        <v>10</v>
      </c>
      <c r="B915" s="1">
        <v>25</v>
      </c>
      <c r="C915" s="1"/>
      <c r="D915" s="1">
        <v>2</v>
      </c>
      <c r="E915" s="1" t="s">
        <v>10</v>
      </c>
      <c r="F915" s="4">
        <v>10.922000000000001</v>
      </c>
      <c r="G915" s="4">
        <v>6.6870000000000003</v>
      </c>
      <c r="H915" s="4">
        <v>1.1910000000000001</v>
      </c>
      <c r="I915" s="4">
        <v>-10.509</v>
      </c>
      <c r="J915" s="4">
        <v>-0.75800000000000001</v>
      </c>
      <c r="K915" s="4">
        <v>-1.1160000000000001</v>
      </c>
    </row>
    <row r="916" spans="1:11">
      <c r="A916" s="1">
        <v>10</v>
      </c>
      <c r="B916" s="1">
        <v>25</v>
      </c>
      <c r="C916" s="1"/>
      <c r="D916" s="1">
        <v>2</v>
      </c>
      <c r="E916" s="1" t="s">
        <v>11</v>
      </c>
      <c r="F916" s="4">
        <v>-6.4450000000000003</v>
      </c>
      <c r="G916" s="4">
        <v>-3.9460000000000002</v>
      </c>
      <c r="H916" s="4">
        <v>-0.76600000000000001</v>
      </c>
      <c r="I916" s="4">
        <v>7.1130000000000004</v>
      </c>
      <c r="J916" s="4">
        <v>0.48199999999999998</v>
      </c>
      <c r="K916" s="4">
        <v>0.70899999999999996</v>
      </c>
    </row>
    <row r="917" spans="1:11">
      <c r="A917" s="1">
        <v>10</v>
      </c>
      <c r="B917" s="1">
        <v>25</v>
      </c>
      <c r="C917" s="1"/>
      <c r="D917" s="1">
        <v>2</v>
      </c>
      <c r="E917" s="1" t="s">
        <v>12</v>
      </c>
      <c r="F917" s="4">
        <v>-102.63500000000001</v>
      </c>
      <c r="G917" s="4">
        <v>-62.750999999999998</v>
      </c>
      <c r="H917" s="4">
        <v>-2.7050000000000001</v>
      </c>
      <c r="I917" s="4">
        <v>24.902999999999999</v>
      </c>
      <c r="J917" s="4">
        <v>1.6910000000000001</v>
      </c>
      <c r="K917" s="4">
        <v>2.488</v>
      </c>
    </row>
    <row r="918" spans="1:11">
      <c r="A918" s="1">
        <v>10</v>
      </c>
      <c r="B918" s="1">
        <v>25</v>
      </c>
      <c r="C918" s="1"/>
      <c r="D918" s="1">
        <v>1</v>
      </c>
      <c r="E918" s="1" t="s">
        <v>9</v>
      </c>
      <c r="F918" s="4">
        <v>-7.1159999999999997</v>
      </c>
      <c r="G918" s="4">
        <v>-4.359</v>
      </c>
      <c r="H918" s="4">
        <v>-1.1639999999999999</v>
      </c>
      <c r="I918" s="4">
        <v>11.637</v>
      </c>
      <c r="J918" s="4">
        <v>0.57899999999999996</v>
      </c>
      <c r="K918" s="4">
        <v>0.85199999999999998</v>
      </c>
    </row>
    <row r="919" spans="1:11">
      <c r="A919" s="1">
        <v>10</v>
      </c>
      <c r="B919" s="1">
        <v>25</v>
      </c>
      <c r="C919" s="1"/>
      <c r="D919" s="1">
        <v>1</v>
      </c>
      <c r="E919" s="1" t="s">
        <v>10</v>
      </c>
      <c r="F919" s="4">
        <v>3.5870000000000002</v>
      </c>
      <c r="G919" s="4">
        <v>2.19</v>
      </c>
      <c r="H919" s="4">
        <v>3.9529999999999998</v>
      </c>
      <c r="I919" s="4">
        <v>-38.863</v>
      </c>
      <c r="J919" s="4">
        <v>-2.2799999999999998</v>
      </c>
      <c r="K919" s="4">
        <v>-3.355</v>
      </c>
    </row>
    <row r="920" spans="1:11">
      <c r="A920" s="1">
        <v>10</v>
      </c>
      <c r="B920" s="1">
        <v>25</v>
      </c>
      <c r="C920" s="1"/>
      <c r="D920" s="1">
        <v>1</v>
      </c>
      <c r="E920" s="1" t="s">
        <v>11</v>
      </c>
      <c r="F920" s="4">
        <v>-2.9729999999999999</v>
      </c>
      <c r="G920" s="4">
        <v>-1.819</v>
      </c>
      <c r="H920" s="4">
        <v>-1.4139999999999999</v>
      </c>
      <c r="I920" s="4">
        <v>13.997999999999999</v>
      </c>
      <c r="J920" s="4">
        <v>0.79400000000000004</v>
      </c>
      <c r="K920" s="4">
        <v>1.169</v>
      </c>
    </row>
    <row r="921" spans="1:11">
      <c r="A921" s="1">
        <v>10</v>
      </c>
      <c r="B921" s="1">
        <v>25</v>
      </c>
      <c r="C921" s="1"/>
      <c r="D921" s="1">
        <v>1</v>
      </c>
      <c r="E921" s="1" t="s">
        <v>12</v>
      </c>
      <c r="F921" s="4">
        <v>-128.83799999999999</v>
      </c>
      <c r="G921" s="4">
        <v>-78.802999999999997</v>
      </c>
      <c r="H921" s="4">
        <v>-3.6709999999999998</v>
      </c>
      <c r="I921" s="4">
        <v>34.311</v>
      </c>
      <c r="J921" s="4">
        <v>2.2829999999999999</v>
      </c>
      <c r="K921" s="4">
        <v>3.359</v>
      </c>
    </row>
    <row r="922" spans="1:11">
      <c r="A922" s="1">
        <v>10</v>
      </c>
      <c r="B922" s="1">
        <v>18</v>
      </c>
      <c r="C922" s="1"/>
      <c r="D922" s="1">
        <v>5</v>
      </c>
      <c r="E922" s="1" t="s">
        <v>9</v>
      </c>
      <c r="F922" s="4">
        <v>0.97899999999999998</v>
      </c>
      <c r="G922" s="4">
        <v>0.61099999999999999</v>
      </c>
      <c r="H922" s="4">
        <v>-1.5840000000000001</v>
      </c>
      <c r="I922" s="4">
        <v>13.742000000000001</v>
      </c>
      <c r="J922" s="4">
        <v>0.97199999999999998</v>
      </c>
      <c r="K922" s="4">
        <v>1.431</v>
      </c>
    </row>
    <row r="923" spans="1:11">
      <c r="A923" s="1">
        <v>10</v>
      </c>
      <c r="B923" s="1">
        <v>18</v>
      </c>
      <c r="C923" s="1"/>
      <c r="D923" s="1">
        <v>5</v>
      </c>
      <c r="E923" s="1" t="s">
        <v>10</v>
      </c>
      <c r="F923" s="4">
        <v>-0.755</v>
      </c>
      <c r="G923" s="4">
        <v>-0.47599999999999998</v>
      </c>
      <c r="H923" s="4">
        <v>0.91500000000000004</v>
      </c>
      <c r="I923" s="4">
        <v>-7.3449999999999998</v>
      </c>
      <c r="J923" s="4">
        <v>-0.51600000000000001</v>
      </c>
      <c r="K923" s="4">
        <v>-0.75900000000000001</v>
      </c>
    </row>
    <row r="924" spans="1:11">
      <c r="A924" s="1">
        <v>10</v>
      </c>
      <c r="B924" s="1">
        <v>18</v>
      </c>
      <c r="C924" s="1"/>
      <c r="D924" s="1">
        <v>5</v>
      </c>
      <c r="E924" s="1" t="s">
        <v>11</v>
      </c>
      <c r="F924" s="4">
        <v>0.54200000000000004</v>
      </c>
      <c r="G924" s="4">
        <v>0.34</v>
      </c>
      <c r="H924" s="4">
        <v>-0.77500000000000002</v>
      </c>
      <c r="I924" s="4">
        <v>6.54</v>
      </c>
      <c r="J924" s="4">
        <v>0.46500000000000002</v>
      </c>
      <c r="K924" s="4">
        <v>0.68400000000000005</v>
      </c>
    </row>
    <row r="925" spans="1:11">
      <c r="A925" s="1">
        <v>10</v>
      </c>
      <c r="B925" s="1">
        <v>18</v>
      </c>
      <c r="C925" s="1"/>
      <c r="D925" s="1">
        <v>5</v>
      </c>
      <c r="E925" s="1" t="s">
        <v>12</v>
      </c>
      <c r="F925" s="4">
        <v>-46.582000000000001</v>
      </c>
      <c r="G925" s="4">
        <v>-28.286999999999999</v>
      </c>
      <c r="H925" s="4">
        <v>-0.03</v>
      </c>
      <c r="I925" s="4">
        <v>0.26100000000000001</v>
      </c>
      <c r="J925" s="4">
        <v>1.9E-2</v>
      </c>
      <c r="K925" s="4">
        <v>2.7E-2</v>
      </c>
    </row>
    <row r="926" spans="1:11">
      <c r="A926" s="1">
        <v>10</v>
      </c>
      <c r="B926" s="1">
        <v>18</v>
      </c>
      <c r="C926" s="1"/>
      <c r="D926" s="1">
        <v>4</v>
      </c>
      <c r="E926" s="1" t="s">
        <v>9</v>
      </c>
      <c r="F926" s="4">
        <v>0.56799999999999995</v>
      </c>
      <c r="G926" s="4">
        <v>0.35199999999999998</v>
      </c>
      <c r="H926" s="4">
        <v>-1.825</v>
      </c>
      <c r="I926" s="4">
        <v>16.989999999999998</v>
      </c>
      <c r="J926" s="4">
        <v>1.1180000000000001</v>
      </c>
      <c r="K926" s="4">
        <v>1.6439999999999999</v>
      </c>
    </row>
    <row r="927" spans="1:11">
      <c r="A927" s="1">
        <v>10</v>
      </c>
      <c r="B927" s="1">
        <v>18</v>
      </c>
      <c r="C927" s="1"/>
      <c r="D927" s="1">
        <v>4</v>
      </c>
      <c r="E927" s="1" t="s">
        <v>10</v>
      </c>
      <c r="F927" s="4">
        <v>-0.58399999999999996</v>
      </c>
      <c r="G927" s="4">
        <v>-0.36399999999999999</v>
      </c>
      <c r="H927" s="4">
        <v>1.274</v>
      </c>
      <c r="I927" s="4">
        <v>-11.409000000000001</v>
      </c>
      <c r="J927" s="4">
        <v>-0.77300000000000002</v>
      </c>
      <c r="K927" s="4">
        <v>-1.1379999999999999</v>
      </c>
    </row>
    <row r="928" spans="1:11">
      <c r="A928" s="1">
        <v>10</v>
      </c>
      <c r="B928" s="1">
        <v>18</v>
      </c>
      <c r="C928" s="1"/>
      <c r="D928" s="1">
        <v>4</v>
      </c>
      <c r="E928" s="1" t="s">
        <v>11</v>
      </c>
      <c r="F928" s="4">
        <v>0.36</v>
      </c>
      <c r="G928" s="4">
        <v>0.224</v>
      </c>
      <c r="H928" s="4">
        <v>-0.96199999999999997</v>
      </c>
      <c r="I928" s="4">
        <v>8.827</v>
      </c>
      <c r="J928" s="4">
        <v>0.59099999999999997</v>
      </c>
      <c r="K928" s="4">
        <v>0.86899999999999999</v>
      </c>
    </row>
    <row r="929" spans="1:11">
      <c r="A929" s="1">
        <v>10</v>
      </c>
      <c r="B929" s="1">
        <v>18</v>
      </c>
      <c r="C929" s="1"/>
      <c r="D929" s="1">
        <v>4</v>
      </c>
      <c r="E929" s="1" t="s">
        <v>12</v>
      </c>
      <c r="F929" s="4">
        <v>-98.55</v>
      </c>
      <c r="G929" s="4">
        <v>-60.131999999999998</v>
      </c>
      <c r="H929" s="4">
        <v>-8.3000000000000004E-2</v>
      </c>
      <c r="I929" s="4">
        <v>0.73299999999999998</v>
      </c>
      <c r="J929" s="4">
        <v>5.0999999999999997E-2</v>
      </c>
      <c r="K929" s="4">
        <v>7.5999999999999998E-2</v>
      </c>
    </row>
    <row r="930" spans="1:11">
      <c r="A930" s="1">
        <v>10</v>
      </c>
      <c r="B930" s="1">
        <v>18</v>
      </c>
      <c r="C930" s="1"/>
      <c r="D930" s="1">
        <v>3</v>
      </c>
      <c r="E930" s="1" t="s">
        <v>9</v>
      </c>
      <c r="F930" s="4">
        <v>0.752</v>
      </c>
      <c r="G930" s="4">
        <v>0.46800000000000003</v>
      </c>
      <c r="H930" s="4">
        <v>-2.3340000000000001</v>
      </c>
      <c r="I930" s="4">
        <v>21.975999999999999</v>
      </c>
      <c r="J930" s="4">
        <v>1.4219999999999999</v>
      </c>
      <c r="K930" s="4">
        <v>2.0920000000000001</v>
      </c>
    </row>
    <row r="931" spans="1:11">
      <c r="A931" s="1">
        <v>10</v>
      </c>
      <c r="B931" s="1">
        <v>18</v>
      </c>
      <c r="C931" s="1"/>
      <c r="D931" s="1">
        <v>3</v>
      </c>
      <c r="E931" s="1" t="s">
        <v>10</v>
      </c>
      <c r="F931" s="4">
        <v>-0.63500000000000001</v>
      </c>
      <c r="G931" s="4">
        <v>-0.39700000000000002</v>
      </c>
      <c r="H931" s="4">
        <v>1.887</v>
      </c>
      <c r="I931" s="4">
        <v>-17.41</v>
      </c>
      <c r="J931" s="4">
        <v>-1.149</v>
      </c>
      <c r="K931" s="4">
        <v>-1.6910000000000001</v>
      </c>
    </row>
    <row r="932" spans="1:11">
      <c r="A932" s="1">
        <v>10</v>
      </c>
      <c r="B932" s="1">
        <v>18</v>
      </c>
      <c r="C932" s="1"/>
      <c r="D932" s="1">
        <v>3</v>
      </c>
      <c r="E932" s="1" t="s">
        <v>11</v>
      </c>
      <c r="F932" s="4">
        <v>0.434</v>
      </c>
      <c r="G932" s="4">
        <v>0.27</v>
      </c>
      <c r="H932" s="4">
        <v>-1.3160000000000001</v>
      </c>
      <c r="I932" s="4">
        <v>12.276999999999999</v>
      </c>
      <c r="J932" s="4">
        <v>0.80300000000000005</v>
      </c>
      <c r="K932" s="4">
        <v>1.1819999999999999</v>
      </c>
    </row>
    <row r="933" spans="1:11">
      <c r="A933" s="1">
        <v>10</v>
      </c>
      <c r="B933" s="1">
        <v>18</v>
      </c>
      <c r="C933" s="1"/>
      <c r="D933" s="1">
        <v>3</v>
      </c>
      <c r="E933" s="1" t="s">
        <v>12</v>
      </c>
      <c r="F933" s="4">
        <v>-150.95599999999999</v>
      </c>
      <c r="G933" s="4">
        <v>-92.242000000000004</v>
      </c>
      <c r="H933" s="4">
        <v>-0.155</v>
      </c>
      <c r="I933" s="4">
        <v>1.401</v>
      </c>
      <c r="J933" s="4">
        <v>9.6000000000000002E-2</v>
      </c>
      <c r="K933" s="4">
        <v>0.14199999999999999</v>
      </c>
    </row>
    <row r="934" spans="1:11">
      <c r="A934" s="1">
        <v>10</v>
      </c>
      <c r="B934" s="1">
        <v>18</v>
      </c>
      <c r="C934" s="1"/>
      <c r="D934" s="1">
        <v>2</v>
      </c>
      <c r="E934" s="1" t="s">
        <v>9</v>
      </c>
      <c r="F934" s="4">
        <v>0.82599999999999996</v>
      </c>
      <c r="G934" s="4">
        <v>0.51300000000000001</v>
      </c>
      <c r="H934" s="4">
        <v>-2.4119999999999999</v>
      </c>
      <c r="I934" s="4">
        <v>23.09</v>
      </c>
      <c r="J934" s="4">
        <v>1.4710000000000001</v>
      </c>
      <c r="K934" s="4">
        <v>2.165</v>
      </c>
    </row>
    <row r="935" spans="1:11">
      <c r="A935" s="1">
        <v>10</v>
      </c>
      <c r="B935" s="1">
        <v>18</v>
      </c>
      <c r="C935" s="1"/>
      <c r="D935" s="1">
        <v>2</v>
      </c>
      <c r="E935" s="1" t="s">
        <v>10</v>
      </c>
      <c r="F935" s="4">
        <v>-0.85199999999999998</v>
      </c>
      <c r="G935" s="4">
        <v>-0.53100000000000003</v>
      </c>
      <c r="H935" s="4">
        <v>2.4239999999999999</v>
      </c>
      <c r="I935" s="4">
        <v>-22.504999999999999</v>
      </c>
      <c r="J935" s="4">
        <v>-1.52</v>
      </c>
      <c r="K935" s="4">
        <v>-2.2360000000000002</v>
      </c>
    </row>
    <row r="936" spans="1:11">
      <c r="A936" s="1">
        <v>10</v>
      </c>
      <c r="B936" s="1">
        <v>18</v>
      </c>
      <c r="C936" s="1"/>
      <c r="D936" s="1">
        <v>2</v>
      </c>
      <c r="E936" s="1" t="s">
        <v>11</v>
      </c>
      <c r="F936" s="4">
        <v>0.52400000000000002</v>
      </c>
      <c r="G936" s="4">
        <v>0.32600000000000001</v>
      </c>
      <c r="H936" s="4">
        <v>-1.5069999999999999</v>
      </c>
      <c r="I936" s="4">
        <v>14.224</v>
      </c>
      <c r="J936" s="4">
        <v>0.93500000000000005</v>
      </c>
      <c r="K936" s="4">
        <v>1.375</v>
      </c>
    </row>
    <row r="937" spans="1:11">
      <c r="A937" s="1">
        <v>10</v>
      </c>
      <c r="B937" s="1">
        <v>18</v>
      </c>
      <c r="C937" s="1"/>
      <c r="D937" s="1">
        <v>2</v>
      </c>
      <c r="E937" s="1" t="s">
        <v>12</v>
      </c>
      <c r="F937" s="4">
        <v>-203.37700000000001</v>
      </c>
      <c r="G937" s="4">
        <v>-124.36199999999999</v>
      </c>
      <c r="H937" s="4">
        <v>-0.24199999999999999</v>
      </c>
      <c r="I937" s="4">
        <v>2.2250000000000001</v>
      </c>
      <c r="J937" s="4">
        <v>0.151</v>
      </c>
      <c r="K937" s="4">
        <v>0.222</v>
      </c>
    </row>
    <row r="938" spans="1:11">
      <c r="A938" s="1">
        <v>10</v>
      </c>
      <c r="B938" s="1">
        <v>18</v>
      </c>
      <c r="C938" s="1"/>
      <c r="D938" s="1">
        <v>1</v>
      </c>
      <c r="E938" s="1" t="s">
        <v>9</v>
      </c>
      <c r="F938" s="4">
        <v>0.60099999999999998</v>
      </c>
      <c r="G938" s="4">
        <v>0.37</v>
      </c>
      <c r="H938" s="4">
        <v>-1.9710000000000001</v>
      </c>
      <c r="I938" s="4">
        <v>19.609000000000002</v>
      </c>
      <c r="J938" s="4">
        <v>1.073</v>
      </c>
      <c r="K938" s="4">
        <v>1.579</v>
      </c>
    </row>
    <row r="939" spans="1:11">
      <c r="A939" s="1">
        <v>10</v>
      </c>
      <c r="B939" s="1">
        <v>18</v>
      </c>
      <c r="C939" s="1"/>
      <c r="D939" s="1">
        <v>1</v>
      </c>
      <c r="E939" s="1" t="s">
        <v>10</v>
      </c>
      <c r="F939" s="4">
        <v>-0.27100000000000002</v>
      </c>
      <c r="G939" s="4">
        <v>-0.17399999999999999</v>
      </c>
      <c r="H939" s="4">
        <v>4.3680000000000003</v>
      </c>
      <c r="I939" s="4">
        <v>-42.893000000000001</v>
      </c>
      <c r="J939" s="4">
        <v>-2.528</v>
      </c>
      <c r="K939" s="4">
        <v>-3.7189999999999999</v>
      </c>
    </row>
    <row r="940" spans="1:11">
      <c r="A940" s="1">
        <v>10</v>
      </c>
      <c r="B940" s="1">
        <v>18</v>
      </c>
      <c r="C940" s="1"/>
      <c r="D940" s="1">
        <v>1</v>
      </c>
      <c r="E940" s="1" t="s">
        <v>11</v>
      </c>
      <c r="F940" s="4">
        <v>0.24199999999999999</v>
      </c>
      <c r="G940" s="4">
        <v>0.151</v>
      </c>
      <c r="H940" s="4">
        <v>-1.758</v>
      </c>
      <c r="I940" s="4">
        <v>17.350999999999999</v>
      </c>
      <c r="J940" s="4">
        <v>1</v>
      </c>
      <c r="K940" s="4">
        <v>1.472</v>
      </c>
    </row>
    <row r="941" spans="1:11">
      <c r="A941" s="1">
        <v>10</v>
      </c>
      <c r="B941" s="1">
        <v>18</v>
      </c>
      <c r="C941" s="1"/>
      <c r="D941" s="1">
        <v>1</v>
      </c>
      <c r="E941" s="1" t="s">
        <v>12</v>
      </c>
      <c r="F941" s="4">
        <v>-256.43200000000002</v>
      </c>
      <c r="G941" s="4">
        <v>-156.87</v>
      </c>
      <c r="H941" s="4">
        <v>-0.33</v>
      </c>
      <c r="I941" s="4">
        <v>3.0910000000000002</v>
      </c>
      <c r="J941" s="4">
        <v>0.20599999999999999</v>
      </c>
      <c r="K941" s="4">
        <v>0.30199999999999999</v>
      </c>
    </row>
    <row r="942" spans="1:11">
      <c r="A942" s="1">
        <v>10</v>
      </c>
      <c r="B942" s="1">
        <v>11</v>
      </c>
      <c r="C942" s="1"/>
      <c r="D942" s="1">
        <v>5</v>
      </c>
      <c r="E942" s="1" t="s">
        <v>9</v>
      </c>
      <c r="F942" s="4">
        <v>13.467000000000001</v>
      </c>
      <c r="G942" s="4">
        <v>8.1959999999999997</v>
      </c>
      <c r="H942" s="4">
        <v>-0.875</v>
      </c>
      <c r="I942" s="4">
        <v>7.58</v>
      </c>
      <c r="J942" s="4">
        <v>0.53700000000000003</v>
      </c>
      <c r="K942" s="4">
        <v>0.78900000000000003</v>
      </c>
    </row>
    <row r="943" spans="1:11">
      <c r="A943" s="1">
        <v>10</v>
      </c>
      <c r="B943" s="1">
        <v>11</v>
      </c>
      <c r="C943" s="1"/>
      <c r="D943" s="1">
        <v>5</v>
      </c>
      <c r="E943" s="1" t="s">
        <v>10</v>
      </c>
      <c r="F943" s="4">
        <v>-10.048</v>
      </c>
      <c r="G943" s="4">
        <v>-6.1459999999999999</v>
      </c>
      <c r="H943" s="4">
        <v>0.39400000000000002</v>
      </c>
      <c r="I943" s="4">
        <v>-2.7789999999999999</v>
      </c>
      <c r="J943" s="4">
        <v>-0.13800000000000001</v>
      </c>
      <c r="K943" s="4">
        <v>-0.20300000000000001</v>
      </c>
    </row>
    <row r="944" spans="1:11">
      <c r="A944" s="1">
        <v>10</v>
      </c>
      <c r="B944" s="1">
        <v>11</v>
      </c>
      <c r="C944" s="1"/>
      <c r="D944" s="1">
        <v>5</v>
      </c>
      <c r="E944" s="1" t="s">
        <v>11</v>
      </c>
      <c r="F944" s="4">
        <v>7.3479999999999999</v>
      </c>
      <c r="G944" s="4">
        <v>4.4820000000000002</v>
      </c>
      <c r="H944" s="4">
        <v>-0.37</v>
      </c>
      <c r="I944" s="4">
        <v>2.988</v>
      </c>
      <c r="J944" s="4">
        <v>0.21099999999999999</v>
      </c>
      <c r="K944" s="4">
        <v>0.31</v>
      </c>
    </row>
    <row r="945" spans="1:11">
      <c r="A945" s="1">
        <v>10</v>
      </c>
      <c r="B945" s="1">
        <v>11</v>
      </c>
      <c r="C945" s="1"/>
      <c r="D945" s="1">
        <v>5</v>
      </c>
      <c r="E945" s="1" t="s">
        <v>12</v>
      </c>
      <c r="F945" s="4">
        <v>-21.530999999999999</v>
      </c>
      <c r="G945" s="4">
        <v>-13.085000000000001</v>
      </c>
      <c r="H945" s="4">
        <v>0.4</v>
      </c>
      <c r="I945" s="4">
        <v>-3.4670000000000001</v>
      </c>
      <c r="J945" s="4">
        <v>-0.245</v>
      </c>
      <c r="K945" s="4">
        <v>-0.36099999999999999</v>
      </c>
    </row>
    <row r="946" spans="1:11">
      <c r="A946" s="1">
        <v>10</v>
      </c>
      <c r="B946" s="1">
        <v>11</v>
      </c>
      <c r="C946" s="1"/>
      <c r="D946" s="1">
        <v>4</v>
      </c>
      <c r="E946" s="1" t="s">
        <v>9</v>
      </c>
      <c r="F946" s="4">
        <v>7.431</v>
      </c>
      <c r="G946" s="4">
        <v>4.5679999999999996</v>
      </c>
      <c r="H946" s="4">
        <v>-1.198</v>
      </c>
      <c r="I946" s="4">
        <v>11.231999999999999</v>
      </c>
      <c r="J946" s="4">
        <v>0.72199999999999998</v>
      </c>
      <c r="K946" s="4">
        <v>1.0629999999999999</v>
      </c>
    </row>
    <row r="947" spans="1:11">
      <c r="A947" s="1">
        <v>10</v>
      </c>
      <c r="B947" s="1">
        <v>11</v>
      </c>
      <c r="C947" s="1"/>
      <c r="D947" s="1">
        <v>4</v>
      </c>
      <c r="E947" s="1" t="s">
        <v>10</v>
      </c>
      <c r="F947" s="4">
        <v>-8.2129999999999992</v>
      </c>
      <c r="G947" s="4">
        <v>-5.0389999999999997</v>
      </c>
      <c r="H947" s="4">
        <v>0.56100000000000005</v>
      </c>
      <c r="I947" s="4">
        <v>-4.7939999999999996</v>
      </c>
      <c r="J947" s="4">
        <v>-0.30399999999999999</v>
      </c>
      <c r="K947" s="4">
        <v>-0.44700000000000001</v>
      </c>
    </row>
    <row r="948" spans="1:11">
      <c r="A948" s="1">
        <v>10</v>
      </c>
      <c r="B948" s="1">
        <v>11</v>
      </c>
      <c r="C948" s="1"/>
      <c r="D948" s="1">
        <v>4</v>
      </c>
      <c r="E948" s="1" t="s">
        <v>11</v>
      </c>
      <c r="F948" s="4">
        <v>4.8890000000000002</v>
      </c>
      <c r="G948" s="4">
        <v>3.0019999999999998</v>
      </c>
      <c r="H948" s="4">
        <v>-0.53100000000000003</v>
      </c>
      <c r="I948" s="4">
        <v>4.8579999999999997</v>
      </c>
      <c r="J948" s="4">
        <v>0.32100000000000001</v>
      </c>
      <c r="K948" s="4">
        <v>0.47199999999999998</v>
      </c>
    </row>
    <row r="949" spans="1:11">
      <c r="A949" s="1">
        <v>10</v>
      </c>
      <c r="B949" s="1">
        <v>11</v>
      </c>
      <c r="C949" s="1"/>
      <c r="D949" s="1">
        <v>4</v>
      </c>
      <c r="E949" s="1" t="s">
        <v>12</v>
      </c>
      <c r="F949" s="4">
        <v>-46.933</v>
      </c>
      <c r="G949" s="4">
        <v>-28.651</v>
      </c>
      <c r="H949" s="4">
        <v>1.0449999999999999</v>
      </c>
      <c r="I949" s="4">
        <v>-9.2669999999999995</v>
      </c>
      <c r="J949" s="4">
        <v>-0.64900000000000002</v>
      </c>
      <c r="K949" s="4">
        <v>-0.95399999999999996</v>
      </c>
    </row>
    <row r="950" spans="1:11">
      <c r="A950" s="1">
        <v>10</v>
      </c>
      <c r="B950" s="1">
        <v>11</v>
      </c>
      <c r="C950" s="1"/>
      <c r="D950" s="1">
        <v>3</v>
      </c>
      <c r="E950" s="1" t="s">
        <v>9</v>
      </c>
      <c r="F950" s="4">
        <v>8.718</v>
      </c>
      <c r="G950" s="4">
        <v>5.3419999999999996</v>
      </c>
      <c r="H950" s="4">
        <v>-1.4410000000000001</v>
      </c>
      <c r="I950" s="4">
        <v>13.631</v>
      </c>
      <c r="J950" s="4">
        <v>0.86299999999999999</v>
      </c>
      <c r="K950" s="4">
        <v>1.2689999999999999</v>
      </c>
    </row>
    <row r="951" spans="1:11">
      <c r="A951" s="1">
        <v>10</v>
      </c>
      <c r="B951" s="1">
        <v>11</v>
      </c>
      <c r="C951" s="1"/>
      <c r="D951" s="1">
        <v>3</v>
      </c>
      <c r="E951" s="1" t="s">
        <v>10</v>
      </c>
      <c r="F951" s="4">
        <v>-8.173</v>
      </c>
      <c r="G951" s="4">
        <v>-5.01</v>
      </c>
      <c r="H951" s="4">
        <v>0.97599999999999998</v>
      </c>
      <c r="I951" s="4">
        <v>-8.9149999999999991</v>
      </c>
      <c r="J951" s="4">
        <v>-0.57499999999999996</v>
      </c>
      <c r="K951" s="4">
        <v>-0.84599999999999997</v>
      </c>
    </row>
    <row r="952" spans="1:11">
      <c r="A952" s="1">
        <v>10</v>
      </c>
      <c r="B952" s="1">
        <v>11</v>
      </c>
      <c r="C952" s="1"/>
      <c r="D952" s="1">
        <v>3</v>
      </c>
      <c r="E952" s="1" t="s">
        <v>11</v>
      </c>
      <c r="F952" s="4">
        <v>5.2779999999999996</v>
      </c>
      <c r="G952" s="4">
        <v>3.2349999999999999</v>
      </c>
      <c r="H952" s="4">
        <v>-0.747</v>
      </c>
      <c r="I952" s="4">
        <v>6.97</v>
      </c>
      <c r="J952" s="4">
        <v>0.44900000000000001</v>
      </c>
      <c r="K952" s="4">
        <v>0.66100000000000003</v>
      </c>
    </row>
    <row r="953" spans="1:11">
      <c r="A953" s="1">
        <v>10</v>
      </c>
      <c r="B953" s="1">
        <v>11</v>
      </c>
      <c r="C953" s="1"/>
      <c r="D953" s="1">
        <v>3</v>
      </c>
      <c r="E953" s="1" t="s">
        <v>12</v>
      </c>
      <c r="F953" s="4">
        <v>-72.120999999999995</v>
      </c>
      <c r="G953" s="4">
        <v>-44.088000000000001</v>
      </c>
      <c r="H953" s="4">
        <v>1.911</v>
      </c>
      <c r="I953" s="4">
        <v>-17.332999999999998</v>
      </c>
      <c r="J953" s="4">
        <v>-1.1930000000000001</v>
      </c>
      <c r="K953" s="4">
        <v>-1.7549999999999999</v>
      </c>
    </row>
    <row r="954" spans="1:11">
      <c r="A954" s="1">
        <v>10</v>
      </c>
      <c r="B954" s="1">
        <v>11</v>
      </c>
      <c r="C954" s="1"/>
      <c r="D954" s="1">
        <v>2</v>
      </c>
      <c r="E954" s="1" t="s">
        <v>9</v>
      </c>
      <c r="F954" s="4">
        <v>8.8520000000000003</v>
      </c>
      <c r="G954" s="4">
        <v>5.4279999999999999</v>
      </c>
      <c r="H954" s="4">
        <v>-1.3460000000000001</v>
      </c>
      <c r="I954" s="4">
        <v>12.939</v>
      </c>
      <c r="J954" s="4">
        <v>0.81299999999999994</v>
      </c>
      <c r="K954" s="4">
        <v>1.196</v>
      </c>
    </row>
    <row r="955" spans="1:11">
      <c r="A955" s="1">
        <v>10</v>
      </c>
      <c r="B955" s="1">
        <v>11</v>
      </c>
      <c r="C955" s="1"/>
      <c r="D955" s="1">
        <v>2</v>
      </c>
      <c r="E955" s="1" t="s">
        <v>10</v>
      </c>
      <c r="F955" s="4">
        <v>-9.7949999999999999</v>
      </c>
      <c r="G955" s="4">
        <v>-6.0069999999999997</v>
      </c>
      <c r="H955" s="4">
        <v>1.244</v>
      </c>
      <c r="I955" s="4">
        <v>-11.029</v>
      </c>
      <c r="J955" s="4">
        <v>-0.79200000000000004</v>
      </c>
      <c r="K955" s="4">
        <v>-1.165</v>
      </c>
    </row>
    <row r="956" spans="1:11">
      <c r="A956" s="1">
        <v>10</v>
      </c>
      <c r="B956" s="1">
        <v>11</v>
      </c>
      <c r="C956" s="1"/>
      <c r="D956" s="1">
        <v>2</v>
      </c>
      <c r="E956" s="1" t="s">
        <v>11</v>
      </c>
      <c r="F956" s="4">
        <v>5.827</v>
      </c>
      <c r="G956" s="4">
        <v>3.573</v>
      </c>
      <c r="H956" s="4">
        <v>-0.79800000000000004</v>
      </c>
      <c r="I956" s="4">
        <v>7.423</v>
      </c>
      <c r="J956" s="4">
        <v>0.501</v>
      </c>
      <c r="K956" s="4">
        <v>0.73799999999999999</v>
      </c>
    </row>
    <row r="957" spans="1:11">
      <c r="A957" s="1">
        <v>10</v>
      </c>
      <c r="B957" s="1">
        <v>11</v>
      </c>
      <c r="C957" s="1"/>
      <c r="D957" s="1">
        <v>2</v>
      </c>
      <c r="E957" s="1" t="s">
        <v>12</v>
      </c>
      <c r="F957" s="4">
        <v>-97.328000000000003</v>
      </c>
      <c r="G957" s="4">
        <v>-59.534999999999997</v>
      </c>
      <c r="H957" s="4">
        <v>2.9470000000000001</v>
      </c>
      <c r="I957" s="4">
        <v>-27.129000000000001</v>
      </c>
      <c r="J957" s="4">
        <v>-1.8420000000000001</v>
      </c>
      <c r="K957" s="4">
        <v>-2.71</v>
      </c>
    </row>
    <row r="958" spans="1:11">
      <c r="A958" s="1">
        <v>10</v>
      </c>
      <c r="B958" s="1">
        <v>11</v>
      </c>
      <c r="C958" s="1"/>
      <c r="D958" s="1">
        <v>1</v>
      </c>
      <c r="E958" s="1" t="s">
        <v>9</v>
      </c>
      <c r="F958" s="4">
        <v>6.444</v>
      </c>
      <c r="G958" s="4">
        <v>3.948</v>
      </c>
      <c r="H958" s="4">
        <v>-1.1990000000000001</v>
      </c>
      <c r="I958" s="4">
        <v>11.987</v>
      </c>
      <c r="J958" s="4">
        <v>0.60099999999999998</v>
      </c>
      <c r="K958" s="4">
        <v>0.88400000000000001</v>
      </c>
    </row>
    <row r="959" spans="1:11">
      <c r="A959" s="1">
        <v>10</v>
      </c>
      <c r="B959" s="1">
        <v>11</v>
      </c>
      <c r="C959" s="1"/>
      <c r="D959" s="1">
        <v>1</v>
      </c>
      <c r="E959" s="1" t="s">
        <v>10</v>
      </c>
      <c r="F959" s="4">
        <v>-3.1930000000000001</v>
      </c>
      <c r="G959" s="4">
        <v>-1.9630000000000001</v>
      </c>
      <c r="H959" s="4">
        <v>3.972</v>
      </c>
      <c r="I959" s="4">
        <v>-39.040999999999997</v>
      </c>
      <c r="J959" s="4">
        <v>-2.2909999999999999</v>
      </c>
      <c r="K959" s="4">
        <v>-3.371</v>
      </c>
    </row>
    <row r="960" spans="1:11">
      <c r="A960" s="1">
        <v>10</v>
      </c>
      <c r="B960" s="1">
        <v>11</v>
      </c>
      <c r="C960" s="1"/>
      <c r="D960" s="1">
        <v>1</v>
      </c>
      <c r="E960" s="1" t="s">
        <v>11</v>
      </c>
      <c r="F960" s="4">
        <v>2.677</v>
      </c>
      <c r="G960" s="4">
        <v>1.6419999999999999</v>
      </c>
      <c r="H960" s="4">
        <v>-1.43</v>
      </c>
      <c r="I960" s="4">
        <v>14.146000000000001</v>
      </c>
      <c r="J960" s="4">
        <v>0.80300000000000005</v>
      </c>
      <c r="K960" s="4">
        <v>1.1819999999999999</v>
      </c>
    </row>
    <row r="961" spans="1:11">
      <c r="A961" s="1">
        <v>10</v>
      </c>
      <c r="B961" s="1">
        <v>11</v>
      </c>
      <c r="C961" s="1"/>
      <c r="D961" s="1">
        <v>1</v>
      </c>
      <c r="E961" s="1" t="s">
        <v>12</v>
      </c>
      <c r="F961" s="4">
        <v>-122.21599999999999</v>
      </c>
      <c r="G961" s="4">
        <v>-74.787000000000006</v>
      </c>
      <c r="H961" s="4">
        <v>4.0010000000000003</v>
      </c>
      <c r="I961" s="4">
        <v>-37.401000000000003</v>
      </c>
      <c r="J961" s="4">
        <v>-2.4889999999999999</v>
      </c>
      <c r="K961" s="4">
        <v>-3.6619999999999999</v>
      </c>
    </row>
    <row r="962" spans="1:11">
      <c r="A962" s="1">
        <v>11</v>
      </c>
      <c r="B962" s="1">
        <v>26</v>
      </c>
      <c r="C962" s="1"/>
      <c r="D962" s="1">
        <v>5</v>
      </c>
      <c r="E962" s="1" t="s">
        <v>9</v>
      </c>
      <c r="F962" s="4">
        <v>-15.143000000000001</v>
      </c>
      <c r="G962" s="4">
        <v>-9.1920000000000002</v>
      </c>
      <c r="H962" s="4">
        <v>-1.0509999999999999</v>
      </c>
      <c r="I962" s="4">
        <v>9</v>
      </c>
      <c r="J962" s="4">
        <v>0.83499999999999996</v>
      </c>
      <c r="K962" s="4">
        <v>1.2290000000000001</v>
      </c>
    </row>
    <row r="963" spans="1:11">
      <c r="A963" s="1">
        <v>11</v>
      </c>
      <c r="B963" s="1">
        <v>26</v>
      </c>
      <c r="C963" s="1"/>
      <c r="D963" s="1">
        <v>5</v>
      </c>
      <c r="E963" s="1" t="s">
        <v>10</v>
      </c>
      <c r="F963" s="4">
        <v>11.196</v>
      </c>
      <c r="G963" s="4">
        <v>6.8230000000000004</v>
      </c>
      <c r="H963" s="4">
        <v>0.55400000000000005</v>
      </c>
      <c r="I963" s="4">
        <v>-3.157</v>
      </c>
      <c r="J963" s="4">
        <v>-0.18099999999999999</v>
      </c>
      <c r="K963" s="4">
        <v>-0.26700000000000002</v>
      </c>
    </row>
    <row r="964" spans="1:11">
      <c r="A964" s="1">
        <v>11</v>
      </c>
      <c r="B964" s="1">
        <v>26</v>
      </c>
      <c r="C964" s="1"/>
      <c r="D964" s="1">
        <v>5</v>
      </c>
      <c r="E964" s="1" t="s">
        <v>11</v>
      </c>
      <c r="F964" s="4">
        <v>-8.2309999999999999</v>
      </c>
      <c r="G964" s="4">
        <v>-5.0049999999999999</v>
      </c>
      <c r="H964" s="4">
        <v>-0.45900000000000002</v>
      </c>
      <c r="I964" s="4">
        <v>3.492</v>
      </c>
      <c r="J964" s="4">
        <v>0.318</v>
      </c>
      <c r="K964" s="4">
        <v>0.46700000000000003</v>
      </c>
    </row>
    <row r="965" spans="1:11">
      <c r="A965" s="1">
        <v>11</v>
      </c>
      <c r="B965" s="1">
        <v>26</v>
      </c>
      <c r="C965" s="1"/>
      <c r="D965" s="1">
        <v>5</v>
      </c>
      <c r="E965" s="1" t="s">
        <v>12</v>
      </c>
      <c r="F965" s="4">
        <v>-22.765999999999998</v>
      </c>
      <c r="G965" s="4">
        <v>-13.824999999999999</v>
      </c>
      <c r="H965" s="4">
        <v>-0.45800000000000002</v>
      </c>
      <c r="I965" s="4">
        <v>3.927</v>
      </c>
      <c r="J965" s="4">
        <v>0.36399999999999999</v>
      </c>
      <c r="K965" s="4">
        <v>0.53600000000000003</v>
      </c>
    </row>
    <row r="966" spans="1:11">
      <c r="A966" s="1">
        <v>11</v>
      </c>
      <c r="B966" s="1">
        <v>26</v>
      </c>
      <c r="C966" s="1"/>
      <c r="D966" s="1">
        <v>4</v>
      </c>
      <c r="E966" s="1" t="s">
        <v>9</v>
      </c>
      <c r="F966" s="4">
        <v>-8.2530000000000001</v>
      </c>
      <c r="G966" s="4">
        <v>-5.0750000000000002</v>
      </c>
      <c r="H966" s="4">
        <v>-1.4359999999999999</v>
      </c>
      <c r="I966" s="4">
        <v>13.340999999999999</v>
      </c>
      <c r="J966" s="4">
        <v>1.1599999999999999</v>
      </c>
      <c r="K966" s="4">
        <v>1.706</v>
      </c>
    </row>
    <row r="967" spans="1:11">
      <c r="A967" s="1">
        <v>11</v>
      </c>
      <c r="B967" s="1">
        <v>26</v>
      </c>
      <c r="C967" s="1"/>
      <c r="D967" s="1">
        <v>4</v>
      </c>
      <c r="E967" s="1" t="s">
        <v>10</v>
      </c>
      <c r="F967" s="4">
        <v>9.2639999999999993</v>
      </c>
      <c r="G967" s="4">
        <v>5.6769999999999996</v>
      </c>
      <c r="H967" s="4">
        <v>0.68600000000000005</v>
      </c>
      <c r="I967" s="4">
        <v>-5.5</v>
      </c>
      <c r="J967" s="4">
        <v>-0.45300000000000001</v>
      </c>
      <c r="K967" s="4">
        <v>-0.66700000000000004</v>
      </c>
    </row>
    <row r="968" spans="1:11">
      <c r="A968" s="1">
        <v>11</v>
      </c>
      <c r="B968" s="1">
        <v>26</v>
      </c>
      <c r="C968" s="1"/>
      <c r="D968" s="1">
        <v>4</v>
      </c>
      <c r="E968" s="1" t="s">
        <v>11</v>
      </c>
      <c r="F968" s="4">
        <v>-5.4740000000000002</v>
      </c>
      <c r="G968" s="4">
        <v>-3.36</v>
      </c>
      <c r="H968" s="4">
        <v>-0.63200000000000001</v>
      </c>
      <c r="I968" s="4">
        <v>5.7030000000000003</v>
      </c>
      <c r="J968" s="4">
        <v>0.504</v>
      </c>
      <c r="K968" s="4">
        <v>0.74199999999999999</v>
      </c>
    </row>
    <row r="969" spans="1:11">
      <c r="A969" s="1">
        <v>11</v>
      </c>
      <c r="B969" s="1">
        <v>26</v>
      </c>
      <c r="C969" s="1"/>
      <c r="D969" s="1">
        <v>4</v>
      </c>
      <c r="E969" s="1" t="s">
        <v>12</v>
      </c>
      <c r="F969" s="4">
        <v>-49.514000000000003</v>
      </c>
      <c r="G969" s="4">
        <v>-30.206</v>
      </c>
      <c r="H969" s="4">
        <v>-1.18</v>
      </c>
      <c r="I969" s="4">
        <v>10.441000000000001</v>
      </c>
      <c r="J969" s="4">
        <v>0.96399999999999997</v>
      </c>
      <c r="K969" s="4">
        <v>1.4179999999999999</v>
      </c>
    </row>
    <row r="970" spans="1:11">
      <c r="A970" s="1">
        <v>11</v>
      </c>
      <c r="B970" s="1">
        <v>26</v>
      </c>
      <c r="C970" s="1"/>
      <c r="D970" s="1">
        <v>3</v>
      </c>
      <c r="E970" s="1" t="s">
        <v>9</v>
      </c>
      <c r="F970" s="4">
        <v>-9.5690000000000008</v>
      </c>
      <c r="G970" s="4">
        <v>-5.8540000000000001</v>
      </c>
      <c r="H970" s="4">
        <v>-1.7170000000000001</v>
      </c>
      <c r="I970" s="4">
        <v>16.116</v>
      </c>
      <c r="J970" s="4">
        <v>1.38</v>
      </c>
      <c r="K970" s="4">
        <v>2.0299999999999998</v>
      </c>
    </row>
    <row r="971" spans="1:11">
      <c r="A971" s="1">
        <v>11</v>
      </c>
      <c r="B971" s="1">
        <v>26</v>
      </c>
      <c r="C971" s="1"/>
      <c r="D971" s="1">
        <v>3</v>
      </c>
      <c r="E971" s="1" t="s">
        <v>10</v>
      </c>
      <c r="F971" s="4">
        <v>9.1430000000000007</v>
      </c>
      <c r="G971" s="4">
        <v>5.5960000000000001</v>
      </c>
      <c r="H971" s="4">
        <v>1.143</v>
      </c>
      <c r="I971" s="4">
        <v>-10.382999999999999</v>
      </c>
      <c r="J971" s="4">
        <v>-0.9</v>
      </c>
      <c r="K971" s="4">
        <v>-1.325</v>
      </c>
    </row>
    <row r="972" spans="1:11">
      <c r="A972" s="1">
        <v>11</v>
      </c>
      <c r="B972" s="1">
        <v>26</v>
      </c>
      <c r="C972" s="1"/>
      <c r="D972" s="1">
        <v>3</v>
      </c>
      <c r="E972" s="1" t="s">
        <v>11</v>
      </c>
      <c r="F972" s="4">
        <v>-5.8479999999999999</v>
      </c>
      <c r="G972" s="4">
        <v>-3.5779999999999998</v>
      </c>
      <c r="H972" s="4">
        <v>-0.88100000000000001</v>
      </c>
      <c r="I972" s="4">
        <v>8.1880000000000006</v>
      </c>
      <c r="J972" s="4">
        <v>0.71299999999999997</v>
      </c>
      <c r="K972" s="4">
        <v>1.048</v>
      </c>
    </row>
    <row r="973" spans="1:11">
      <c r="A973" s="1">
        <v>11</v>
      </c>
      <c r="B973" s="1">
        <v>26</v>
      </c>
      <c r="C973" s="1"/>
      <c r="D973" s="1">
        <v>3</v>
      </c>
      <c r="E973" s="1" t="s">
        <v>12</v>
      </c>
      <c r="F973" s="4">
        <v>-76.039000000000001</v>
      </c>
      <c r="G973" s="4">
        <v>-46.454000000000001</v>
      </c>
      <c r="H973" s="4">
        <v>-2.1389999999999998</v>
      </c>
      <c r="I973" s="4">
        <v>19.466000000000001</v>
      </c>
      <c r="J973" s="4">
        <v>1.78</v>
      </c>
      <c r="K973" s="4">
        <v>2.6190000000000002</v>
      </c>
    </row>
    <row r="974" spans="1:11">
      <c r="A974" s="1">
        <v>11</v>
      </c>
      <c r="B974" s="1">
        <v>26</v>
      </c>
      <c r="C974" s="1"/>
      <c r="D974" s="1">
        <v>2</v>
      </c>
      <c r="E974" s="1" t="s">
        <v>9</v>
      </c>
      <c r="F974" s="4">
        <v>-9.6839999999999993</v>
      </c>
      <c r="G974" s="4">
        <v>-5.93</v>
      </c>
      <c r="H974" s="4">
        <v>-1.5980000000000001</v>
      </c>
      <c r="I974" s="4">
        <v>15.166</v>
      </c>
      <c r="J974" s="4">
        <v>1.2849999999999999</v>
      </c>
      <c r="K974" s="4">
        <v>1.89</v>
      </c>
    </row>
    <row r="975" spans="1:11">
      <c r="A975" s="1">
        <v>11</v>
      </c>
      <c r="B975" s="1">
        <v>26</v>
      </c>
      <c r="C975" s="1"/>
      <c r="D975" s="1">
        <v>2</v>
      </c>
      <c r="E975" s="1" t="s">
        <v>10</v>
      </c>
      <c r="F975" s="4">
        <v>10.871</v>
      </c>
      <c r="G975" s="4">
        <v>6.6539999999999999</v>
      </c>
      <c r="H975" s="4">
        <v>1.5249999999999999</v>
      </c>
      <c r="I975" s="4">
        <v>-13.138999999999999</v>
      </c>
      <c r="J975" s="4">
        <v>-1.1739999999999999</v>
      </c>
      <c r="K975" s="4">
        <v>-1.728</v>
      </c>
    </row>
    <row r="976" spans="1:11">
      <c r="A976" s="1">
        <v>11</v>
      </c>
      <c r="B976" s="1">
        <v>26</v>
      </c>
      <c r="C976" s="1"/>
      <c r="D976" s="1">
        <v>2</v>
      </c>
      <c r="E976" s="1" t="s">
        <v>11</v>
      </c>
      <c r="F976" s="4">
        <v>-6.423</v>
      </c>
      <c r="G976" s="4">
        <v>-3.9319999999999999</v>
      </c>
      <c r="H976" s="4">
        <v>-0.95099999999999996</v>
      </c>
      <c r="I976" s="4">
        <v>8.7710000000000008</v>
      </c>
      <c r="J976" s="4">
        <v>0.76800000000000002</v>
      </c>
      <c r="K976" s="4">
        <v>1.1299999999999999</v>
      </c>
    </row>
    <row r="977" spans="1:11">
      <c r="A977" s="1">
        <v>11</v>
      </c>
      <c r="B977" s="1">
        <v>26</v>
      </c>
      <c r="C977" s="1"/>
      <c r="D977" s="1">
        <v>2</v>
      </c>
      <c r="E977" s="1" t="s">
        <v>12</v>
      </c>
      <c r="F977" s="4">
        <v>-102.532</v>
      </c>
      <c r="G977" s="4">
        <v>-62.682000000000002</v>
      </c>
      <c r="H977" s="4">
        <v>-3.2879999999999998</v>
      </c>
      <c r="I977" s="4">
        <v>30.391999999999999</v>
      </c>
      <c r="J977" s="4">
        <v>2.754</v>
      </c>
      <c r="K977" s="4">
        <v>4.0519999999999996</v>
      </c>
    </row>
    <row r="978" spans="1:11">
      <c r="A978" s="1">
        <v>11</v>
      </c>
      <c r="B978" s="1">
        <v>26</v>
      </c>
      <c r="C978" s="1"/>
      <c r="D978" s="1">
        <v>1</v>
      </c>
      <c r="E978" s="1" t="s">
        <v>9</v>
      </c>
      <c r="F978" s="4">
        <v>-7.1319999999999997</v>
      </c>
      <c r="G978" s="4">
        <v>-4.3689999999999998</v>
      </c>
      <c r="H978" s="4">
        <v>-1.5269999999999999</v>
      </c>
      <c r="I978" s="4">
        <v>13.37</v>
      </c>
      <c r="J978" s="4">
        <v>1.0649999999999999</v>
      </c>
      <c r="K978" s="4">
        <v>1.5669999999999999</v>
      </c>
    </row>
    <row r="979" spans="1:11">
      <c r="A979" s="1">
        <v>11</v>
      </c>
      <c r="B979" s="1">
        <v>26</v>
      </c>
      <c r="C979" s="1"/>
      <c r="D979" s="1">
        <v>1</v>
      </c>
      <c r="E979" s="1" t="s">
        <v>10</v>
      </c>
      <c r="F979" s="4">
        <v>3.56</v>
      </c>
      <c r="G979" s="4">
        <v>2.1709999999999998</v>
      </c>
      <c r="H979" s="4">
        <v>4.8650000000000002</v>
      </c>
      <c r="I979" s="4">
        <v>-46.18</v>
      </c>
      <c r="J979" s="4">
        <v>-3.9140000000000001</v>
      </c>
      <c r="K979" s="4">
        <v>-5.7590000000000003</v>
      </c>
    </row>
    <row r="980" spans="1:11">
      <c r="A980" s="1">
        <v>11</v>
      </c>
      <c r="B980" s="1">
        <v>26</v>
      </c>
      <c r="C980" s="1"/>
      <c r="D980" s="1">
        <v>1</v>
      </c>
      <c r="E980" s="1" t="s">
        <v>11</v>
      </c>
      <c r="F980" s="4">
        <v>-2.97</v>
      </c>
      <c r="G980" s="4">
        <v>-1.8169999999999999</v>
      </c>
      <c r="H980" s="4">
        <v>-1.758</v>
      </c>
      <c r="I980" s="4">
        <v>16.510999999999999</v>
      </c>
      <c r="J980" s="4">
        <v>1.383</v>
      </c>
      <c r="K980" s="4">
        <v>2.0350000000000001</v>
      </c>
    </row>
    <row r="981" spans="1:11">
      <c r="A981" s="1">
        <v>11</v>
      </c>
      <c r="B981" s="1">
        <v>26</v>
      </c>
      <c r="C981" s="1"/>
      <c r="D981" s="1">
        <v>1</v>
      </c>
      <c r="E981" s="1" t="s">
        <v>12</v>
      </c>
      <c r="F981" s="4">
        <v>-128.71899999999999</v>
      </c>
      <c r="G981" s="4">
        <v>-78.724000000000004</v>
      </c>
      <c r="H981" s="4">
        <v>-4.4480000000000004</v>
      </c>
      <c r="I981" s="4">
        <v>41.723999999999997</v>
      </c>
      <c r="J981" s="4">
        <v>3.746</v>
      </c>
      <c r="K981" s="4">
        <v>5.5110000000000001</v>
      </c>
    </row>
    <row r="982" spans="1:11">
      <c r="A982" s="1">
        <v>11</v>
      </c>
      <c r="B982" s="1">
        <v>19</v>
      </c>
      <c r="C982" s="1"/>
      <c r="D982" s="1">
        <v>5</v>
      </c>
      <c r="E982" s="1" t="s">
        <v>9</v>
      </c>
      <c r="F982" s="4">
        <v>1.077</v>
      </c>
      <c r="G982" s="4">
        <v>0.67800000000000005</v>
      </c>
      <c r="H982" s="4">
        <v>-1.964</v>
      </c>
      <c r="I982" s="4">
        <v>16.831</v>
      </c>
      <c r="J982" s="4">
        <v>1.5620000000000001</v>
      </c>
      <c r="K982" s="4">
        <v>2.298</v>
      </c>
    </row>
    <row r="983" spans="1:11">
      <c r="A983" s="1">
        <v>11</v>
      </c>
      <c r="B983" s="1">
        <v>19</v>
      </c>
      <c r="C983" s="1"/>
      <c r="D983" s="1">
        <v>5</v>
      </c>
      <c r="E983" s="1" t="s">
        <v>10</v>
      </c>
      <c r="F983" s="4">
        <v>-0.83199999999999996</v>
      </c>
      <c r="G983" s="4">
        <v>-0.53100000000000003</v>
      </c>
      <c r="H983" s="4">
        <v>1.19</v>
      </c>
      <c r="I983" s="4">
        <v>-8.9879999999999995</v>
      </c>
      <c r="J983" s="4">
        <v>-0.81499999999999995</v>
      </c>
      <c r="K983" s="4">
        <v>-1.1990000000000001</v>
      </c>
    </row>
    <row r="984" spans="1:11">
      <c r="A984" s="1">
        <v>11</v>
      </c>
      <c r="B984" s="1">
        <v>19</v>
      </c>
      <c r="C984" s="1"/>
      <c r="D984" s="1">
        <v>5</v>
      </c>
      <c r="E984" s="1" t="s">
        <v>11</v>
      </c>
      <c r="F984" s="4">
        <v>0.59699999999999998</v>
      </c>
      <c r="G984" s="4">
        <v>0.378</v>
      </c>
      <c r="H984" s="4">
        <v>-0.97499999999999998</v>
      </c>
      <c r="I984" s="4">
        <v>8.0139999999999993</v>
      </c>
      <c r="J984" s="4">
        <v>0.74299999999999999</v>
      </c>
      <c r="K984" s="4">
        <v>1.093</v>
      </c>
    </row>
    <row r="985" spans="1:11">
      <c r="A985" s="1">
        <v>11</v>
      </c>
      <c r="B985" s="1">
        <v>19</v>
      </c>
      <c r="C985" s="1"/>
      <c r="D985" s="1">
        <v>5</v>
      </c>
      <c r="E985" s="1" t="s">
        <v>12</v>
      </c>
      <c r="F985" s="4">
        <v>-46.58</v>
      </c>
      <c r="G985" s="4">
        <v>-28.285</v>
      </c>
      <c r="H985" s="4">
        <v>-3.7999999999999999E-2</v>
      </c>
      <c r="I985" s="4">
        <v>0.32</v>
      </c>
      <c r="J985" s="4">
        <v>0.03</v>
      </c>
      <c r="K985" s="4">
        <v>4.3999999999999997E-2</v>
      </c>
    </row>
    <row r="986" spans="1:11">
      <c r="A986" s="1">
        <v>11</v>
      </c>
      <c r="B986" s="1">
        <v>19</v>
      </c>
      <c r="C986" s="1"/>
      <c r="D986" s="1">
        <v>4</v>
      </c>
      <c r="E986" s="1" t="s">
        <v>9</v>
      </c>
      <c r="F986" s="4">
        <v>0.61399999999999999</v>
      </c>
      <c r="G986" s="4">
        <v>0.38</v>
      </c>
      <c r="H986" s="4">
        <v>-2.2250000000000001</v>
      </c>
      <c r="I986" s="4">
        <v>20.672999999999998</v>
      </c>
      <c r="J986" s="4">
        <v>1.83</v>
      </c>
      <c r="K986" s="4">
        <v>2.6930000000000001</v>
      </c>
    </row>
    <row r="987" spans="1:11">
      <c r="A987" s="1">
        <v>11</v>
      </c>
      <c r="B987" s="1">
        <v>19</v>
      </c>
      <c r="C987" s="1"/>
      <c r="D987" s="1">
        <v>4</v>
      </c>
      <c r="E987" s="1" t="s">
        <v>10</v>
      </c>
      <c r="F987" s="4">
        <v>-0.63400000000000001</v>
      </c>
      <c r="G987" s="4">
        <v>-0.39700000000000002</v>
      </c>
      <c r="H987" s="4">
        <v>1.5660000000000001</v>
      </c>
      <c r="I987" s="4">
        <v>-13.914</v>
      </c>
      <c r="J987" s="4">
        <v>-1.2529999999999999</v>
      </c>
      <c r="K987" s="4">
        <v>-1.8440000000000001</v>
      </c>
    </row>
    <row r="988" spans="1:11">
      <c r="A988" s="1">
        <v>11</v>
      </c>
      <c r="B988" s="1">
        <v>19</v>
      </c>
      <c r="C988" s="1"/>
      <c r="D988" s="1">
        <v>4</v>
      </c>
      <c r="E988" s="1" t="s">
        <v>11</v>
      </c>
      <c r="F988" s="4">
        <v>0.39</v>
      </c>
      <c r="G988" s="4">
        <v>0.24299999999999999</v>
      </c>
      <c r="H988" s="4">
        <v>-1.1739999999999999</v>
      </c>
      <c r="I988" s="4">
        <v>10.754</v>
      </c>
      <c r="J988" s="4">
        <v>0.96399999999999997</v>
      </c>
      <c r="K988" s="4">
        <v>1.4179999999999999</v>
      </c>
    </row>
    <row r="989" spans="1:11">
      <c r="A989" s="1">
        <v>11</v>
      </c>
      <c r="B989" s="1">
        <v>19</v>
      </c>
      <c r="C989" s="1"/>
      <c r="D989" s="1">
        <v>4</v>
      </c>
      <c r="E989" s="1" t="s">
        <v>12</v>
      </c>
      <c r="F989" s="4">
        <v>-98.546000000000006</v>
      </c>
      <c r="G989" s="4">
        <v>-60.128999999999998</v>
      </c>
      <c r="H989" s="4">
        <v>-0.10199999999999999</v>
      </c>
      <c r="I989" s="4">
        <v>0.89700000000000002</v>
      </c>
      <c r="J989" s="4">
        <v>8.3000000000000004E-2</v>
      </c>
      <c r="K989" s="4">
        <v>0.122</v>
      </c>
    </row>
    <row r="990" spans="1:11">
      <c r="A990" s="1">
        <v>11</v>
      </c>
      <c r="B990" s="1">
        <v>19</v>
      </c>
      <c r="C990" s="1"/>
      <c r="D990" s="1">
        <v>3</v>
      </c>
      <c r="E990" s="1" t="s">
        <v>9</v>
      </c>
      <c r="F990" s="4">
        <v>0.82</v>
      </c>
      <c r="G990" s="4">
        <v>0.51100000000000001</v>
      </c>
      <c r="H990" s="4">
        <v>-2.847</v>
      </c>
      <c r="I990" s="4">
        <v>26.741</v>
      </c>
      <c r="J990" s="4">
        <v>2.3330000000000002</v>
      </c>
      <c r="K990" s="4">
        <v>3.4319999999999999</v>
      </c>
    </row>
    <row r="991" spans="1:11">
      <c r="A991" s="1">
        <v>11</v>
      </c>
      <c r="B991" s="1">
        <v>19</v>
      </c>
      <c r="C991" s="1"/>
      <c r="D991" s="1">
        <v>3</v>
      </c>
      <c r="E991" s="1" t="s">
        <v>10</v>
      </c>
      <c r="F991" s="4">
        <v>-0.70599999999999996</v>
      </c>
      <c r="G991" s="4">
        <v>-0.442</v>
      </c>
      <c r="H991" s="4">
        <v>2.2970000000000002</v>
      </c>
      <c r="I991" s="4">
        <v>-21.219000000000001</v>
      </c>
      <c r="J991" s="4">
        <v>-1.877</v>
      </c>
      <c r="K991" s="4">
        <v>-2.7610000000000001</v>
      </c>
    </row>
    <row r="992" spans="1:11">
      <c r="A992" s="1">
        <v>11</v>
      </c>
      <c r="B992" s="1">
        <v>19</v>
      </c>
      <c r="C992" s="1"/>
      <c r="D992" s="1">
        <v>3</v>
      </c>
      <c r="E992" s="1" t="s">
        <v>11</v>
      </c>
      <c r="F992" s="4">
        <v>0.47699999999999998</v>
      </c>
      <c r="G992" s="4">
        <v>0.29799999999999999</v>
      </c>
      <c r="H992" s="4">
        <v>-1.6020000000000001</v>
      </c>
      <c r="I992" s="4">
        <v>14.951000000000001</v>
      </c>
      <c r="J992" s="4">
        <v>1.3160000000000001</v>
      </c>
      <c r="K992" s="4">
        <v>1.9359999999999999</v>
      </c>
    </row>
    <row r="993" spans="1:11">
      <c r="A993" s="1">
        <v>11</v>
      </c>
      <c r="B993" s="1">
        <v>19</v>
      </c>
      <c r="C993" s="1"/>
      <c r="D993" s="1">
        <v>3</v>
      </c>
      <c r="E993" s="1" t="s">
        <v>12</v>
      </c>
      <c r="F993" s="4">
        <v>-150.94900000000001</v>
      </c>
      <c r="G993" s="4">
        <v>-92.238</v>
      </c>
      <c r="H993" s="4">
        <v>-0.188</v>
      </c>
      <c r="I993" s="4">
        <v>1.7110000000000001</v>
      </c>
      <c r="J993" s="4">
        <v>0.157</v>
      </c>
      <c r="K993" s="4">
        <v>0.23</v>
      </c>
    </row>
    <row r="994" spans="1:11">
      <c r="A994" s="1">
        <v>11</v>
      </c>
      <c r="B994" s="1">
        <v>19</v>
      </c>
      <c r="C994" s="1"/>
      <c r="D994" s="1">
        <v>2</v>
      </c>
      <c r="E994" s="1" t="s">
        <v>9</v>
      </c>
      <c r="F994" s="4">
        <v>0.86799999999999999</v>
      </c>
      <c r="G994" s="4">
        <v>0.54100000000000004</v>
      </c>
      <c r="H994" s="4">
        <v>-2.9510000000000001</v>
      </c>
      <c r="I994" s="4">
        <v>28.048999999999999</v>
      </c>
      <c r="J994" s="4">
        <v>2.419</v>
      </c>
      <c r="K994" s="4">
        <v>3.5590000000000002</v>
      </c>
    </row>
    <row r="995" spans="1:11">
      <c r="A995" s="1">
        <v>11</v>
      </c>
      <c r="B995" s="1">
        <v>19</v>
      </c>
      <c r="C995" s="1"/>
      <c r="D995" s="1">
        <v>2</v>
      </c>
      <c r="E995" s="1" t="s">
        <v>10</v>
      </c>
      <c r="F995" s="4">
        <v>-0.92500000000000004</v>
      </c>
      <c r="G995" s="4">
        <v>-0.57799999999999996</v>
      </c>
      <c r="H995" s="4">
        <v>2.984</v>
      </c>
      <c r="I995" s="4">
        <v>-27.658000000000001</v>
      </c>
      <c r="J995" s="4">
        <v>-2.444</v>
      </c>
      <c r="K995" s="4">
        <v>-3.5950000000000002</v>
      </c>
    </row>
    <row r="996" spans="1:11">
      <c r="A996" s="1">
        <v>11</v>
      </c>
      <c r="B996" s="1">
        <v>19</v>
      </c>
      <c r="C996" s="1"/>
      <c r="D996" s="1">
        <v>2</v>
      </c>
      <c r="E996" s="1" t="s">
        <v>11</v>
      </c>
      <c r="F996" s="4">
        <v>0.56000000000000005</v>
      </c>
      <c r="G996" s="4">
        <v>0.35</v>
      </c>
      <c r="H996" s="4">
        <v>-1.847</v>
      </c>
      <c r="I996" s="4">
        <v>17.382999999999999</v>
      </c>
      <c r="J996" s="4">
        <v>1.52</v>
      </c>
      <c r="K996" s="4">
        <v>2.2360000000000002</v>
      </c>
    </row>
    <row r="997" spans="1:11">
      <c r="A997" s="1">
        <v>11</v>
      </c>
      <c r="B997" s="1">
        <v>19</v>
      </c>
      <c r="C997" s="1"/>
      <c r="D997" s="1">
        <v>2</v>
      </c>
      <c r="E997" s="1" t="s">
        <v>12</v>
      </c>
      <c r="F997" s="4">
        <v>-203.36799999999999</v>
      </c>
      <c r="G997" s="4">
        <v>-124.35599999999999</v>
      </c>
      <c r="H997" s="4">
        <v>-0.29399999999999998</v>
      </c>
      <c r="I997" s="4">
        <v>2.7160000000000002</v>
      </c>
      <c r="J997" s="4">
        <v>0.246</v>
      </c>
      <c r="K997" s="4">
        <v>0.36199999999999999</v>
      </c>
    </row>
    <row r="998" spans="1:11">
      <c r="A998" s="1">
        <v>11</v>
      </c>
      <c r="B998" s="1">
        <v>19</v>
      </c>
      <c r="C998" s="1"/>
      <c r="D998" s="1">
        <v>1</v>
      </c>
      <c r="E998" s="1" t="s">
        <v>9</v>
      </c>
      <c r="F998" s="4">
        <v>0.59499999999999997</v>
      </c>
      <c r="G998" s="4">
        <v>0.36699999999999999</v>
      </c>
      <c r="H998" s="4">
        <v>-2.4830000000000001</v>
      </c>
      <c r="I998" s="4">
        <v>22.959</v>
      </c>
      <c r="J998" s="4">
        <v>1.897</v>
      </c>
      <c r="K998" s="4">
        <v>2.7909999999999999</v>
      </c>
    </row>
    <row r="999" spans="1:11">
      <c r="A999" s="1">
        <v>11</v>
      </c>
      <c r="B999" s="1">
        <v>19</v>
      </c>
      <c r="C999" s="1"/>
      <c r="D999" s="1">
        <v>1</v>
      </c>
      <c r="E999" s="1" t="s">
        <v>10</v>
      </c>
      <c r="F999" s="4">
        <v>-0.30399999999999999</v>
      </c>
      <c r="G999" s="4">
        <v>-0.19700000000000001</v>
      </c>
      <c r="H999" s="4">
        <v>5.37</v>
      </c>
      <c r="I999" s="4">
        <v>-51.02</v>
      </c>
      <c r="J999" s="4">
        <v>-4.3310000000000004</v>
      </c>
      <c r="K999" s="4">
        <v>-6.3710000000000004</v>
      </c>
    </row>
    <row r="1000" spans="1:11">
      <c r="A1000" s="1">
        <v>11</v>
      </c>
      <c r="B1000" s="1">
        <v>19</v>
      </c>
      <c r="C1000" s="1"/>
      <c r="D1000" s="1">
        <v>1</v>
      </c>
      <c r="E1000" s="1" t="s">
        <v>11</v>
      </c>
      <c r="F1000" s="4">
        <v>0.25</v>
      </c>
      <c r="G1000" s="4">
        <v>0.157</v>
      </c>
      <c r="H1000" s="4">
        <v>-2.1749999999999998</v>
      </c>
      <c r="I1000" s="4">
        <v>20.539000000000001</v>
      </c>
      <c r="J1000" s="4">
        <v>1.73</v>
      </c>
      <c r="K1000" s="4">
        <v>2.5449999999999999</v>
      </c>
    </row>
    <row r="1001" spans="1:11">
      <c r="A1001" s="1">
        <v>11</v>
      </c>
      <c r="B1001" s="1">
        <v>19</v>
      </c>
      <c r="C1001" s="1"/>
      <c r="D1001" s="1">
        <v>1</v>
      </c>
      <c r="E1001" s="1" t="s">
        <v>12</v>
      </c>
      <c r="F1001" s="4">
        <v>-256.42200000000003</v>
      </c>
      <c r="G1001" s="4">
        <v>-156.863</v>
      </c>
      <c r="H1001" s="4">
        <v>-0.4</v>
      </c>
      <c r="I1001" s="4">
        <v>3.758</v>
      </c>
      <c r="J1001" s="4">
        <v>0.33700000000000002</v>
      </c>
      <c r="K1001" s="4">
        <v>0.496</v>
      </c>
    </row>
    <row r="1002" spans="1:11">
      <c r="A1002" s="1">
        <v>11</v>
      </c>
      <c r="B1002" s="1">
        <v>12</v>
      </c>
      <c r="C1002" s="1"/>
      <c r="D1002" s="1">
        <v>5</v>
      </c>
      <c r="E1002" s="1" t="s">
        <v>9</v>
      </c>
      <c r="F1002" s="4">
        <v>13.521000000000001</v>
      </c>
      <c r="G1002" s="4">
        <v>8.2330000000000005</v>
      </c>
      <c r="H1002" s="4">
        <v>-1.085</v>
      </c>
      <c r="I1002" s="4">
        <v>9.2840000000000007</v>
      </c>
      <c r="J1002" s="4">
        <v>0.86199999999999999</v>
      </c>
      <c r="K1002" s="4">
        <v>1.268</v>
      </c>
    </row>
    <row r="1003" spans="1:11">
      <c r="A1003" s="1">
        <v>11</v>
      </c>
      <c r="B1003" s="1">
        <v>12</v>
      </c>
      <c r="C1003" s="1"/>
      <c r="D1003" s="1">
        <v>5</v>
      </c>
      <c r="E1003" s="1" t="s">
        <v>10</v>
      </c>
      <c r="F1003" s="4">
        <v>-10.092000000000001</v>
      </c>
      <c r="G1003" s="4">
        <v>-6.1779999999999999</v>
      </c>
      <c r="H1003" s="4">
        <v>0.57299999999999995</v>
      </c>
      <c r="I1003" s="4">
        <v>-3.3140000000000001</v>
      </c>
      <c r="J1003" s="4">
        <v>-0.20599999999999999</v>
      </c>
      <c r="K1003" s="4">
        <v>-0.30299999999999999</v>
      </c>
    </row>
    <row r="1004" spans="1:11">
      <c r="A1004" s="1">
        <v>11</v>
      </c>
      <c r="B1004" s="1">
        <v>12</v>
      </c>
      <c r="C1004" s="1"/>
      <c r="D1004" s="1">
        <v>5</v>
      </c>
      <c r="E1004" s="1" t="s">
        <v>11</v>
      </c>
      <c r="F1004" s="4">
        <v>7.3789999999999996</v>
      </c>
      <c r="G1004" s="4">
        <v>4.5039999999999996</v>
      </c>
      <c r="H1004" s="4">
        <v>-0.47899999999999998</v>
      </c>
      <c r="I1004" s="4">
        <v>3.6579999999999999</v>
      </c>
      <c r="J1004" s="4">
        <v>0.33400000000000002</v>
      </c>
      <c r="K1004" s="4">
        <v>0.49099999999999999</v>
      </c>
    </row>
    <row r="1005" spans="1:11">
      <c r="A1005" s="1">
        <v>11</v>
      </c>
      <c r="B1005" s="1">
        <v>12</v>
      </c>
      <c r="C1005" s="1"/>
      <c r="D1005" s="1">
        <v>5</v>
      </c>
      <c r="E1005" s="1" t="s">
        <v>12</v>
      </c>
      <c r="F1005" s="4">
        <v>-21.556000000000001</v>
      </c>
      <c r="G1005" s="4">
        <v>-13.102</v>
      </c>
      <c r="H1005" s="4">
        <v>0.496</v>
      </c>
      <c r="I1005" s="4">
        <v>-4.2469999999999999</v>
      </c>
      <c r="J1005" s="4">
        <v>-0.39400000000000002</v>
      </c>
      <c r="K1005" s="4">
        <v>-0.57999999999999996</v>
      </c>
    </row>
    <row r="1006" spans="1:11">
      <c r="A1006" s="1">
        <v>11</v>
      </c>
      <c r="B1006" s="1">
        <v>12</v>
      </c>
      <c r="C1006" s="1"/>
      <c r="D1006" s="1">
        <v>4</v>
      </c>
      <c r="E1006" s="1" t="s">
        <v>9</v>
      </c>
      <c r="F1006" s="4">
        <v>7.4530000000000003</v>
      </c>
      <c r="G1006" s="4">
        <v>4.5789999999999997</v>
      </c>
      <c r="H1006" s="4">
        <v>-1.468</v>
      </c>
      <c r="I1006" s="4">
        <v>13.641999999999999</v>
      </c>
      <c r="J1006" s="4">
        <v>1.1870000000000001</v>
      </c>
      <c r="K1006" s="4">
        <v>1.7470000000000001</v>
      </c>
    </row>
    <row r="1007" spans="1:11">
      <c r="A1007" s="1">
        <v>11</v>
      </c>
      <c r="B1007" s="1">
        <v>12</v>
      </c>
      <c r="C1007" s="1"/>
      <c r="D1007" s="1">
        <v>4</v>
      </c>
      <c r="E1007" s="1" t="s">
        <v>10</v>
      </c>
      <c r="F1007" s="4">
        <v>-8.2360000000000007</v>
      </c>
      <c r="G1007" s="4">
        <v>-5.0540000000000003</v>
      </c>
      <c r="H1007" s="4">
        <v>0.71799999999999997</v>
      </c>
      <c r="I1007" s="4">
        <v>-5.8209999999999997</v>
      </c>
      <c r="J1007" s="4">
        <v>-0.48599999999999999</v>
      </c>
      <c r="K1007" s="4">
        <v>-0.71499999999999997</v>
      </c>
    </row>
    <row r="1008" spans="1:11">
      <c r="A1008" s="1">
        <v>11</v>
      </c>
      <c r="B1008" s="1">
        <v>12</v>
      </c>
      <c r="C1008" s="1"/>
      <c r="D1008" s="1">
        <v>4</v>
      </c>
      <c r="E1008" s="1" t="s">
        <v>11</v>
      </c>
      <c r="F1008" s="4">
        <v>4.9029999999999996</v>
      </c>
      <c r="G1008" s="4">
        <v>3.01</v>
      </c>
      <c r="H1008" s="4">
        <v>-0.65400000000000003</v>
      </c>
      <c r="I1008" s="4">
        <v>5.91</v>
      </c>
      <c r="J1008" s="4">
        <v>0.52300000000000002</v>
      </c>
      <c r="K1008" s="4">
        <v>0.76900000000000002</v>
      </c>
    </row>
    <row r="1009" spans="1:11">
      <c r="A1009" s="1">
        <v>11</v>
      </c>
      <c r="B1009" s="1">
        <v>12</v>
      </c>
      <c r="C1009" s="1"/>
      <c r="D1009" s="1">
        <v>4</v>
      </c>
      <c r="E1009" s="1" t="s">
        <v>12</v>
      </c>
      <c r="F1009" s="4">
        <v>-46.988999999999997</v>
      </c>
      <c r="G1009" s="4">
        <v>-28.689</v>
      </c>
      <c r="H1009" s="4">
        <v>1.282</v>
      </c>
      <c r="I1009" s="4">
        <v>-11.337999999999999</v>
      </c>
      <c r="J1009" s="4">
        <v>-1.0469999999999999</v>
      </c>
      <c r="K1009" s="4">
        <v>-1.54</v>
      </c>
    </row>
    <row r="1010" spans="1:11">
      <c r="A1010" s="1">
        <v>11</v>
      </c>
      <c r="B1010" s="1">
        <v>12</v>
      </c>
      <c r="C1010" s="1"/>
      <c r="D1010" s="1">
        <v>3</v>
      </c>
      <c r="E1010" s="1" t="s">
        <v>9</v>
      </c>
      <c r="F1010" s="4">
        <v>8.7569999999999997</v>
      </c>
      <c r="G1010" s="4">
        <v>5.367</v>
      </c>
      <c r="H1010" s="4">
        <v>-1.764</v>
      </c>
      <c r="I1010" s="4">
        <v>16.561</v>
      </c>
      <c r="J1010" s="4">
        <v>1.42</v>
      </c>
      <c r="K1010" s="4">
        <v>2.089</v>
      </c>
    </row>
    <row r="1011" spans="1:11">
      <c r="A1011" s="1">
        <v>11</v>
      </c>
      <c r="B1011" s="1">
        <v>12</v>
      </c>
      <c r="C1011" s="1"/>
      <c r="D1011" s="1">
        <v>3</v>
      </c>
      <c r="E1011" s="1" t="s">
        <v>10</v>
      </c>
      <c r="F1011" s="4">
        <v>-8.2149999999999999</v>
      </c>
      <c r="G1011" s="4">
        <v>-5.0369999999999999</v>
      </c>
      <c r="H1011" s="4">
        <v>1.1910000000000001</v>
      </c>
      <c r="I1011" s="4">
        <v>-10.836</v>
      </c>
      <c r="J1011" s="4">
        <v>-0.94199999999999995</v>
      </c>
      <c r="K1011" s="4">
        <v>-1.3859999999999999</v>
      </c>
    </row>
    <row r="1012" spans="1:11">
      <c r="A1012" s="1">
        <v>11</v>
      </c>
      <c r="B1012" s="1">
        <v>12</v>
      </c>
      <c r="C1012" s="1"/>
      <c r="D1012" s="1">
        <v>3</v>
      </c>
      <c r="E1012" s="1" t="s">
        <v>11</v>
      </c>
      <c r="F1012" s="4">
        <v>5.3040000000000003</v>
      </c>
      <c r="G1012" s="4">
        <v>3.2509999999999999</v>
      </c>
      <c r="H1012" s="4">
        <v>-0.91200000000000003</v>
      </c>
      <c r="I1012" s="4">
        <v>8.4730000000000008</v>
      </c>
      <c r="J1012" s="4">
        <v>0.73799999999999999</v>
      </c>
      <c r="K1012" s="4">
        <v>1.0860000000000001</v>
      </c>
    </row>
    <row r="1013" spans="1:11">
      <c r="A1013" s="1">
        <v>11</v>
      </c>
      <c r="B1013" s="1">
        <v>12</v>
      </c>
      <c r="C1013" s="1"/>
      <c r="D1013" s="1">
        <v>3</v>
      </c>
      <c r="E1013" s="1" t="s">
        <v>12</v>
      </c>
      <c r="F1013" s="4">
        <v>-72.206000000000003</v>
      </c>
      <c r="G1013" s="4">
        <v>-44.143999999999998</v>
      </c>
      <c r="H1013" s="4">
        <v>2.327</v>
      </c>
      <c r="I1013" s="4">
        <v>-21.177</v>
      </c>
      <c r="J1013" s="4">
        <v>-1.9359999999999999</v>
      </c>
      <c r="K1013" s="4">
        <v>-2.8490000000000002</v>
      </c>
    </row>
    <row r="1014" spans="1:11">
      <c r="A1014" s="1">
        <v>11</v>
      </c>
      <c r="B1014" s="1">
        <v>12</v>
      </c>
      <c r="C1014" s="1"/>
      <c r="D1014" s="1">
        <v>2</v>
      </c>
      <c r="E1014" s="1" t="s">
        <v>9</v>
      </c>
      <c r="F1014" s="4">
        <v>8.8699999999999992</v>
      </c>
      <c r="G1014" s="4">
        <v>5.44</v>
      </c>
      <c r="H1014" s="4">
        <v>-1.6559999999999999</v>
      </c>
      <c r="I1014" s="4">
        <v>15.724</v>
      </c>
      <c r="J1014" s="4">
        <v>1.3340000000000001</v>
      </c>
      <c r="K1014" s="4">
        <v>1.962</v>
      </c>
    </row>
    <row r="1015" spans="1:11">
      <c r="A1015" s="1">
        <v>11</v>
      </c>
      <c r="B1015" s="1">
        <v>12</v>
      </c>
      <c r="C1015" s="1"/>
      <c r="D1015" s="1">
        <v>2</v>
      </c>
      <c r="E1015" s="1" t="s">
        <v>10</v>
      </c>
      <c r="F1015" s="4">
        <v>-9.8469999999999995</v>
      </c>
      <c r="G1015" s="4">
        <v>-6.04</v>
      </c>
      <c r="H1015" s="4">
        <v>1.5860000000000001</v>
      </c>
      <c r="I1015" s="4">
        <v>-13.77</v>
      </c>
      <c r="J1015" s="4">
        <v>-1.23</v>
      </c>
      <c r="K1015" s="4">
        <v>-1.8089999999999999</v>
      </c>
    </row>
    <row r="1016" spans="1:11">
      <c r="A1016" s="1">
        <v>11</v>
      </c>
      <c r="B1016" s="1">
        <v>12</v>
      </c>
      <c r="C1016" s="1"/>
      <c r="D1016" s="1">
        <v>2</v>
      </c>
      <c r="E1016" s="1" t="s">
        <v>11</v>
      </c>
      <c r="F1016" s="4">
        <v>5.8490000000000002</v>
      </c>
      <c r="G1016" s="4">
        <v>3.5880000000000001</v>
      </c>
      <c r="H1016" s="4">
        <v>-0.98899999999999999</v>
      </c>
      <c r="I1016" s="4">
        <v>9.1470000000000002</v>
      </c>
      <c r="J1016" s="4">
        <v>0.80100000000000005</v>
      </c>
      <c r="K1016" s="4">
        <v>1.179</v>
      </c>
    </row>
    <row r="1017" spans="1:11">
      <c r="A1017" s="1">
        <v>11</v>
      </c>
      <c r="B1017" s="1">
        <v>12</v>
      </c>
      <c r="C1017" s="1"/>
      <c r="D1017" s="1">
        <v>2</v>
      </c>
      <c r="E1017" s="1" t="s">
        <v>12</v>
      </c>
      <c r="F1017" s="4">
        <v>-97.44</v>
      </c>
      <c r="G1017" s="4">
        <v>-59.61</v>
      </c>
      <c r="H1017" s="4">
        <v>3.581</v>
      </c>
      <c r="I1017" s="4">
        <v>-33.107999999999997</v>
      </c>
      <c r="J1017" s="4">
        <v>-3</v>
      </c>
      <c r="K1017" s="4">
        <v>-4.4139999999999997</v>
      </c>
    </row>
    <row r="1018" spans="1:11">
      <c r="A1018" s="1">
        <v>11</v>
      </c>
      <c r="B1018" s="1">
        <v>12</v>
      </c>
      <c r="C1018" s="1"/>
      <c r="D1018" s="1">
        <v>1</v>
      </c>
      <c r="E1018" s="1" t="s">
        <v>9</v>
      </c>
      <c r="F1018" s="4">
        <v>6.4279999999999999</v>
      </c>
      <c r="G1018" s="4">
        <v>3.9390000000000001</v>
      </c>
      <c r="H1018" s="4">
        <v>-1.5680000000000001</v>
      </c>
      <c r="I1018" s="4">
        <v>13.792</v>
      </c>
      <c r="J1018" s="4">
        <v>1.1020000000000001</v>
      </c>
      <c r="K1018" s="4">
        <v>1.621</v>
      </c>
    </row>
    <row r="1019" spans="1:11">
      <c r="A1019" s="1">
        <v>11</v>
      </c>
      <c r="B1019" s="1">
        <v>12</v>
      </c>
      <c r="C1019" s="1"/>
      <c r="D1019" s="1">
        <v>1</v>
      </c>
      <c r="E1019" s="1" t="s">
        <v>10</v>
      </c>
      <c r="F1019" s="4">
        <v>-3.22</v>
      </c>
      <c r="G1019" s="4">
        <v>-1.9830000000000001</v>
      </c>
      <c r="H1019" s="4">
        <v>4.8869999999999996</v>
      </c>
      <c r="I1019" s="4">
        <v>-46.393999999999998</v>
      </c>
      <c r="J1019" s="4">
        <v>-3.9329999999999998</v>
      </c>
      <c r="K1019" s="4">
        <v>-5.7859999999999996</v>
      </c>
    </row>
    <row r="1020" spans="1:11">
      <c r="A1020" s="1">
        <v>11</v>
      </c>
      <c r="B1020" s="1">
        <v>12</v>
      </c>
      <c r="C1020" s="1"/>
      <c r="D1020" s="1">
        <v>1</v>
      </c>
      <c r="E1020" s="1" t="s">
        <v>11</v>
      </c>
      <c r="F1020" s="4">
        <v>2.68</v>
      </c>
      <c r="G1020" s="4">
        <v>1.645</v>
      </c>
      <c r="H1020" s="4">
        <v>-1.7769999999999999</v>
      </c>
      <c r="I1020" s="4">
        <v>16.689</v>
      </c>
      <c r="J1020" s="4">
        <v>1.399</v>
      </c>
      <c r="K1020" s="4">
        <v>2.0579999999999998</v>
      </c>
    </row>
    <row r="1021" spans="1:11">
      <c r="A1021" s="1">
        <v>11</v>
      </c>
      <c r="B1021" s="1">
        <v>12</v>
      </c>
      <c r="C1021" s="1"/>
      <c r="D1021" s="1">
        <v>1</v>
      </c>
      <c r="E1021" s="1" t="s">
        <v>12</v>
      </c>
      <c r="F1021" s="4">
        <v>-122.345</v>
      </c>
      <c r="G1021" s="4">
        <v>-74.873000000000005</v>
      </c>
      <c r="H1021" s="4">
        <v>4.8490000000000002</v>
      </c>
      <c r="I1021" s="4">
        <v>-45.481999999999999</v>
      </c>
      <c r="J1021" s="4">
        <v>-4.0830000000000002</v>
      </c>
      <c r="K1021" s="4">
        <v>-6.0069999999999997</v>
      </c>
    </row>
    <row r="1022" spans="1:11">
      <c r="A1022" s="1">
        <v>12</v>
      </c>
      <c r="B1022" s="1">
        <v>27</v>
      </c>
      <c r="C1022" s="1"/>
      <c r="D1022" s="1">
        <v>5</v>
      </c>
      <c r="E1022" s="1" t="s">
        <v>9</v>
      </c>
      <c r="F1022" s="4">
        <v>-33.375</v>
      </c>
      <c r="G1022" s="4">
        <v>-22.913</v>
      </c>
      <c r="H1022" s="4">
        <v>-6.7050000000000001</v>
      </c>
      <c r="I1022" s="4">
        <v>55.655999999999999</v>
      </c>
      <c r="J1022" s="4">
        <v>5.851</v>
      </c>
      <c r="K1022" s="4">
        <v>8.609</v>
      </c>
    </row>
    <row r="1023" spans="1:11">
      <c r="A1023" s="1">
        <v>12</v>
      </c>
      <c r="B1023" s="1">
        <v>27</v>
      </c>
      <c r="C1023" s="1"/>
      <c r="D1023" s="1">
        <v>5</v>
      </c>
      <c r="E1023" s="1" t="s">
        <v>10</v>
      </c>
      <c r="F1023" s="4">
        <v>34.951999999999998</v>
      </c>
      <c r="G1023" s="4">
        <v>22.71</v>
      </c>
      <c r="H1023" s="4">
        <v>5.1130000000000004</v>
      </c>
      <c r="I1023" s="4">
        <v>-30.36</v>
      </c>
      <c r="J1023" s="4">
        <v>-2.722</v>
      </c>
      <c r="K1023" s="4">
        <v>-4.0049999999999999</v>
      </c>
    </row>
    <row r="1024" spans="1:11">
      <c r="A1024" s="1">
        <v>12</v>
      </c>
      <c r="B1024" s="1">
        <v>27</v>
      </c>
      <c r="C1024" s="1"/>
      <c r="D1024" s="1">
        <v>5</v>
      </c>
      <c r="E1024" s="1" t="s">
        <v>11</v>
      </c>
      <c r="F1024" s="4">
        <v>-21.352</v>
      </c>
      <c r="G1024" s="4">
        <v>-14.257</v>
      </c>
      <c r="H1024" s="4">
        <v>-3.5409999999999999</v>
      </c>
      <c r="I1024" s="4">
        <v>26.084</v>
      </c>
      <c r="J1024" s="4">
        <v>2.6789999999999998</v>
      </c>
      <c r="K1024" s="4">
        <v>3.9420000000000002</v>
      </c>
    </row>
    <row r="1025" spans="1:11">
      <c r="A1025" s="1">
        <v>12</v>
      </c>
      <c r="B1025" s="1">
        <v>27</v>
      </c>
      <c r="C1025" s="1"/>
      <c r="D1025" s="1">
        <v>5</v>
      </c>
      <c r="E1025" s="1" t="s">
        <v>12</v>
      </c>
      <c r="F1025" s="4">
        <v>-48.220999999999997</v>
      </c>
      <c r="G1025" s="4">
        <v>-33.235999999999997</v>
      </c>
      <c r="H1025" s="4">
        <v>-3.1459999999999999</v>
      </c>
      <c r="I1025" s="4">
        <v>26.155000000000001</v>
      </c>
      <c r="J1025" s="4">
        <v>2.75</v>
      </c>
      <c r="K1025" s="4">
        <v>4.0460000000000003</v>
      </c>
    </row>
    <row r="1026" spans="1:11">
      <c r="A1026" s="1">
        <v>12</v>
      </c>
      <c r="B1026" s="1">
        <v>27</v>
      </c>
      <c r="C1026" s="1"/>
      <c r="D1026" s="1">
        <v>4</v>
      </c>
      <c r="E1026" s="1" t="s">
        <v>9</v>
      </c>
      <c r="F1026" s="4">
        <v>-35.75</v>
      </c>
      <c r="G1026" s="4">
        <v>-22.433</v>
      </c>
      <c r="H1026" s="4">
        <v>-12.704000000000001</v>
      </c>
      <c r="I1026" s="4">
        <v>116.65600000000001</v>
      </c>
      <c r="J1026" s="4">
        <v>11.847</v>
      </c>
      <c r="K1026" s="4">
        <v>17.428999999999998</v>
      </c>
    </row>
    <row r="1027" spans="1:11">
      <c r="A1027" s="1">
        <v>12</v>
      </c>
      <c r="B1027" s="1">
        <v>27</v>
      </c>
      <c r="C1027" s="1"/>
      <c r="D1027" s="1">
        <v>4</v>
      </c>
      <c r="E1027" s="1" t="s">
        <v>10</v>
      </c>
      <c r="F1027" s="4">
        <v>34.936</v>
      </c>
      <c r="G1027" s="4">
        <v>22.161999999999999</v>
      </c>
      <c r="H1027" s="4">
        <v>7.9969999999999999</v>
      </c>
      <c r="I1027" s="4">
        <v>-68.626999999999995</v>
      </c>
      <c r="J1027" s="4">
        <v>-6.9909999999999997</v>
      </c>
      <c r="K1027" s="4">
        <v>-10.286</v>
      </c>
    </row>
    <row r="1028" spans="1:11">
      <c r="A1028" s="1">
        <v>12</v>
      </c>
      <c r="B1028" s="1">
        <v>27</v>
      </c>
      <c r="C1028" s="1"/>
      <c r="D1028" s="1">
        <v>4</v>
      </c>
      <c r="E1028" s="1" t="s">
        <v>11</v>
      </c>
      <c r="F1028" s="4">
        <v>-22.088999999999999</v>
      </c>
      <c r="G1028" s="4">
        <v>-13.936</v>
      </c>
      <c r="H1028" s="4">
        <v>-6.3639999999999999</v>
      </c>
      <c r="I1028" s="4">
        <v>57.447000000000003</v>
      </c>
      <c r="J1028" s="4">
        <v>5.8869999999999996</v>
      </c>
      <c r="K1028" s="4">
        <v>8.6609999999999996</v>
      </c>
    </row>
    <row r="1029" spans="1:11">
      <c r="A1029" s="1">
        <v>12</v>
      </c>
      <c r="B1029" s="1">
        <v>27</v>
      </c>
      <c r="C1029" s="1"/>
      <c r="D1029" s="1">
        <v>4</v>
      </c>
      <c r="E1029" s="1" t="s">
        <v>12</v>
      </c>
      <c r="F1029" s="4">
        <v>-151.84899999999999</v>
      </c>
      <c r="G1029" s="4">
        <v>-98.63</v>
      </c>
      <c r="H1029" s="4">
        <v>-10.430999999999999</v>
      </c>
      <c r="I1029" s="4">
        <v>91.599000000000004</v>
      </c>
      <c r="J1029" s="4">
        <v>9.6189999999999998</v>
      </c>
      <c r="K1029" s="4">
        <v>14.151</v>
      </c>
    </row>
    <row r="1030" spans="1:11">
      <c r="A1030" s="1">
        <v>12</v>
      </c>
      <c r="B1030" s="1">
        <v>27</v>
      </c>
      <c r="C1030" s="1"/>
      <c r="D1030" s="1">
        <v>3</v>
      </c>
      <c r="E1030" s="1" t="s">
        <v>9</v>
      </c>
      <c r="F1030" s="4">
        <v>-34.889000000000003</v>
      </c>
      <c r="G1030" s="4">
        <v>-22.184000000000001</v>
      </c>
      <c r="H1030" s="4">
        <v>-15.628</v>
      </c>
      <c r="I1030" s="4">
        <v>144.93799999999999</v>
      </c>
      <c r="J1030" s="4">
        <v>14.44</v>
      </c>
      <c r="K1030" s="4">
        <v>21.245000000000001</v>
      </c>
    </row>
    <row r="1031" spans="1:11">
      <c r="A1031" s="1">
        <v>12</v>
      </c>
      <c r="B1031" s="1">
        <v>27</v>
      </c>
      <c r="C1031" s="1"/>
      <c r="D1031" s="1">
        <v>3</v>
      </c>
      <c r="E1031" s="1" t="s">
        <v>10</v>
      </c>
      <c r="F1031" s="4">
        <v>37.215000000000003</v>
      </c>
      <c r="G1031" s="4">
        <v>23.405000000000001</v>
      </c>
      <c r="H1031" s="4">
        <v>12.212999999999999</v>
      </c>
      <c r="I1031" s="4">
        <v>-111.703</v>
      </c>
      <c r="J1031" s="4">
        <v>-11.284000000000001</v>
      </c>
      <c r="K1031" s="4">
        <v>-16.600999999999999</v>
      </c>
    </row>
    <row r="1032" spans="1:11">
      <c r="A1032" s="1">
        <v>12</v>
      </c>
      <c r="B1032" s="1">
        <v>27</v>
      </c>
      <c r="C1032" s="1"/>
      <c r="D1032" s="1">
        <v>3</v>
      </c>
      <c r="E1032" s="1" t="s">
        <v>11</v>
      </c>
      <c r="F1032" s="4">
        <v>-22.533000000000001</v>
      </c>
      <c r="G1032" s="4">
        <v>-14.246</v>
      </c>
      <c r="H1032" s="4">
        <v>-8.6509999999999998</v>
      </c>
      <c r="I1032" s="4">
        <v>79.912999999999997</v>
      </c>
      <c r="J1032" s="4">
        <v>8.0389999999999997</v>
      </c>
      <c r="K1032" s="4">
        <v>11.827</v>
      </c>
    </row>
    <row r="1033" spans="1:11">
      <c r="A1033" s="1">
        <v>12</v>
      </c>
      <c r="B1033" s="1">
        <v>27</v>
      </c>
      <c r="C1033" s="1"/>
      <c r="D1033" s="1">
        <v>3</v>
      </c>
      <c r="E1033" s="1" t="s">
        <v>12</v>
      </c>
      <c r="F1033" s="4">
        <v>-254.797</v>
      </c>
      <c r="G1033" s="4">
        <v>-163.53299999999999</v>
      </c>
      <c r="H1033" s="4">
        <v>-20.783999999999999</v>
      </c>
      <c r="I1033" s="4">
        <v>188.95599999999999</v>
      </c>
      <c r="J1033" s="4">
        <v>19.693999999999999</v>
      </c>
      <c r="K1033" s="4">
        <v>28.972999999999999</v>
      </c>
    </row>
    <row r="1034" spans="1:11">
      <c r="A1034" s="1">
        <v>12</v>
      </c>
      <c r="B1034" s="1">
        <v>27</v>
      </c>
      <c r="C1034" s="1"/>
      <c r="D1034" s="1">
        <v>2</v>
      </c>
      <c r="E1034" s="1" t="s">
        <v>9</v>
      </c>
      <c r="F1034" s="4">
        <v>-29.071000000000002</v>
      </c>
      <c r="G1034" s="4">
        <v>-18.699000000000002</v>
      </c>
      <c r="H1034" s="4">
        <v>-16.39</v>
      </c>
      <c r="I1034" s="4">
        <v>153.178</v>
      </c>
      <c r="J1034" s="4">
        <v>15.13</v>
      </c>
      <c r="K1034" s="4">
        <v>22.259</v>
      </c>
    </row>
    <row r="1035" spans="1:11">
      <c r="A1035" s="1">
        <v>12</v>
      </c>
      <c r="B1035" s="1">
        <v>27</v>
      </c>
      <c r="C1035" s="1"/>
      <c r="D1035" s="1">
        <v>2</v>
      </c>
      <c r="E1035" s="1" t="s">
        <v>10</v>
      </c>
      <c r="F1035" s="4">
        <v>19.510000000000002</v>
      </c>
      <c r="G1035" s="4">
        <v>13.315</v>
      </c>
      <c r="H1035" s="4">
        <v>16.244</v>
      </c>
      <c r="I1035" s="4">
        <v>-148.453</v>
      </c>
      <c r="J1035" s="4">
        <v>-14.835000000000001</v>
      </c>
      <c r="K1035" s="4">
        <v>-21.824999999999999</v>
      </c>
    </row>
    <row r="1036" spans="1:11">
      <c r="A1036" s="1">
        <v>12</v>
      </c>
      <c r="B1036" s="1">
        <v>27</v>
      </c>
      <c r="C1036" s="1"/>
      <c r="D1036" s="1">
        <v>2</v>
      </c>
      <c r="E1036" s="1" t="s">
        <v>11</v>
      </c>
      <c r="F1036" s="4">
        <v>-15.180999999999999</v>
      </c>
      <c r="G1036" s="4">
        <v>-10.004</v>
      </c>
      <c r="H1036" s="4">
        <v>-10.1</v>
      </c>
      <c r="I1036" s="4">
        <v>94.061000000000007</v>
      </c>
      <c r="J1036" s="4">
        <v>9.3640000000000008</v>
      </c>
      <c r="K1036" s="4">
        <v>13.776</v>
      </c>
    </row>
    <row r="1037" spans="1:11">
      <c r="A1037" s="1">
        <v>12</v>
      </c>
      <c r="B1037" s="1">
        <v>27</v>
      </c>
      <c r="C1037" s="1"/>
      <c r="D1037" s="1">
        <v>2</v>
      </c>
      <c r="E1037" s="1" t="s">
        <v>12</v>
      </c>
      <c r="F1037" s="4">
        <v>-356.42500000000001</v>
      </c>
      <c r="G1037" s="4">
        <v>-227.55600000000001</v>
      </c>
      <c r="H1037" s="4">
        <v>-33.64</v>
      </c>
      <c r="I1037" s="4">
        <v>310.73099999999999</v>
      </c>
      <c r="J1037" s="4">
        <v>32.137999999999998</v>
      </c>
      <c r="K1037" s="4">
        <v>47.280999999999999</v>
      </c>
    </row>
    <row r="1038" spans="1:11">
      <c r="A1038" s="1">
        <v>12</v>
      </c>
      <c r="B1038" s="1">
        <v>27</v>
      </c>
      <c r="C1038" s="1"/>
      <c r="D1038" s="1">
        <v>1</v>
      </c>
      <c r="E1038" s="1" t="s">
        <v>9</v>
      </c>
      <c r="F1038" s="4">
        <v>-6.1319999999999997</v>
      </c>
      <c r="G1038" s="4">
        <v>-4.8760000000000003</v>
      </c>
      <c r="H1038" s="4">
        <v>-14.945</v>
      </c>
      <c r="I1038" s="4">
        <v>124.441</v>
      </c>
      <c r="J1038" s="4">
        <v>12.337999999999999</v>
      </c>
      <c r="K1038" s="4">
        <v>18.152000000000001</v>
      </c>
    </row>
    <row r="1039" spans="1:11">
      <c r="A1039" s="1">
        <v>12</v>
      </c>
      <c r="B1039" s="1">
        <v>27</v>
      </c>
      <c r="C1039" s="1"/>
      <c r="D1039" s="1">
        <v>1</v>
      </c>
      <c r="E1039" s="1" t="s">
        <v>10</v>
      </c>
      <c r="F1039" s="4">
        <v>2.8690000000000002</v>
      </c>
      <c r="G1039" s="4">
        <v>2.2530000000000001</v>
      </c>
      <c r="H1039" s="4">
        <v>34.305999999999997</v>
      </c>
      <c r="I1039" s="4">
        <v>-310.18</v>
      </c>
      <c r="J1039" s="4">
        <v>-31.073</v>
      </c>
      <c r="K1039" s="4">
        <v>-45.716000000000001</v>
      </c>
    </row>
    <row r="1040" spans="1:11">
      <c r="A1040" s="1">
        <v>12</v>
      </c>
      <c r="B1040" s="1">
        <v>27</v>
      </c>
      <c r="C1040" s="1"/>
      <c r="D1040" s="1">
        <v>1</v>
      </c>
      <c r="E1040" s="1" t="s">
        <v>11</v>
      </c>
      <c r="F1040" s="4">
        <v>-2.5</v>
      </c>
      <c r="G1040" s="4">
        <v>-1.98</v>
      </c>
      <c r="H1040" s="4">
        <v>-13.608000000000001</v>
      </c>
      <c r="I1040" s="4">
        <v>120.64400000000001</v>
      </c>
      <c r="J1040" s="4">
        <v>12.058999999999999</v>
      </c>
      <c r="K1040" s="4">
        <v>17.741</v>
      </c>
    </row>
    <row r="1041" spans="1:11">
      <c r="A1041" s="1">
        <v>12</v>
      </c>
      <c r="B1041" s="1">
        <v>27</v>
      </c>
      <c r="C1041" s="1"/>
      <c r="D1041" s="1">
        <v>1</v>
      </c>
      <c r="E1041" s="1" t="s">
        <v>12</v>
      </c>
      <c r="F1041" s="4">
        <v>-394.22699999999998</v>
      </c>
      <c r="G1041" s="4">
        <v>-254.62299999999999</v>
      </c>
      <c r="H1041" s="4">
        <v>-46.634</v>
      </c>
      <c r="I1041" s="4">
        <v>435.36799999999999</v>
      </c>
      <c r="J1041" s="4">
        <v>44.801000000000002</v>
      </c>
      <c r="K1041" s="4">
        <v>65.911000000000001</v>
      </c>
    </row>
    <row r="1042" spans="1:11">
      <c r="A1042" s="1">
        <v>12</v>
      </c>
      <c r="B1042" s="1">
        <v>20</v>
      </c>
      <c r="C1042" s="1"/>
      <c r="D1042" s="1">
        <v>5</v>
      </c>
      <c r="E1042" s="1" t="s">
        <v>9</v>
      </c>
      <c r="F1042" s="4">
        <v>20.286999999999999</v>
      </c>
      <c r="G1042" s="4">
        <v>13.037000000000001</v>
      </c>
      <c r="H1042" s="4">
        <v>-12.387</v>
      </c>
      <c r="I1042" s="4">
        <v>103.16</v>
      </c>
      <c r="J1042" s="4">
        <v>10.847</v>
      </c>
      <c r="K1042" s="4">
        <v>15.958</v>
      </c>
    </row>
    <row r="1043" spans="1:11">
      <c r="A1043" s="1">
        <v>12</v>
      </c>
      <c r="B1043" s="1">
        <v>20</v>
      </c>
      <c r="C1043" s="1"/>
      <c r="D1043" s="1">
        <v>5</v>
      </c>
      <c r="E1043" s="1" t="s">
        <v>10</v>
      </c>
      <c r="F1043" s="4">
        <v>-22.654</v>
      </c>
      <c r="G1043" s="4">
        <v>-13.670999999999999</v>
      </c>
      <c r="H1043" s="4">
        <v>10.436999999999999</v>
      </c>
      <c r="I1043" s="4">
        <v>-79.234999999999999</v>
      </c>
      <c r="J1043" s="4">
        <v>-8.1999999999999993</v>
      </c>
      <c r="K1043" s="4">
        <v>-12.064</v>
      </c>
    </row>
    <row r="1044" spans="1:11">
      <c r="A1044" s="1">
        <v>12</v>
      </c>
      <c r="B1044" s="1">
        <v>20</v>
      </c>
      <c r="C1044" s="1"/>
      <c r="D1044" s="1">
        <v>5</v>
      </c>
      <c r="E1044" s="1" t="s">
        <v>11</v>
      </c>
      <c r="F1044" s="4">
        <v>13.419</v>
      </c>
      <c r="G1044" s="4">
        <v>8.3460000000000001</v>
      </c>
      <c r="H1044" s="4">
        <v>-7.0960000000000001</v>
      </c>
      <c r="I1044" s="4">
        <v>56.854999999999997</v>
      </c>
      <c r="J1044" s="4">
        <v>5.952</v>
      </c>
      <c r="K1044" s="4">
        <v>8.7569999999999997</v>
      </c>
    </row>
    <row r="1045" spans="1:11">
      <c r="A1045" s="1">
        <v>12</v>
      </c>
      <c r="B1045" s="1">
        <v>20</v>
      </c>
      <c r="C1045" s="1"/>
      <c r="D1045" s="1">
        <v>5</v>
      </c>
      <c r="E1045" s="1" t="s">
        <v>12</v>
      </c>
      <c r="F1045" s="4">
        <v>-61.567</v>
      </c>
      <c r="G1045" s="4">
        <v>-43.252000000000002</v>
      </c>
      <c r="H1045" s="4">
        <v>0</v>
      </c>
      <c r="I1045" s="4">
        <v>0</v>
      </c>
      <c r="J1045" s="4">
        <v>0</v>
      </c>
      <c r="K1045" s="4">
        <v>0</v>
      </c>
    </row>
    <row r="1046" spans="1:11">
      <c r="A1046" s="1">
        <v>12</v>
      </c>
      <c r="B1046" s="1">
        <v>20</v>
      </c>
      <c r="C1046" s="1"/>
      <c r="D1046" s="1">
        <v>4</v>
      </c>
      <c r="E1046" s="1" t="s">
        <v>9</v>
      </c>
      <c r="F1046" s="4">
        <v>23.696999999999999</v>
      </c>
      <c r="G1046" s="4">
        <v>13.528</v>
      </c>
      <c r="H1046" s="4">
        <v>-20.143999999999998</v>
      </c>
      <c r="I1046" s="4">
        <v>185.06399999999999</v>
      </c>
      <c r="J1046" s="4">
        <v>18.984999999999999</v>
      </c>
      <c r="K1046" s="4">
        <v>27.93</v>
      </c>
    </row>
    <row r="1047" spans="1:11">
      <c r="A1047" s="1">
        <v>12</v>
      </c>
      <c r="B1047" s="1">
        <v>20</v>
      </c>
      <c r="C1047" s="1"/>
      <c r="D1047" s="1">
        <v>4</v>
      </c>
      <c r="E1047" s="1" t="s">
        <v>10</v>
      </c>
      <c r="F1047" s="4">
        <v>-22.408000000000001</v>
      </c>
      <c r="G1047" s="4">
        <v>-12.948</v>
      </c>
      <c r="H1047" s="4">
        <v>16.460999999999999</v>
      </c>
      <c r="I1047" s="4">
        <v>-147.999</v>
      </c>
      <c r="J1047" s="4">
        <v>-15.307</v>
      </c>
      <c r="K1047" s="4">
        <v>-22.52</v>
      </c>
    </row>
    <row r="1048" spans="1:11">
      <c r="A1048" s="1">
        <v>12</v>
      </c>
      <c r="B1048" s="1">
        <v>20</v>
      </c>
      <c r="C1048" s="1"/>
      <c r="D1048" s="1">
        <v>4</v>
      </c>
      <c r="E1048" s="1" t="s">
        <v>11</v>
      </c>
      <c r="F1048" s="4">
        <v>14.407999999999999</v>
      </c>
      <c r="G1048" s="4">
        <v>8.2739999999999991</v>
      </c>
      <c r="H1048" s="4">
        <v>-11.407999999999999</v>
      </c>
      <c r="I1048" s="4">
        <v>103.952</v>
      </c>
      <c r="J1048" s="4">
        <v>10.715999999999999</v>
      </c>
      <c r="K1048" s="4">
        <v>15.766</v>
      </c>
    </row>
    <row r="1049" spans="1:11">
      <c r="A1049" s="1">
        <v>12</v>
      </c>
      <c r="B1049" s="1">
        <v>20</v>
      </c>
      <c r="C1049" s="1"/>
      <c r="D1049" s="1">
        <v>4</v>
      </c>
      <c r="E1049" s="1" t="s">
        <v>12</v>
      </c>
      <c r="F1049" s="4">
        <v>-187.39400000000001</v>
      </c>
      <c r="G1049" s="4">
        <v>-125.125</v>
      </c>
      <c r="H1049" s="4">
        <v>0</v>
      </c>
      <c r="I1049" s="4">
        <v>0</v>
      </c>
      <c r="J1049" s="4">
        <v>0</v>
      </c>
      <c r="K1049" s="4">
        <v>0</v>
      </c>
    </row>
    <row r="1050" spans="1:11">
      <c r="A1050" s="1">
        <v>12</v>
      </c>
      <c r="B1050" s="1">
        <v>20</v>
      </c>
      <c r="C1050" s="1"/>
      <c r="D1050" s="1">
        <v>3</v>
      </c>
      <c r="E1050" s="1" t="s">
        <v>9</v>
      </c>
      <c r="F1050" s="4">
        <v>23.736000000000001</v>
      </c>
      <c r="G1050" s="4">
        <v>13.856</v>
      </c>
      <c r="H1050" s="4">
        <v>-26.103999999999999</v>
      </c>
      <c r="I1050" s="4">
        <v>242.77</v>
      </c>
      <c r="J1050" s="4">
        <v>24.445</v>
      </c>
      <c r="K1050" s="4">
        <v>35.963000000000001</v>
      </c>
    </row>
    <row r="1051" spans="1:11">
      <c r="A1051" s="1">
        <v>12</v>
      </c>
      <c r="B1051" s="1">
        <v>20</v>
      </c>
      <c r="C1051" s="1"/>
      <c r="D1051" s="1">
        <v>3</v>
      </c>
      <c r="E1051" s="1" t="s">
        <v>10</v>
      </c>
      <c r="F1051" s="4">
        <v>-24.794</v>
      </c>
      <c r="G1051" s="4">
        <v>-14.416</v>
      </c>
      <c r="H1051" s="4">
        <v>23.259</v>
      </c>
      <c r="I1051" s="4">
        <v>-214.85300000000001</v>
      </c>
      <c r="J1051" s="4">
        <v>-21.797999999999998</v>
      </c>
      <c r="K1051" s="4">
        <v>-32.07</v>
      </c>
    </row>
    <row r="1052" spans="1:11">
      <c r="A1052" s="1">
        <v>12</v>
      </c>
      <c r="B1052" s="1">
        <v>20</v>
      </c>
      <c r="C1052" s="1"/>
      <c r="D1052" s="1">
        <v>3</v>
      </c>
      <c r="E1052" s="1" t="s">
        <v>11</v>
      </c>
      <c r="F1052" s="4">
        <v>15.166</v>
      </c>
      <c r="G1052" s="4">
        <v>8.8350000000000009</v>
      </c>
      <c r="H1052" s="4">
        <v>-15.407</v>
      </c>
      <c r="I1052" s="4">
        <v>142.91</v>
      </c>
      <c r="J1052" s="4">
        <v>14.451000000000001</v>
      </c>
      <c r="K1052" s="4">
        <v>21.26</v>
      </c>
    </row>
    <row r="1053" spans="1:11">
      <c r="A1053" s="1">
        <v>12</v>
      </c>
      <c r="B1053" s="1">
        <v>20</v>
      </c>
      <c r="C1053" s="1"/>
      <c r="D1053" s="1">
        <v>3</v>
      </c>
      <c r="E1053" s="1" t="s">
        <v>12</v>
      </c>
      <c r="F1053" s="4">
        <v>-315.09300000000002</v>
      </c>
      <c r="G1053" s="4">
        <v>-208.34700000000001</v>
      </c>
      <c r="H1053" s="4">
        <v>0</v>
      </c>
      <c r="I1053" s="4">
        <v>0</v>
      </c>
      <c r="J1053" s="4">
        <v>0</v>
      </c>
      <c r="K1053" s="4">
        <v>0</v>
      </c>
    </row>
    <row r="1054" spans="1:11">
      <c r="A1054" s="1">
        <v>12</v>
      </c>
      <c r="B1054" s="1">
        <v>20</v>
      </c>
      <c r="C1054" s="1"/>
      <c r="D1054" s="1">
        <v>2</v>
      </c>
      <c r="E1054" s="1" t="s">
        <v>9</v>
      </c>
      <c r="F1054" s="4">
        <v>17.347999999999999</v>
      </c>
      <c r="G1054" s="4">
        <v>10.119</v>
      </c>
      <c r="H1054" s="4">
        <v>-29.36</v>
      </c>
      <c r="I1054" s="4">
        <v>274.875</v>
      </c>
      <c r="J1054" s="4">
        <v>27.416</v>
      </c>
      <c r="K1054" s="4">
        <v>40.334000000000003</v>
      </c>
    </row>
    <row r="1055" spans="1:11">
      <c r="A1055" s="1">
        <v>12</v>
      </c>
      <c r="B1055" s="1">
        <v>20</v>
      </c>
      <c r="C1055" s="1"/>
      <c r="D1055" s="1">
        <v>2</v>
      </c>
      <c r="E1055" s="1" t="s">
        <v>10</v>
      </c>
      <c r="F1055" s="4">
        <v>-7.9349999999999996</v>
      </c>
      <c r="G1055" s="4">
        <v>-4.718</v>
      </c>
      <c r="H1055" s="4">
        <v>30.302</v>
      </c>
      <c r="I1055" s="4">
        <v>-282.94499999999999</v>
      </c>
      <c r="J1055" s="4">
        <v>-28.381</v>
      </c>
      <c r="K1055" s="4">
        <v>-41.755000000000003</v>
      </c>
    </row>
    <row r="1056" spans="1:11">
      <c r="A1056" s="1">
        <v>12</v>
      </c>
      <c r="B1056" s="1">
        <v>20</v>
      </c>
      <c r="C1056" s="1"/>
      <c r="D1056" s="1">
        <v>2</v>
      </c>
      <c r="E1056" s="1" t="s">
        <v>11</v>
      </c>
      <c r="F1056" s="4">
        <v>7.9009999999999998</v>
      </c>
      <c r="G1056" s="4">
        <v>4.6369999999999996</v>
      </c>
      <c r="H1056" s="4">
        <v>-18.617999999999999</v>
      </c>
      <c r="I1056" s="4">
        <v>174.26</v>
      </c>
      <c r="J1056" s="4">
        <v>17.436</v>
      </c>
      <c r="K1056" s="4">
        <v>25.652999999999999</v>
      </c>
    </row>
    <row r="1057" spans="1:11">
      <c r="A1057" s="1">
        <v>12</v>
      </c>
      <c r="B1057" s="1">
        <v>20</v>
      </c>
      <c r="C1057" s="1"/>
      <c r="D1057" s="1">
        <v>2</v>
      </c>
      <c r="E1057" s="1" t="s">
        <v>12</v>
      </c>
      <c r="F1057" s="4">
        <v>-446.613</v>
      </c>
      <c r="G1057" s="4">
        <v>-294.005</v>
      </c>
      <c r="H1057" s="4">
        <v>0</v>
      </c>
      <c r="I1057" s="4">
        <v>0</v>
      </c>
      <c r="J1057" s="4">
        <v>0</v>
      </c>
      <c r="K1057" s="4">
        <v>0</v>
      </c>
    </row>
    <row r="1058" spans="1:11">
      <c r="A1058" s="1">
        <v>12</v>
      </c>
      <c r="B1058" s="1">
        <v>20</v>
      </c>
      <c r="C1058" s="1"/>
      <c r="D1058" s="1">
        <v>1</v>
      </c>
      <c r="E1058" s="1" t="s">
        <v>9</v>
      </c>
      <c r="F1058" s="4">
        <v>-1.113</v>
      </c>
      <c r="G1058" s="4">
        <v>-0.57999999999999996</v>
      </c>
      <c r="H1058" s="4">
        <v>-24.047000000000001</v>
      </c>
      <c r="I1058" s="4">
        <v>211.66200000000001</v>
      </c>
      <c r="J1058" s="4">
        <v>21.111999999999998</v>
      </c>
      <c r="K1058" s="4">
        <v>31.061</v>
      </c>
    </row>
    <row r="1059" spans="1:11">
      <c r="A1059" s="1">
        <v>12</v>
      </c>
      <c r="B1059" s="1">
        <v>20</v>
      </c>
      <c r="C1059" s="1"/>
      <c r="D1059" s="1">
        <v>1</v>
      </c>
      <c r="E1059" s="1" t="s">
        <v>10</v>
      </c>
      <c r="F1059" s="4">
        <v>0.36</v>
      </c>
      <c r="G1059" s="4">
        <v>0.105</v>
      </c>
      <c r="H1059" s="4">
        <v>39</v>
      </c>
      <c r="I1059" s="4">
        <v>-353.947</v>
      </c>
      <c r="J1059" s="4">
        <v>-35.46</v>
      </c>
      <c r="K1059" s="4">
        <v>-52.17</v>
      </c>
    </row>
    <row r="1060" spans="1:11">
      <c r="A1060" s="1">
        <v>12</v>
      </c>
      <c r="B1060" s="1">
        <v>20</v>
      </c>
      <c r="C1060" s="1"/>
      <c r="D1060" s="1">
        <v>1</v>
      </c>
      <c r="E1060" s="1" t="s">
        <v>11</v>
      </c>
      <c r="F1060" s="4">
        <v>-0.40899999999999997</v>
      </c>
      <c r="G1060" s="4">
        <v>-0.19</v>
      </c>
      <c r="H1060" s="4">
        <v>-17.489999999999998</v>
      </c>
      <c r="I1060" s="4">
        <v>157.08699999999999</v>
      </c>
      <c r="J1060" s="4">
        <v>15.715</v>
      </c>
      <c r="K1060" s="4">
        <v>23.12</v>
      </c>
    </row>
    <row r="1061" spans="1:11">
      <c r="A1061" s="1">
        <v>12</v>
      </c>
      <c r="B1061" s="1">
        <v>20</v>
      </c>
      <c r="C1061" s="1"/>
      <c r="D1061" s="1">
        <v>1</v>
      </c>
      <c r="E1061" s="1" t="s">
        <v>12</v>
      </c>
      <c r="F1061" s="4">
        <v>-517.92899999999997</v>
      </c>
      <c r="G1061" s="4">
        <v>-345.56400000000002</v>
      </c>
      <c r="H1061" s="4">
        <v>0</v>
      </c>
      <c r="I1061" s="4">
        <v>0</v>
      </c>
      <c r="J1061" s="4">
        <v>0</v>
      </c>
      <c r="K1061" s="4">
        <v>0</v>
      </c>
    </row>
    <row r="1062" spans="1:11">
      <c r="A1062" s="1">
        <v>12</v>
      </c>
      <c r="B1062" s="1">
        <v>13</v>
      </c>
      <c r="C1062" s="1"/>
      <c r="D1062" s="1">
        <v>5</v>
      </c>
      <c r="E1062" s="1" t="s">
        <v>9</v>
      </c>
      <c r="F1062" s="4">
        <v>24.873000000000001</v>
      </c>
      <c r="G1062" s="4">
        <v>16.899999999999999</v>
      </c>
      <c r="H1062" s="4">
        <v>-6.7050000000000001</v>
      </c>
      <c r="I1062" s="4">
        <v>55.655999999999999</v>
      </c>
      <c r="J1062" s="4">
        <v>5.851</v>
      </c>
      <c r="K1062" s="4">
        <v>8.609</v>
      </c>
    </row>
    <row r="1063" spans="1:11">
      <c r="A1063" s="1">
        <v>12</v>
      </c>
      <c r="B1063" s="1">
        <v>13</v>
      </c>
      <c r="C1063" s="1"/>
      <c r="D1063" s="1">
        <v>5</v>
      </c>
      <c r="E1063" s="1" t="s">
        <v>10</v>
      </c>
      <c r="F1063" s="4">
        <v>-22.431999999999999</v>
      </c>
      <c r="G1063" s="4">
        <v>-15.436</v>
      </c>
      <c r="H1063" s="4">
        <v>5.1130000000000004</v>
      </c>
      <c r="I1063" s="4">
        <v>-30.36</v>
      </c>
      <c r="J1063" s="4">
        <v>-2.722</v>
      </c>
      <c r="K1063" s="4">
        <v>-4.0049999999999999</v>
      </c>
    </row>
    <row r="1064" spans="1:11">
      <c r="A1064" s="1">
        <v>12</v>
      </c>
      <c r="B1064" s="1">
        <v>13</v>
      </c>
      <c r="C1064" s="1"/>
      <c r="D1064" s="1">
        <v>5</v>
      </c>
      <c r="E1064" s="1" t="s">
        <v>11</v>
      </c>
      <c r="F1064" s="4">
        <v>14.782999999999999</v>
      </c>
      <c r="G1064" s="4">
        <v>10.105</v>
      </c>
      <c r="H1064" s="4">
        <v>-3.5409999999999999</v>
      </c>
      <c r="I1064" s="4">
        <v>26.084</v>
      </c>
      <c r="J1064" s="4">
        <v>2.6789999999999998</v>
      </c>
      <c r="K1064" s="4">
        <v>3.9420000000000002</v>
      </c>
    </row>
    <row r="1065" spans="1:11">
      <c r="A1065" s="1">
        <v>12</v>
      </c>
      <c r="B1065" s="1">
        <v>13</v>
      </c>
      <c r="C1065" s="1"/>
      <c r="D1065" s="1">
        <v>5</v>
      </c>
      <c r="E1065" s="1" t="s">
        <v>12</v>
      </c>
      <c r="F1065" s="4">
        <v>-27.234000000000002</v>
      </c>
      <c r="G1065" s="4">
        <v>-18.96</v>
      </c>
      <c r="H1065" s="4">
        <v>3.1459999999999999</v>
      </c>
      <c r="I1065" s="4">
        <v>-26.155000000000001</v>
      </c>
      <c r="J1065" s="4">
        <v>-2.75</v>
      </c>
      <c r="K1065" s="4">
        <v>-4.0460000000000003</v>
      </c>
    </row>
    <row r="1066" spans="1:11">
      <c r="A1066" s="1">
        <v>12</v>
      </c>
      <c r="B1066" s="1">
        <v>13</v>
      </c>
      <c r="C1066" s="1"/>
      <c r="D1066" s="1">
        <v>4</v>
      </c>
      <c r="E1066" s="1" t="s">
        <v>9</v>
      </c>
      <c r="F1066" s="4">
        <v>19.994</v>
      </c>
      <c r="G1066" s="4">
        <v>13.795</v>
      </c>
      <c r="H1066" s="4">
        <v>-12.704000000000001</v>
      </c>
      <c r="I1066" s="4">
        <v>116.65600000000001</v>
      </c>
      <c r="J1066" s="4">
        <v>11.847</v>
      </c>
      <c r="K1066" s="4">
        <v>17.428999999999998</v>
      </c>
    </row>
    <row r="1067" spans="1:11">
      <c r="A1067" s="1">
        <v>12</v>
      </c>
      <c r="B1067" s="1">
        <v>13</v>
      </c>
      <c r="C1067" s="1"/>
      <c r="D1067" s="1">
        <v>4</v>
      </c>
      <c r="E1067" s="1" t="s">
        <v>10</v>
      </c>
      <c r="F1067" s="4">
        <v>-20.03</v>
      </c>
      <c r="G1067" s="4">
        <v>-13.814</v>
      </c>
      <c r="H1067" s="4">
        <v>7.9969999999999999</v>
      </c>
      <c r="I1067" s="4">
        <v>-68.626999999999995</v>
      </c>
      <c r="J1067" s="4">
        <v>-6.9909999999999997</v>
      </c>
      <c r="K1067" s="4">
        <v>-10.286</v>
      </c>
    </row>
    <row r="1068" spans="1:11">
      <c r="A1068" s="1">
        <v>12</v>
      </c>
      <c r="B1068" s="1">
        <v>13</v>
      </c>
      <c r="C1068" s="1"/>
      <c r="D1068" s="1">
        <v>4</v>
      </c>
      <c r="E1068" s="1" t="s">
        <v>11</v>
      </c>
      <c r="F1068" s="4">
        <v>12.507999999999999</v>
      </c>
      <c r="G1068" s="4">
        <v>8.6280000000000001</v>
      </c>
      <c r="H1068" s="4">
        <v>-6.3639999999999999</v>
      </c>
      <c r="I1068" s="4">
        <v>57.447000000000003</v>
      </c>
      <c r="J1068" s="4">
        <v>5.8869999999999996</v>
      </c>
      <c r="K1068" s="4">
        <v>8.6609999999999996</v>
      </c>
    </row>
    <row r="1069" spans="1:11">
      <c r="A1069" s="1">
        <v>12</v>
      </c>
      <c r="B1069" s="1">
        <v>13</v>
      </c>
      <c r="C1069" s="1"/>
      <c r="D1069" s="1">
        <v>4</v>
      </c>
      <c r="E1069" s="1" t="s">
        <v>12</v>
      </c>
      <c r="F1069" s="4">
        <v>-72.683999999999997</v>
      </c>
      <c r="G1069" s="4">
        <v>-51.109000000000002</v>
      </c>
      <c r="H1069" s="4">
        <v>10.430999999999999</v>
      </c>
      <c r="I1069" s="4">
        <v>-91.599000000000004</v>
      </c>
      <c r="J1069" s="4">
        <v>-9.6189999999999998</v>
      </c>
      <c r="K1069" s="4">
        <v>-14.151</v>
      </c>
    </row>
    <row r="1070" spans="1:11">
      <c r="A1070" s="1">
        <v>12</v>
      </c>
      <c r="B1070" s="1">
        <v>13</v>
      </c>
      <c r="C1070" s="1"/>
      <c r="D1070" s="1">
        <v>3</v>
      </c>
      <c r="E1070" s="1" t="s">
        <v>9</v>
      </c>
      <c r="F1070" s="4">
        <v>19.626000000000001</v>
      </c>
      <c r="G1070" s="4">
        <v>13.51</v>
      </c>
      <c r="H1070" s="4">
        <v>-15.628</v>
      </c>
      <c r="I1070" s="4">
        <v>144.93799999999999</v>
      </c>
      <c r="J1070" s="4">
        <v>14.44</v>
      </c>
      <c r="K1070" s="4">
        <v>21.245000000000001</v>
      </c>
    </row>
    <row r="1071" spans="1:11">
      <c r="A1071" s="1">
        <v>12</v>
      </c>
      <c r="B1071" s="1">
        <v>13</v>
      </c>
      <c r="C1071" s="1"/>
      <c r="D1071" s="1">
        <v>3</v>
      </c>
      <c r="E1071" s="1" t="s">
        <v>10</v>
      </c>
      <c r="F1071" s="4">
        <v>-17.623999999999999</v>
      </c>
      <c r="G1071" s="4">
        <v>-12.257999999999999</v>
      </c>
      <c r="H1071" s="4">
        <v>12.212999999999999</v>
      </c>
      <c r="I1071" s="4">
        <v>-111.703</v>
      </c>
      <c r="J1071" s="4">
        <v>-11.284000000000001</v>
      </c>
      <c r="K1071" s="4">
        <v>-16.600999999999999</v>
      </c>
    </row>
    <row r="1072" spans="1:11">
      <c r="A1072" s="1">
        <v>12</v>
      </c>
      <c r="B1072" s="1">
        <v>13</v>
      </c>
      <c r="C1072" s="1"/>
      <c r="D1072" s="1">
        <v>3</v>
      </c>
      <c r="E1072" s="1" t="s">
        <v>11</v>
      </c>
      <c r="F1072" s="4">
        <v>11.641</v>
      </c>
      <c r="G1072" s="4">
        <v>8.0530000000000008</v>
      </c>
      <c r="H1072" s="4">
        <v>-8.6509999999999998</v>
      </c>
      <c r="I1072" s="4">
        <v>79.912999999999997</v>
      </c>
      <c r="J1072" s="4">
        <v>8.0389999999999997</v>
      </c>
      <c r="K1072" s="4">
        <v>11.827</v>
      </c>
    </row>
    <row r="1073" spans="1:11">
      <c r="A1073" s="1">
        <v>12</v>
      </c>
      <c r="B1073" s="1">
        <v>13</v>
      </c>
      <c r="C1073" s="1"/>
      <c r="D1073" s="1">
        <v>3</v>
      </c>
      <c r="E1073" s="1" t="s">
        <v>12</v>
      </c>
      <c r="F1073" s="4">
        <v>-116.94199999999999</v>
      </c>
      <c r="G1073" s="4">
        <v>-82.399000000000001</v>
      </c>
      <c r="H1073" s="4">
        <v>20.783999999999999</v>
      </c>
      <c r="I1073" s="4">
        <v>-188.95599999999999</v>
      </c>
      <c r="J1073" s="4">
        <v>-19.693999999999999</v>
      </c>
      <c r="K1073" s="4">
        <v>-28.972999999999999</v>
      </c>
    </row>
    <row r="1074" spans="1:11">
      <c r="A1074" s="1">
        <v>12</v>
      </c>
      <c r="B1074" s="1">
        <v>13</v>
      </c>
      <c r="C1074" s="1"/>
      <c r="D1074" s="1">
        <v>2</v>
      </c>
      <c r="E1074" s="1" t="s">
        <v>9</v>
      </c>
      <c r="F1074" s="4">
        <v>17.658999999999999</v>
      </c>
      <c r="G1074" s="4">
        <v>12.321999999999999</v>
      </c>
      <c r="H1074" s="4">
        <v>-16.39</v>
      </c>
      <c r="I1074" s="4">
        <v>153.178</v>
      </c>
      <c r="J1074" s="4">
        <v>15.13</v>
      </c>
      <c r="K1074" s="4">
        <v>22.259</v>
      </c>
    </row>
    <row r="1075" spans="1:11">
      <c r="A1075" s="1">
        <v>12</v>
      </c>
      <c r="B1075" s="1">
        <v>13</v>
      </c>
      <c r="C1075" s="1"/>
      <c r="D1075" s="1">
        <v>2</v>
      </c>
      <c r="E1075" s="1" t="s">
        <v>10</v>
      </c>
      <c r="F1075" s="4">
        <v>-18.785</v>
      </c>
      <c r="G1075" s="4">
        <v>-13.093999999999999</v>
      </c>
      <c r="H1075" s="4">
        <v>16.244</v>
      </c>
      <c r="I1075" s="4">
        <v>-148.453</v>
      </c>
      <c r="J1075" s="4">
        <v>-14.835000000000001</v>
      </c>
      <c r="K1075" s="4">
        <v>-21.824999999999999</v>
      </c>
    </row>
    <row r="1076" spans="1:11">
      <c r="A1076" s="1">
        <v>12</v>
      </c>
      <c r="B1076" s="1">
        <v>13</v>
      </c>
      <c r="C1076" s="1"/>
      <c r="D1076" s="1">
        <v>2</v>
      </c>
      <c r="E1076" s="1" t="s">
        <v>11</v>
      </c>
      <c r="F1076" s="4">
        <v>11.388999999999999</v>
      </c>
      <c r="G1076" s="4">
        <v>7.9420000000000002</v>
      </c>
      <c r="H1076" s="4">
        <v>-10.1</v>
      </c>
      <c r="I1076" s="4">
        <v>94.061000000000007</v>
      </c>
      <c r="J1076" s="4">
        <v>9.3640000000000008</v>
      </c>
      <c r="K1076" s="4">
        <v>13.776</v>
      </c>
    </row>
    <row r="1077" spans="1:11">
      <c r="A1077" s="1">
        <v>12</v>
      </c>
      <c r="B1077" s="1">
        <v>13</v>
      </c>
      <c r="C1077" s="1"/>
      <c r="D1077" s="1">
        <v>2</v>
      </c>
      <c r="E1077" s="1" t="s">
        <v>12</v>
      </c>
      <c r="F1077" s="4">
        <v>-158.69999999999999</v>
      </c>
      <c r="G1077" s="4">
        <v>-112.134</v>
      </c>
      <c r="H1077" s="4">
        <v>33.64</v>
      </c>
      <c r="I1077" s="4">
        <v>-310.73099999999999</v>
      </c>
      <c r="J1077" s="4">
        <v>-32.137999999999998</v>
      </c>
      <c r="K1077" s="4">
        <v>-47.280999999999999</v>
      </c>
    </row>
    <row r="1078" spans="1:11">
      <c r="A1078" s="1">
        <v>12</v>
      </c>
      <c r="B1078" s="1">
        <v>13</v>
      </c>
      <c r="C1078" s="1"/>
      <c r="D1078" s="1">
        <v>1</v>
      </c>
      <c r="E1078" s="1" t="s">
        <v>9</v>
      </c>
      <c r="F1078" s="4">
        <v>11.561999999999999</v>
      </c>
      <c r="G1078" s="4">
        <v>8.0399999999999991</v>
      </c>
      <c r="H1078" s="4">
        <v>-14.945</v>
      </c>
      <c r="I1078" s="4">
        <v>124.441</v>
      </c>
      <c r="J1078" s="4">
        <v>12.337999999999999</v>
      </c>
      <c r="K1078" s="4">
        <v>18.152000000000001</v>
      </c>
    </row>
    <row r="1079" spans="1:11">
      <c r="A1079" s="1">
        <v>12</v>
      </c>
      <c r="B1079" s="1">
        <v>13</v>
      </c>
      <c r="C1079" s="1"/>
      <c r="D1079" s="1">
        <v>1</v>
      </c>
      <c r="E1079" s="1" t="s">
        <v>10</v>
      </c>
      <c r="F1079" s="4">
        <v>-5.9779999999999998</v>
      </c>
      <c r="G1079" s="4">
        <v>-4.2050000000000001</v>
      </c>
      <c r="H1079" s="4">
        <v>34.305999999999997</v>
      </c>
      <c r="I1079" s="4">
        <v>-310.18</v>
      </c>
      <c r="J1079" s="4">
        <v>-31.073</v>
      </c>
      <c r="K1079" s="4">
        <v>-45.716000000000001</v>
      </c>
    </row>
    <row r="1080" spans="1:11">
      <c r="A1080" s="1">
        <v>12</v>
      </c>
      <c r="B1080" s="1">
        <v>13</v>
      </c>
      <c r="C1080" s="1"/>
      <c r="D1080" s="1">
        <v>1</v>
      </c>
      <c r="E1080" s="1" t="s">
        <v>11</v>
      </c>
      <c r="F1080" s="4">
        <v>4.8719999999999999</v>
      </c>
      <c r="G1080" s="4">
        <v>3.4020000000000001</v>
      </c>
      <c r="H1080" s="4">
        <v>-13.608000000000001</v>
      </c>
      <c r="I1080" s="4">
        <v>120.64400000000001</v>
      </c>
      <c r="J1080" s="4">
        <v>12.058999999999999</v>
      </c>
      <c r="K1080" s="4">
        <v>17.741</v>
      </c>
    </row>
    <row r="1081" spans="1:11">
      <c r="A1081" s="1">
        <v>12</v>
      </c>
      <c r="B1081" s="1">
        <v>13</v>
      </c>
      <c r="C1081" s="1"/>
      <c r="D1081" s="1">
        <v>1</v>
      </c>
      <c r="E1081" s="1" t="s">
        <v>12</v>
      </c>
      <c r="F1081" s="4">
        <v>-199.31299999999999</v>
      </c>
      <c r="G1081" s="4">
        <v>-140.928</v>
      </c>
      <c r="H1081" s="4">
        <v>46.634</v>
      </c>
      <c r="I1081" s="4">
        <v>-435.36799999999999</v>
      </c>
      <c r="J1081" s="4">
        <v>-44.801000000000002</v>
      </c>
      <c r="K1081" s="4">
        <v>-65.911000000000001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397"/>
  <sheetViews>
    <sheetView zoomScaleNormal="100" workbookViewId="0">
      <selection activeCell="V195" sqref="V195:V196"/>
    </sheetView>
  </sheetViews>
  <sheetFormatPr defaultRowHeight="12.75"/>
  <sheetData>
    <row r="1" spans="1:30">
      <c r="K1" s="6" t="s">
        <v>14</v>
      </c>
      <c r="L1" s="37" t="s">
        <v>15</v>
      </c>
      <c r="N1" s="7" t="s">
        <v>16</v>
      </c>
      <c r="O1" s="4">
        <f>MID(L1,2,2)*0.85/1.5</f>
        <v>14.166666666666666</v>
      </c>
      <c r="P1" s="5" t="s">
        <v>17</v>
      </c>
      <c r="R1" s="61" t="s">
        <v>89</v>
      </c>
      <c r="S1" s="57">
        <f>S2-1</f>
        <v>541</v>
      </c>
      <c r="U1" t="s">
        <v>93</v>
      </c>
      <c r="W1" s="37">
        <v>0</v>
      </c>
      <c r="X1" t="s">
        <v>94</v>
      </c>
    </row>
    <row r="2" spans="1:30">
      <c r="A2" t="s">
        <v>84</v>
      </c>
      <c r="C2" s="36">
        <v>2</v>
      </c>
      <c r="F2" t="s">
        <v>87</v>
      </c>
      <c r="H2" s="36">
        <v>5</v>
      </c>
      <c r="K2" s="6" t="s">
        <v>18</v>
      </c>
      <c r="L2" s="37" t="s">
        <v>19</v>
      </c>
      <c r="N2" s="7" t="s">
        <v>20</v>
      </c>
      <c r="O2" s="4">
        <f>MID(L2,2,3)/1.15</f>
        <v>391.304347826087</v>
      </c>
      <c r="P2" s="5" t="s">
        <v>17</v>
      </c>
      <c r="R2" s="61" t="s">
        <v>88</v>
      </c>
      <c r="S2" s="57">
        <f>MATCH(H2+1,Pilastri!A:A,0)</f>
        <v>542</v>
      </c>
      <c r="U2" t="s">
        <v>95</v>
      </c>
    </row>
    <row r="3" spans="1:30">
      <c r="F3" t="s">
        <v>97</v>
      </c>
      <c r="H3" s="1">
        <f>MAX(Pilastri!D:D)</f>
        <v>5</v>
      </c>
      <c r="I3" s="42" t="str">
        <f>IF(H3&gt;7,"Attenzione: il foglio è fatto per max 7 piani","")</f>
        <v/>
      </c>
      <c r="K3" s="9" t="s">
        <v>110</v>
      </c>
      <c r="L3" s="36">
        <v>4</v>
      </c>
      <c r="M3" t="s">
        <v>23</v>
      </c>
      <c r="S3" s="1"/>
    </row>
    <row r="5" spans="1:30">
      <c r="C5" s="13" t="s">
        <v>30</v>
      </c>
      <c r="D5" s="1" t="s">
        <v>119</v>
      </c>
      <c r="E5" s="13" t="s">
        <v>44</v>
      </c>
      <c r="F5" s="13" t="s">
        <v>45</v>
      </c>
      <c r="G5" s="13" t="s">
        <v>46</v>
      </c>
      <c r="H5" s="13" t="s">
        <v>47</v>
      </c>
      <c r="I5" s="13" t="s">
        <v>48</v>
      </c>
      <c r="J5" s="13" t="s">
        <v>49</v>
      </c>
      <c r="M5" s="13" t="s">
        <v>30</v>
      </c>
      <c r="N5" s="1" t="s">
        <v>120</v>
      </c>
      <c r="O5" s="13" t="s">
        <v>44</v>
      </c>
      <c r="P5" s="13" t="s">
        <v>45</v>
      </c>
      <c r="Q5" s="13" t="s">
        <v>46</v>
      </c>
      <c r="R5" s="13" t="s">
        <v>47</v>
      </c>
      <c r="S5" s="13" t="s">
        <v>48</v>
      </c>
      <c r="T5" s="13" t="s">
        <v>49</v>
      </c>
    </row>
    <row r="6" spans="1:30">
      <c r="A6" s="55">
        <f ca="1">INDEX(Pilastri!$A$1:$K$10000,$B6,2)</f>
        <v>2</v>
      </c>
      <c r="B6" s="55">
        <f ca="1">MATCH(C2,INDIRECT("Pilastri!B1:B"&amp;TRIM(S1)),0)</f>
        <v>502</v>
      </c>
      <c r="C6" s="21">
        <f ca="1">INDEX(Pilastri!$A$1:$K$10000,$B6,4)</f>
        <v>5</v>
      </c>
      <c r="D6" s="21" t="str">
        <f ca="1">INDEX(Pilastri!$A$1:$K$10000,$B6,5)</f>
        <v>Msup</v>
      </c>
      <c r="E6" s="22">
        <f ca="1">INDEX(Pilastri!$A$1:$K$10000,$B6,6)</f>
        <v>6.4240000000000004</v>
      </c>
      <c r="F6" s="22">
        <f ca="1">INDEX(Pilastri!$A$1:$K$10000,$B6,7)</f>
        <v>4.2300000000000004</v>
      </c>
      <c r="G6" s="22">
        <f ca="1">INDEX(Pilastri!$A$1:$K$10000,$B6,8)</f>
        <v>64.596000000000004</v>
      </c>
      <c r="H6" s="22">
        <f ca="1">INDEX(Pilastri!$A$1:$K$10000,$B6,9)</f>
        <v>-47.073</v>
      </c>
      <c r="I6" s="22">
        <f ca="1">INDEX(Pilastri!$A$1:$K$10000,$B6,10)</f>
        <v>-7.4950000000000001</v>
      </c>
      <c r="J6" s="22">
        <f ca="1">INDEX(Pilastri!$A$1:$K$10000,$B6,11)</f>
        <v>-11.026999999999999</v>
      </c>
      <c r="K6" s="55">
        <f ca="1">INDEX(Pilastri!$A$1:$K$10000,$L6,2)</f>
        <v>2</v>
      </c>
      <c r="L6" s="55">
        <f ca="1">MATCH(C2,INDIRECT("Pilastri!B"&amp;TRIM(S2)&amp;":B10000"),0)+S1</f>
        <v>722</v>
      </c>
      <c r="M6" s="21">
        <f ca="1">INDEX(Pilastri!$A$1:$K$10000,$L6,4)</f>
        <v>5</v>
      </c>
      <c r="N6" s="21" t="str">
        <f ca="1">INDEX(Pilastri!$A$1:$K$10000,$L6,5)</f>
        <v>Msup</v>
      </c>
      <c r="O6" s="22">
        <f ca="1">INDEX(Pilastri!$A$1:$K$10000,$L6,6)</f>
        <v>35.209000000000003</v>
      </c>
      <c r="P6" s="22">
        <f ca="1">INDEX(Pilastri!$A$1:$K$10000,$L6,7)</f>
        <v>20.777999999999999</v>
      </c>
      <c r="Q6" s="22">
        <f ca="1">INDEX(Pilastri!$A$1:$K$10000,$L6,8)</f>
        <v>-1.923</v>
      </c>
      <c r="R6" s="22">
        <f ca="1">INDEX(Pilastri!$A$1:$K$10000,$L6,9)</f>
        <v>16.213000000000001</v>
      </c>
      <c r="S6" s="22">
        <f ca="1">INDEX(Pilastri!$A$1:$K$10000,$L6,10)</f>
        <v>-0.84699999999999998</v>
      </c>
      <c r="T6" s="22">
        <f ca="1">INDEX(Pilastri!$A$1:$K$10000,$L6,11)</f>
        <v>-1.246</v>
      </c>
      <c r="U6" s="22"/>
      <c r="V6" s="29">
        <f ca="1">K6</f>
        <v>2</v>
      </c>
      <c r="W6" s="29"/>
      <c r="X6" s="30"/>
      <c r="Y6" s="30"/>
      <c r="Z6" s="30"/>
      <c r="AA6" s="30"/>
      <c r="AB6" s="30"/>
      <c r="AC6" s="30"/>
      <c r="AD6" s="31"/>
    </row>
    <row r="7" spans="1:30">
      <c r="A7" s="56"/>
      <c r="B7" s="57">
        <f ca="1">B6+1</f>
        <v>503</v>
      </c>
      <c r="C7" s="23">
        <f ca="1">INDEX(Pilastri!$A$1:$K$10000,$B7,4)</f>
        <v>5</v>
      </c>
      <c r="D7" s="23" t="str">
        <f ca="1">INDEX(Pilastri!$A$1:$K$10000,$B7,5)</f>
        <v>Minf</v>
      </c>
      <c r="E7" s="24">
        <f ca="1">INDEX(Pilastri!$A$1:$K$10000,$B7,6)</f>
        <v>-6.1</v>
      </c>
      <c r="F7" s="24">
        <f ca="1">INDEX(Pilastri!$A$1:$K$10000,$B7,7)</f>
        <v>-4.0030000000000001</v>
      </c>
      <c r="G7" s="24">
        <f ca="1">INDEX(Pilastri!$A$1:$K$10000,$B7,8)</f>
        <v>-48.927</v>
      </c>
      <c r="H7" s="24">
        <f ca="1">INDEX(Pilastri!$A$1:$K$10000,$B7,9)</f>
        <v>36.322000000000003</v>
      </c>
      <c r="I7" s="24">
        <f ca="1">INDEX(Pilastri!$A$1:$K$10000,$B7,10)</f>
        <v>5.6669999999999998</v>
      </c>
      <c r="J7" s="24">
        <f ca="1">INDEX(Pilastri!$A$1:$K$10000,$B7,11)</f>
        <v>8.3369999999999997</v>
      </c>
      <c r="K7" s="58"/>
      <c r="L7" s="57">
        <f ca="1">L6+1</f>
        <v>723</v>
      </c>
      <c r="M7" s="23">
        <f ca="1">INDEX(Pilastri!$A$1:$K$10000,$L7,4)</f>
        <v>5</v>
      </c>
      <c r="N7" s="23" t="str">
        <f ca="1">INDEX(Pilastri!$A$1:$K$10000,$L7,5)</f>
        <v>Minf</v>
      </c>
      <c r="O7" s="24">
        <f ca="1">INDEX(Pilastri!$A$1:$K$10000,$L7,6)</f>
        <v>-30.602</v>
      </c>
      <c r="P7" s="24">
        <f ca="1">INDEX(Pilastri!$A$1:$K$10000,$L7,7)</f>
        <v>-18.157</v>
      </c>
      <c r="Q7" s="24">
        <f ca="1">INDEX(Pilastri!$A$1:$K$10000,$L7,8)</f>
        <v>1.794</v>
      </c>
      <c r="R7" s="24">
        <f ca="1">INDEX(Pilastri!$A$1:$K$10000,$L7,9)</f>
        <v>-15.131</v>
      </c>
      <c r="S7" s="24">
        <f ca="1">INDEX(Pilastri!$A$1:$K$10000,$L7,10)</f>
        <v>0.78300000000000003</v>
      </c>
      <c r="T7" s="24">
        <f ca="1">INDEX(Pilastri!$A$1:$K$10000,$L7,11)</f>
        <v>1.1519999999999999</v>
      </c>
      <c r="U7" s="24"/>
      <c r="V7" s="32"/>
      <c r="W7" s="33"/>
      <c r="X7" s="32"/>
      <c r="Y7" s="32"/>
      <c r="Z7" s="32"/>
      <c r="AA7" s="32"/>
      <c r="AB7" s="32"/>
      <c r="AC7" s="32"/>
      <c r="AD7" s="34"/>
    </row>
    <row r="8" spans="1:30">
      <c r="A8" s="56"/>
      <c r="B8" s="57">
        <f t="shared" ref="B8:B9" ca="1" si="0">B7+1</f>
        <v>504</v>
      </c>
      <c r="C8" s="23">
        <f ca="1">INDEX(Pilastri!$A$1:$K$10000,$B8,4)</f>
        <v>5</v>
      </c>
      <c r="D8" s="23" t="str">
        <f ca="1">INDEX(Pilastri!$A$1:$K$10000,$B8,5)</f>
        <v>V</v>
      </c>
      <c r="E8" s="24">
        <f ca="1">INDEX(Pilastri!$A$1:$K$10000,$B8,6)</f>
        <v>3.9140000000000001</v>
      </c>
      <c r="F8" s="24">
        <f ca="1">INDEX(Pilastri!$A$1:$K$10000,$B8,7)</f>
        <v>2.573</v>
      </c>
      <c r="G8" s="24">
        <f ca="1">INDEX(Pilastri!$A$1:$K$10000,$B8,8)</f>
        <v>35.375999999999998</v>
      </c>
      <c r="H8" s="24">
        <f ca="1">INDEX(Pilastri!$A$1:$K$10000,$B8,9)</f>
        <v>-26.015000000000001</v>
      </c>
      <c r="I8" s="24">
        <f ca="1">INDEX(Pilastri!$A$1:$K$10000,$B8,10)</f>
        <v>-4.1130000000000004</v>
      </c>
      <c r="J8" s="24">
        <f ca="1">INDEX(Pilastri!$A$1:$K$10000,$B8,11)</f>
        <v>-6.0510000000000002</v>
      </c>
      <c r="K8" s="58"/>
      <c r="L8" s="57">
        <f t="shared" ref="L8:L9" ca="1" si="1">L7+1</f>
        <v>724</v>
      </c>
      <c r="M8" s="23">
        <f ca="1">INDEX(Pilastri!$A$1:$K$10000,$L8,4)</f>
        <v>5</v>
      </c>
      <c r="N8" s="23" t="str">
        <f ca="1">INDEX(Pilastri!$A$1:$K$10000,$L8,5)</f>
        <v>V</v>
      </c>
      <c r="O8" s="24">
        <f ca="1">INDEX(Pilastri!$A$1:$K$10000,$L8,6)</f>
        <v>20.565999999999999</v>
      </c>
      <c r="P8" s="24">
        <f ca="1">INDEX(Pilastri!$A$1:$K$10000,$L8,7)</f>
        <v>12.167</v>
      </c>
      <c r="Q8" s="24">
        <f ca="1">INDEX(Pilastri!$A$1:$K$10000,$L8,8)</f>
        <v>-1.161</v>
      </c>
      <c r="R8" s="24">
        <f ca="1">INDEX(Pilastri!$A$1:$K$10000,$L8,9)</f>
        <v>9.7940000000000005</v>
      </c>
      <c r="S8" s="24">
        <f ca="1">INDEX(Pilastri!$A$1:$K$10000,$L8,10)</f>
        <v>-0.50900000000000001</v>
      </c>
      <c r="T8" s="24">
        <f ca="1">INDEX(Pilastri!$A$1:$K$10000,$L8,11)</f>
        <v>-0.75</v>
      </c>
      <c r="U8" s="24"/>
      <c r="V8" s="32"/>
      <c r="W8" s="33"/>
      <c r="X8" s="32"/>
      <c r="Y8" s="32"/>
      <c r="Z8" s="32"/>
      <c r="AA8" s="32"/>
      <c r="AB8" s="32"/>
      <c r="AC8" s="32"/>
      <c r="AD8" s="34"/>
    </row>
    <row r="9" spans="1:30">
      <c r="A9" s="56"/>
      <c r="B9" s="57">
        <f t="shared" ca="1" si="0"/>
        <v>505</v>
      </c>
      <c r="C9" s="23">
        <f ca="1">INDEX(Pilastri!$A$1:$K$10000,$B9,4)</f>
        <v>5</v>
      </c>
      <c r="D9" s="23" t="str">
        <f ca="1">INDEX(Pilastri!$A$1:$K$10000,$B9,5)</f>
        <v>N</v>
      </c>
      <c r="E9" s="24">
        <f ca="1">INDEX(Pilastri!$A$1:$K$10000,$B9,6)</f>
        <v>-40.11</v>
      </c>
      <c r="F9" s="24">
        <f ca="1">INDEX(Pilastri!$A$1:$K$10000,$B9,7)</f>
        <v>-28.486000000000001</v>
      </c>
      <c r="G9" s="24">
        <f ca="1">INDEX(Pilastri!$A$1:$K$10000,$B9,8)</f>
        <v>1.173</v>
      </c>
      <c r="H9" s="24">
        <f ca="1">INDEX(Pilastri!$A$1:$K$10000,$B9,9)</f>
        <v>-0.88600000000000001</v>
      </c>
      <c r="I9" s="24">
        <f ca="1">INDEX(Pilastri!$A$1:$K$10000,$B9,10)</f>
        <v>-0.109</v>
      </c>
      <c r="J9" s="24">
        <f ca="1">INDEX(Pilastri!$A$1:$K$10000,$B9,11)</f>
        <v>-0.161</v>
      </c>
      <c r="K9" s="58"/>
      <c r="L9" s="57">
        <f t="shared" ca="1" si="1"/>
        <v>725</v>
      </c>
      <c r="M9" s="23">
        <f ca="1">INDEX(Pilastri!$A$1:$K$10000,$L9,4)</f>
        <v>5</v>
      </c>
      <c r="N9" s="23" t="str">
        <f ca="1">INDEX(Pilastri!$A$1:$K$10000,$L9,5)</f>
        <v>N</v>
      </c>
      <c r="O9" s="24">
        <f ca="1">INDEX(Pilastri!$A$1:$K$10000,$L9,6)</f>
        <v>-83.022000000000006</v>
      </c>
      <c r="P9" s="24">
        <f ca="1">INDEX(Pilastri!$A$1:$K$10000,$L9,7)</f>
        <v>-48.762</v>
      </c>
      <c r="Q9" s="24">
        <f ca="1">INDEX(Pilastri!$A$1:$K$10000,$L9,8)</f>
        <v>1.2010000000000001</v>
      </c>
      <c r="R9" s="24">
        <f ca="1">INDEX(Pilastri!$A$1:$K$10000,$L9,9)</f>
        <v>-10.125999999999999</v>
      </c>
      <c r="S9" s="24">
        <f ca="1">INDEX(Pilastri!$A$1:$K$10000,$L9,10)</f>
        <v>0.52800000000000002</v>
      </c>
      <c r="T9" s="24">
        <f ca="1">INDEX(Pilastri!$A$1:$K$10000,$L9,11)</f>
        <v>0.77700000000000002</v>
      </c>
      <c r="U9" s="24"/>
      <c r="V9" s="32"/>
      <c r="W9" s="33">
        <f ca="1">M9</f>
        <v>5</v>
      </c>
      <c r="X9" s="33" t="str">
        <f ca="1">N9</f>
        <v>N</v>
      </c>
      <c r="Y9" s="54">
        <f ca="1">IF($W9="","",E9+O9)</f>
        <v>-123.13200000000001</v>
      </c>
      <c r="Z9" s="54">
        <f t="shared" ref="Z9:AD9" ca="1" si="2">IF($W9="","",F9+P9)</f>
        <v>-77.248000000000005</v>
      </c>
      <c r="AA9" s="54">
        <f t="shared" ca="1" si="2"/>
        <v>2.3740000000000001</v>
      </c>
      <c r="AB9" s="54">
        <f t="shared" ca="1" si="2"/>
        <v>-11.011999999999999</v>
      </c>
      <c r="AC9" s="54">
        <f t="shared" ca="1" si="2"/>
        <v>0.41900000000000004</v>
      </c>
      <c r="AD9" s="54">
        <f t="shared" ca="1" si="2"/>
        <v>0.61599999999999999</v>
      </c>
    </row>
    <row r="10" spans="1:30">
      <c r="A10" s="56"/>
      <c r="B10" s="57">
        <f ca="1">IF(ROW(C10)-ROW(C$6)&gt;=4*$C$6,"",B9+1)</f>
        <v>506</v>
      </c>
      <c r="C10" s="23">
        <f ca="1">IF(B10="","",INDEX(Pilastri!$A$1:$K$10000,$B10,4))</f>
        <v>4</v>
      </c>
      <c r="D10" s="23" t="str">
        <f ca="1">IF(B10="","",INDEX(Pilastri!$A$1:$K$10000,$B10,5))</f>
        <v>Msup</v>
      </c>
      <c r="E10" s="24">
        <f ca="1">IF(C10="","",INDEX(Pilastri!$A$1:$K$10000,$B10,6))</f>
        <v>5.1859999999999999</v>
      </c>
      <c r="F10" s="24">
        <f ca="1">IF(D10="","",INDEX(Pilastri!$A$1:$K$10000,$B10,7))</f>
        <v>3.4910000000000001</v>
      </c>
      <c r="G10" s="24">
        <f ca="1">IF(E10="","",INDEX(Pilastri!$A$1:$K$10000,$B10,8))</f>
        <v>120.276</v>
      </c>
      <c r="H10" s="24">
        <f ca="1">IF(F10="","",INDEX(Pilastri!$A$1:$K$10000,$B10,9))</f>
        <v>-83.126999999999995</v>
      </c>
      <c r="I10" s="24">
        <f ca="1">IF(G10="","",INDEX(Pilastri!$A$1:$K$10000,$B10,10))</f>
        <v>-13.222</v>
      </c>
      <c r="J10" s="24">
        <f ca="1">IF(H10="","",INDEX(Pilastri!$A$1:$K$10000,$B10,11))</f>
        <v>-19.452999999999999</v>
      </c>
      <c r="K10" s="58"/>
      <c r="L10" s="57">
        <f ca="1">IF(ROW(M10)-ROW(M$6)&gt;=4*$C$6,"",L9+1)</f>
        <v>726</v>
      </c>
      <c r="M10" s="23">
        <f ca="1">IF(L10="","",INDEX(Pilastri!$A$1:$K$10000,$L10,4))</f>
        <v>4</v>
      </c>
      <c r="N10" s="23" t="str">
        <f ca="1">IF(L10="","",INDEX(Pilastri!$A$1:$K$10000,$L10,5))</f>
        <v>Msup</v>
      </c>
      <c r="O10" s="24">
        <f ca="1">IF(M10="","",INDEX(Pilastri!$A$1:$K$10000,$L10,6))</f>
        <v>25.959</v>
      </c>
      <c r="P10" s="24">
        <f ca="1">IF(N10="","",INDEX(Pilastri!$A$1:$K$10000,$L10,7))</f>
        <v>15.513</v>
      </c>
      <c r="Q10" s="24">
        <f ca="1">IF(O10="","",INDEX(Pilastri!$A$1:$K$10000,$L10,8))</f>
        <v>-3.3759999999999999</v>
      </c>
      <c r="R10" s="24">
        <f ca="1">IF(P10="","",INDEX(Pilastri!$A$1:$K$10000,$L10,9))</f>
        <v>27.006</v>
      </c>
      <c r="S10" s="24">
        <f ca="1">IF(Q10="","",INDEX(Pilastri!$A$1:$K$10000,$L10,10))</f>
        <v>-1.466</v>
      </c>
      <c r="T10" s="24">
        <f ca="1">IF(R10="","",INDEX(Pilastri!$A$1:$K$10000,$L10,11))</f>
        <v>-2.1560000000000001</v>
      </c>
      <c r="U10" s="24"/>
      <c r="V10" s="32"/>
      <c r="W10" s="33"/>
      <c r="X10" s="32"/>
      <c r="Y10" s="32"/>
      <c r="Z10" s="32"/>
      <c r="AA10" s="32"/>
      <c r="AB10" s="32"/>
      <c r="AC10" s="32"/>
      <c r="AD10" s="34"/>
    </row>
    <row r="11" spans="1:30">
      <c r="A11" s="56"/>
      <c r="B11" s="58">
        <f t="shared" ref="B11:B33" ca="1" si="3">IF(ROW(C11)-ROW(C$6)&gt;=4*$C$6,"",B10+1)</f>
        <v>507</v>
      </c>
      <c r="C11" s="23">
        <f ca="1">IF(B11="","",INDEX(Pilastri!$A$1:$K$10000,$B11,4))</f>
        <v>4</v>
      </c>
      <c r="D11" s="23" t="str">
        <f ca="1">IF(B11="","",INDEX(Pilastri!$A$1:$K$10000,$B11,5))</f>
        <v>Minf</v>
      </c>
      <c r="E11" s="24">
        <f ca="1">IF(C11="","",INDEX(Pilastri!$A$1:$K$10000,$B11,6))</f>
        <v>-5.383</v>
      </c>
      <c r="F11" s="24">
        <f ca="1">IF(D11="","",INDEX(Pilastri!$A$1:$K$10000,$B11,7))</f>
        <v>-3.5920000000000001</v>
      </c>
      <c r="G11" s="24">
        <f ca="1">IF(E11="","",INDEX(Pilastri!$A$1:$K$10000,$B11,8))</f>
        <v>-95.733000000000004</v>
      </c>
      <c r="H11" s="24">
        <f ca="1">IF(F11="","",INDEX(Pilastri!$A$1:$K$10000,$B11,9))</f>
        <v>67.034000000000006</v>
      </c>
      <c r="I11" s="24">
        <f ca="1">IF(G11="","",INDEX(Pilastri!$A$1:$K$10000,$B11,10))</f>
        <v>10.682</v>
      </c>
      <c r="J11" s="24">
        <f ca="1">IF(H11="","",INDEX(Pilastri!$A$1:$K$10000,$B11,11))</f>
        <v>15.715</v>
      </c>
      <c r="K11" s="58"/>
      <c r="L11" s="58">
        <f t="shared" ref="L11:L33" ca="1" si="4">IF(ROW(M11)-ROW(M$6)&gt;=4*$C$6,"",L10+1)</f>
        <v>727</v>
      </c>
      <c r="M11" s="23">
        <f ca="1">IF(L11="","",INDEX(Pilastri!$A$1:$K$10000,$L11,4))</f>
        <v>4</v>
      </c>
      <c r="N11" s="23" t="str">
        <f ca="1">IF(L11="","",INDEX(Pilastri!$A$1:$K$10000,$L11,5))</f>
        <v>Minf</v>
      </c>
      <c r="O11" s="24">
        <f ca="1">IF(M11="","",INDEX(Pilastri!$A$1:$K$10000,$L11,6))</f>
        <v>-25.867999999999999</v>
      </c>
      <c r="P11" s="24">
        <f ca="1">IF(N11="","",INDEX(Pilastri!$A$1:$K$10000,$L11,7))</f>
        <v>-15.446</v>
      </c>
      <c r="Q11" s="24">
        <f ca="1">IF(O11="","",INDEX(Pilastri!$A$1:$K$10000,$L11,8))</f>
        <v>3.1749999999999998</v>
      </c>
      <c r="R11" s="24">
        <f ca="1">IF(P11="","",INDEX(Pilastri!$A$1:$K$10000,$L11,9))</f>
        <v>-25.54</v>
      </c>
      <c r="S11" s="24">
        <f ca="1">IF(Q11="","",INDEX(Pilastri!$A$1:$K$10000,$L11,10))</f>
        <v>1.383</v>
      </c>
      <c r="T11" s="24">
        <f ca="1">IF(R11="","",INDEX(Pilastri!$A$1:$K$10000,$L11,11))</f>
        <v>2.0350000000000001</v>
      </c>
      <c r="U11" s="25"/>
      <c r="V11" s="32"/>
      <c r="W11" s="33"/>
      <c r="X11" s="32"/>
      <c r="Y11" s="32"/>
      <c r="Z11" s="32"/>
      <c r="AA11" s="32"/>
      <c r="AB11" s="32"/>
      <c r="AC11" s="32"/>
      <c r="AD11" s="34"/>
    </row>
    <row r="12" spans="1:30">
      <c r="A12" s="56"/>
      <c r="B12" s="58">
        <f t="shared" ca="1" si="3"/>
        <v>508</v>
      </c>
      <c r="C12" s="23">
        <f ca="1">IF(B12="","",INDEX(Pilastri!$A$1:$K$10000,$B12,4))</f>
        <v>4</v>
      </c>
      <c r="D12" s="23" t="str">
        <f ca="1">IF(B12="","",INDEX(Pilastri!$A$1:$K$10000,$B12,5))</f>
        <v>V</v>
      </c>
      <c r="E12" s="24">
        <f ca="1">IF(C12="","",INDEX(Pilastri!$A$1:$K$10000,$B12,6))</f>
        <v>3.3029999999999999</v>
      </c>
      <c r="F12" s="24">
        <f ca="1">IF(D12="","",INDEX(Pilastri!$A$1:$K$10000,$B12,7))</f>
        <v>2.2130000000000001</v>
      </c>
      <c r="G12" s="24">
        <f ca="1">IF(E12="","",INDEX(Pilastri!$A$1:$K$10000,$B12,8))</f>
        <v>67.421999999999997</v>
      </c>
      <c r="H12" s="24">
        <f ca="1">IF(F12="","",INDEX(Pilastri!$A$1:$K$10000,$B12,9))</f>
        <v>-46.875999999999998</v>
      </c>
      <c r="I12" s="24">
        <f ca="1">IF(G12="","",INDEX(Pilastri!$A$1:$K$10000,$B12,10))</f>
        <v>-7.47</v>
      </c>
      <c r="J12" s="24">
        <f ca="1">IF(H12="","",INDEX(Pilastri!$A$1:$K$10000,$B12,11))</f>
        <v>-10.99</v>
      </c>
      <c r="K12" s="58"/>
      <c r="L12" s="58">
        <f t="shared" ca="1" si="4"/>
        <v>728</v>
      </c>
      <c r="M12" s="23">
        <f ca="1">IF(L12="","",INDEX(Pilastri!$A$1:$K$10000,$L12,4))</f>
        <v>4</v>
      </c>
      <c r="N12" s="23" t="str">
        <f ca="1">IF(L12="","",INDEX(Pilastri!$A$1:$K$10000,$L12,5))</f>
        <v>V</v>
      </c>
      <c r="O12" s="24">
        <f ca="1">IF(M12="","",INDEX(Pilastri!$A$1:$K$10000,$L12,6))</f>
        <v>16.196000000000002</v>
      </c>
      <c r="P12" s="24">
        <f ca="1">IF(N12="","",INDEX(Pilastri!$A$1:$K$10000,$L12,7))</f>
        <v>9.6750000000000007</v>
      </c>
      <c r="Q12" s="24">
        <f ca="1">IF(O12="","",INDEX(Pilastri!$A$1:$K$10000,$L12,8))</f>
        <v>-2.0470000000000002</v>
      </c>
      <c r="R12" s="24">
        <f ca="1">IF(P12="","",INDEX(Pilastri!$A$1:$K$10000,$L12,9))</f>
        <v>16.419</v>
      </c>
      <c r="S12" s="24">
        <f ca="1">IF(Q12="","",INDEX(Pilastri!$A$1:$K$10000,$L12,10))</f>
        <v>-0.89</v>
      </c>
      <c r="T12" s="24">
        <f ca="1">IF(R12="","",INDEX(Pilastri!$A$1:$K$10000,$L12,11))</f>
        <v>-1.31</v>
      </c>
      <c r="U12" s="25"/>
      <c r="V12" s="32"/>
      <c r="W12" s="33"/>
      <c r="X12" s="32"/>
      <c r="Y12" s="32"/>
      <c r="Z12" s="32"/>
      <c r="AA12" s="32"/>
      <c r="AB12" s="32"/>
      <c r="AC12" s="32"/>
      <c r="AD12" s="34"/>
    </row>
    <row r="13" spans="1:30">
      <c r="A13" s="56"/>
      <c r="B13" s="58">
        <f t="shared" ca="1" si="3"/>
        <v>509</v>
      </c>
      <c r="C13" s="23">
        <f ca="1">IF(B13="","",INDEX(Pilastri!$A$1:$K$10000,$B13,4))</f>
        <v>4</v>
      </c>
      <c r="D13" s="23" t="str">
        <f ca="1">IF(B13="","",INDEX(Pilastri!$A$1:$K$10000,$B13,5))</f>
        <v>N</v>
      </c>
      <c r="E13" s="24">
        <f ca="1">IF(C13="","",INDEX(Pilastri!$A$1:$K$10000,$B13,6))</f>
        <v>-106.462</v>
      </c>
      <c r="F13" s="24">
        <f ca="1">IF(D13="","",INDEX(Pilastri!$A$1:$K$10000,$B13,7))</f>
        <v>-76.13</v>
      </c>
      <c r="G13" s="24">
        <f ca="1">IF(E13="","",INDEX(Pilastri!$A$1:$K$10000,$B13,8))</f>
        <v>5.6509999999999998</v>
      </c>
      <c r="H13" s="24">
        <f ca="1">IF(F13="","",INDEX(Pilastri!$A$1:$K$10000,$B13,9))</f>
        <v>-4.2069999999999999</v>
      </c>
      <c r="I13" s="24">
        <f ca="1">IF(G13="","",INDEX(Pilastri!$A$1:$K$10000,$B13,10))</f>
        <v>-0.64700000000000002</v>
      </c>
      <c r="J13" s="24">
        <f ca="1">IF(H13="","",INDEX(Pilastri!$A$1:$K$10000,$B13,11))</f>
        <v>-0.95099999999999996</v>
      </c>
      <c r="K13" s="58"/>
      <c r="L13" s="58">
        <f t="shared" ca="1" si="4"/>
        <v>729</v>
      </c>
      <c r="M13" s="23">
        <f ca="1">IF(L13="","",INDEX(Pilastri!$A$1:$K$10000,$L13,4))</f>
        <v>4</v>
      </c>
      <c r="N13" s="23" t="str">
        <f ca="1">IF(L13="","",INDEX(Pilastri!$A$1:$K$10000,$L13,5))</f>
        <v>N</v>
      </c>
      <c r="O13" s="24">
        <f ca="1">IF(M13="","",INDEX(Pilastri!$A$1:$K$10000,$L13,6))</f>
        <v>-188.93899999999999</v>
      </c>
      <c r="P13" s="24">
        <f ca="1">IF(N13="","",INDEX(Pilastri!$A$1:$K$10000,$L13,7))</f>
        <v>-112.041</v>
      </c>
      <c r="Q13" s="24">
        <f ca="1">IF(O13="","",INDEX(Pilastri!$A$1:$K$10000,$L13,8))</f>
        <v>4.327</v>
      </c>
      <c r="R13" s="24">
        <f ca="1">IF(P13="","",INDEX(Pilastri!$A$1:$K$10000,$L13,9))</f>
        <v>-36.042000000000002</v>
      </c>
      <c r="S13" s="24">
        <f ca="1">IF(Q13="","",INDEX(Pilastri!$A$1:$K$10000,$L13,10))</f>
        <v>1.9279999999999999</v>
      </c>
      <c r="T13" s="24">
        <f ca="1">IF(R13="","",INDEX(Pilastri!$A$1:$K$10000,$L13,11))</f>
        <v>2.8359999999999999</v>
      </c>
      <c r="U13" s="25"/>
      <c r="V13" s="32"/>
      <c r="W13" s="33">
        <f ca="1">M13</f>
        <v>4</v>
      </c>
      <c r="X13" s="33" t="str">
        <f ca="1">N13</f>
        <v>N</v>
      </c>
      <c r="Y13" s="54">
        <f ca="1">IF($W13="","",E13+O13)</f>
        <v>-295.40100000000001</v>
      </c>
      <c r="Z13" s="54">
        <f t="shared" ref="Z13:AD13" ca="1" si="5">IF($W13="","",F13+P13)</f>
        <v>-188.17099999999999</v>
      </c>
      <c r="AA13" s="54">
        <f t="shared" ca="1" si="5"/>
        <v>9.9779999999999998</v>
      </c>
      <c r="AB13" s="54">
        <f t="shared" ca="1" si="5"/>
        <v>-40.249000000000002</v>
      </c>
      <c r="AC13" s="54">
        <f t="shared" ca="1" si="5"/>
        <v>1.2809999999999999</v>
      </c>
      <c r="AD13" s="54">
        <f t="shared" ca="1" si="5"/>
        <v>1.8849999999999998</v>
      </c>
    </row>
    <row r="14" spans="1:30">
      <c r="A14" s="56"/>
      <c r="B14" s="58">
        <f t="shared" ca="1" si="3"/>
        <v>510</v>
      </c>
      <c r="C14" s="23">
        <f ca="1">IF(B14="","",INDEX(Pilastri!$A$1:$K$10000,$B14,4))</f>
        <v>3</v>
      </c>
      <c r="D14" s="23" t="str">
        <f ca="1">IF(B14="","",INDEX(Pilastri!$A$1:$K$10000,$B14,5))</f>
        <v>Msup</v>
      </c>
      <c r="E14" s="24">
        <f ca="1">IF(C14="","",INDEX(Pilastri!$A$1:$K$10000,$B14,6))</f>
        <v>4.9859999999999998</v>
      </c>
      <c r="F14" s="24">
        <f ca="1">IF(D14="","",INDEX(Pilastri!$A$1:$K$10000,$B14,7))</f>
        <v>3.359</v>
      </c>
      <c r="G14" s="24">
        <f ca="1">IF(E14="","",INDEX(Pilastri!$A$1:$K$10000,$B14,8))</f>
        <v>158.596</v>
      </c>
      <c r="H14" s="24">
        <f ca="1">IF(F14="","",INDEX(Pilastri!$A$1:$K$10000,$B14,9))</f>
        <v>-108.78400000000001</v>
      </c>
      <c r="I14" s="24">
        <f ca="1">IF(G14="","",INDEX(Pilastri!$A$1:$K$10000,$B14,10))</f>
        <v>-17.068000000000001</v>
      </c>
      <c r="J14" s="24">
        <f ca="1">IF(H14="","",INDEX(Pilastri!$A$1:$K$10000,$B14,11))</f>
        <v>-25.11</v>
      </c>
      <c r="K14" s="58"/>
      <c r="L14" s="58">
        <f t="shared" ca="1" si="4"/>
        <v>730</v>
      </c>
      <c r="M14" s="23">
        <f ca="1">IF(L14="","",INDEX(Pilastri!$A$1:$K$10000,$L14,4))</f>
        <v>3</v>
      </c>
      <c r="N14" s="23" t="str">
        <f ca="1">IF(L14="","",INDEX(Pilastri!$A$1:$K$10000,$L14,5))</f>
        <v>Msup</v>
      </c>
      <c r="O14" s="24">
        <f ca="1">IF(M14="","",INDEX(Pilastri!$A$1:$K$10000,$L14,6))</f>
        <v>24.989000000000001</v>
      </c>
      <c r="P14" s="24">
        <f ca="1">IF(N14="","",INDEX(Pilastri!$A$1:$K$10000,$L14,7))</f>
        <v>14.92</v>
      </c>
      <c r="Q14" s="24">
        <f ca="1">IF(O14="","",INDEX(Pilastri!$A$1:$K$10000,$L14,8))</f>
        <v>-4.7069999999999999</v>
      </c>
      <c r="R14" s="24">
        <f ca="1">IF(P14="","",INDEX(Pilastri!$A$1:$K$10000,$L14,9))</f>
        <v>36.692999999999998</v>
      </c>
      <c r="S14" s="24">
        <f ca="1">IF(Q14="","",INDEX(Pilastri!$A$1:$K$10000,$L14,10))</f>
        <v>-1.988</v>
      </c>
      <c r="T14" s="24">
        <f ca="1">IF(R14="","",INDEX(Pilastri!$A$1:$K$10000,$L14,11))</f>
        <v>-2.9249999999999998</v>
      </c>
      <c r="U14" s="25"/>
      <c r="V14" s="32"/>
      <c r="W14" s="33"/>
      <c r="X14" s="32"/>
      <c r="Y14" s="32"/>
      <c r="Z14" s="32"/>
      <c r="AA14" s="32"/>
      <c r="AB14" s="32"/>
      <c r="AC14" s="32"/>
      <c r="AD14" s="34"/>
    </row>
    <row r="15" spans="1:30">
      <c r="A15" s="56"/>
      <c r="B15" s="58">
        <f t="shared" ca="1" si="3"/>
        <v>511</v>
      </c>
      <c r="C15" s="23">
        <f ca="1">IF(B15="","",INDEX(Pilastri!$A$1:$K$10000,$B15,4))</f>
        <v>3</v>
      </c>
      <c r="D15" s="23" t="str">
        <f ca="1">IF(B15="","",INDEX(Pilastri!$A$1:$K$10000,$B15,5))</f>
        <v>Minf</v>
      </c>
      <c r="E15" s="24">
        <f ca="1">IF(C15="","",INDEX(Pilastri!$A$1:$K$10000,$B15,6))</f>
        <v>-4.9080000000000004</v>
      </c>
      <c r="F15" s="24">
        <f ca="1">IF(D15="","",INDEX(Pilastri!$A$1:$K$10000,$B15,7))</f>
        <v>-3.2810000000000001</v>
      </c>
      <c r="G15" s="24">
        <f ca="1">IF(E15="","",INDEX(Pilastri!$A$1:$K$10000,$B15,8))</f>
        <v>-139.60499999999999</v>
      </c>
      <c r="H15" s="24">
        <f ca="1">IF(F15="","",INDEX(Pilastri!$A$1:$K$10000,$B15,9))</f>
        <v>96.899000000000001</v>
      </c>
      <c r="I15" s="24">
        <f ca="1">IF(G15="","",INDEX(Pilastri!$A$1:$K$10000,$B15,10))</f>
        <v>15.244999999999999</v>
      </c>
      <c r="J15" s="24">
        <f ca="1">IF(H15="","",INDEX(Pilastri!$A$1:$K$10000,$B15,11))</f>
        <v>22.428999999999998</v>
      </c>
      <c r="K15" s="58"/>
      <c r="L15" s="58">
        <f t="shared" ca="1" si="4"/>
        <v>731</v>
      </c>
      <c r="M15" s="23">
        <f ca="1">IF(L15="","",INDEX(Pilastri!$A$1:$K$10000,$L15,4))</f>
        <v>3</v>
      </c>
      <c r="N15" s="23" t="str">
        <f ca="1">IF(L15="","",INDEX(Pilastri!$A$1:$K$10000,$L15,5))</f>
        <v>Minf</v>
      </c>
      <c r="O15" s="24">
        <f ca="1">IF(M15="","",INDEX(Pilastri!$A$1:$K$10000,$L15,6))</f>
        <v>-23.952999999999999</v>
      </c>
      <c r="P15" s="24">
        <f ca="1">IF(N15="","",INDEX(Pilastri!$A$1:$K$10000,$L15,7))</f>
        <v>-14.305</v>
      </c>
      <c r="Q15" s="24">
        <f ca="1">IF(O15="","",INDEX(Pilastri!$A$1:$K$10000,$L15,8))</f>
        <v>4.532</v>
      </c>
      <c r="R15" s="24">
        <f ca="1">IF(P15="","",INDEX(Pilastri!$A$1:$K$10000,$L15,9))</f>
        <v>-35.502000000000002</v>
      </c>
      <c r="S15" s="24">
        <f ca="1">IF(Q15="","",INDEX(Pilastri!$A$1:$K$10000,$L15,10))</f>
        <v>1.9219999999999999</v>
      </c>
      <c r="T15" s="24">
        <f ca="1">IF(R15="","",INDEX(Pilastri!$A$1:$K$10000,$L15,11))</f>
        <v>2.827</v>
      </c>
      <c r="U15" s="25"/>
      <c r="V15" s="32"/>
      <c r="W15" s="33"/>
      <c r="X15" s="32"/>
      <c r="Y15" s="32"/>
      <c r="Z15" s="32"/>
      <c r="AA15" s="32"/>
      <c r="AB15" s="32"/>
      <c r="AC15" s="32"/>
      <c r="AD15" s="34"/>
    </row>
    <row r="16" spans="1:30">
      <c r="A16" s="56"/>
      <c r="B16" s="58">
        <f t="shared" ca="1" si="3"/>
        <v>512</v>
      </c>
      <c r="C16" s="23">
        <f ca="1">IF(B16="","",INDEX(Pilastri!$A$1:$K$10000,$B16,4))</f>
        <v>3</v>
      </c>
      <c r="D16" s="23" t="str">
        <f ca="1">IF(B16="","",INDEX(Pilastri!$A$1:$K$10000,$B16,5))</f>
        <v>V</v>
      </c>
      <c r="E16" s="24">
        <f ca="1">IF(C16="","",INDEX(Pilastri!$A$1:$K$10000,$B16,6))</f>
        <v>3.0920000000000001</v>
      </c>
      <c r="F16" s="24">
        <f ca="1">IF(D16="","",INDEX(Pilastri!$A$1:$K$10000,$B16,7))</f>
        <v>2.0750000000000002</v>
      </c>
      <c r="G16" s="24">
        <f ca="1">IF(E16="","",INDEX(Pilastri!$A$1:$K$10000,$B16,8))</f>
        <v>93.126000000000005</v>
      </c>
      <c r="H16" s="24">
        <f ca="1">IF(F16="","",INDEX(Pilastri!$A$1:$K$10000,$B16,9))</f>
        <v>-64.236999999999995</v>
      </c>
      <c r="I16" s="24">
        <f ca="1">IF(G16="","",INDEX(Pilastri!$A$1:$K$10000,$B16,10))</f>
        <v>-10.098000000000001</v>
      </c>
      <c r="J16" s="24">
        <f ca="1">IF(H16="","",INDEX(Pilastri!$A$1:$K$10000,$B16,11))</f>
        <v>-14.856</v>
      </c>
      <c r="K16" s="58"/>
      <c r="L16" s="58">
        <f t="shared" ca="1" si="4"/>
        <v>732</v>
      </c>
      <c r="M16" s="23">
        <f ca="1">IF(L16="","",INDEX(Pilastri!$A$1:$K$10000,$L16,4))</f>
        <v>3</v>
      </c>
      <c r="N16" s="23" t="str">
        <f ca="1">IF(L16="","",INDEX(Pilastri!$A$1:$K$10000,$L16,5))</f>
        <v>V</v>
      </c>
      <c r="O16" s="24">
        <f ca="1">IF(M16="","",INDEX(Pilastri!$A$1:$K$10000,$L16,6))</f>
        <v>15.294</v>
      </c>
      <c r="P16" s="24">
        <f ca="1">IF(N16="","",INDEX(Pilastri!$A$1:$K$10000,$L16,7))</f>
        <v>9.1329999999999991</v>
      </c>
      <c r="Q16" s="24">
        <f ca="1">IF(O16="","",INDEX(Pilastri!$A$1:$K$10000,$L16,8))</f>
        <v>-2.887</v>
      </c>
      <c r="R16" s="24">
        <f ca="1">IF(P16="","",INDEX(Pilastri!$A$1:$K$10000,$L16,9))</f>
        <v>22.56</v>
      </c>
      <c r="S16" s="24">
        <f ca="1">IF(Q16="","",INDEX(Pilastri!$A$1:$K$10000,$L16,10))</f>
        <v>-1.222</v>
      </c>
      <c r="T16" s="24">
        <f ca="1">IF(R16="","",INDEX(Pilastri!$A$1:$K$10000,$L16,11))</f>
        <v>-1.7969999999999999</v>
      </c>
      <c r="U16" s="25"/>
      <c r="V16" s="32"/>
      <c r="W16" s="33"/>
      <c r="X16" s="32"/>
      <c r="Y16" s="32"/>
      <c r="Z16" s="32"/>
      <c r="AA16" s="32"/>
      <c r="AB16" s="32"/>
      <c r="AC16" s="32"/>
      <c r="AD16" s="34"/>
    </row>
    <row r="17" spans="1:30">
      <c r="A17" s="56"/>
      <c r="B17" s="58">
        <f t="shared" ca="1" si="3"/>
        <v>513</v>
      </c>
      <c r="C17" s="23">
        <f ca="1">IF(B17="","",INDEX(Pilastri!$A$1:$K$10000,$B17,4))</f>
        <v>3</v>
      </c>
      <c r="D17" s="23" t="str">
        <f ca="1">IF(B17="","",INDEX(Pilastri!$A$1:$K$10000,$B17,5))</f>
        <v>N</v>
      </c>
      <c r="E17" s="24">
        <f ca="1">IF(C17="","",INDEX(Pilastri!$A$1:$K$10000,$B17,6))</f>
        <v>-174.25399999999999</v>
      </c>
      <c r="F17" s="24">
        <f ca="1">IF(D17="","",INDEX(Pilastri!$A$1:$K$10000,$B17,7))</f>
        <v>-124.791</v>
      </c>
      <c r="G17" s="24">
        <f ca="1">IF(E17="","",INDEX(Pilastri!$A$1:$K$10000,$B17,8))</f>
        <v>15.422000000000001</v>
      </c>
      <c r="H17" s="24">
        <f ca="1">IF(F17="","",INDEX(Pilastri!$A$1:$K$10000,$B17,9))</f>
        <v>-11.029</v>
      </c>
      <c r="I17" s="24">
        <f ca="1">IF(G17="","",INDEX(Pilastri!$A$1:$K$10000,$B17,10))</f>
        <v>-1.7549999999999999</v>
      </c>
      <c r="J17" s="24">
        <f ca="1">IF(H17="","",INDEX(Pilastri!$A$1:$K$10000,$B17,11))</f>
        <v>-2.5819999999999999</v>
      </c>
      <c r="K17" s="58"/>
      <c r="L17" s="58">
        <f t="shared" ca="1" si="4"/>
        <v>733</v>
      </c>
      <c r="M17" s="23">
        <f ca="1">IF(L17="","",INDEX(Pilastri!$A$1:$K$10000,$L17,4))</f>
        <v>3</v>
      </c>
      <c r="N17" s="23" t="str">
        <f ca="1">IF(L17="","",INDEX(Pilastri!$A$1:$K$10000,$L17,5))</f>
        <v>N</v>
      </c>
      <c r="O17" s="24">
        <f ca="1">IF(M17="","",INDEX(Pilastri!$A$1:$K$10000,$L17,6))</f>
        <v>-291.85199999999998</v>
      </c>
      <c r="P17" s="24">
        <f ca="1">IF(N17="","",INDEX(Pilastri!$A$1:$K$10000,$L17,7))</f>
        <v>-173.572</v>
      </c>
      <c r="Q17" s="24">
        <f ca="1">IF(O17="","",INDEX(Pilastri!$A$1:$K$10000,$L17,8))</f>
        <v>9.1329999999999991</v>
      </c>
      <c r="R17" s="24">
        <f ca="1">IF(P17="","",INDEX(Pilastri!$A$1:$K$10000,$L17,9))</f>
        <v>-74.451999999999998</v>
      </c>
      <c r="S17" s="24">
        <f ca="1">IF(Q17="","",INDEX(Pilastri!$A$1:$K$10000,$L17,10))</f>
        <v>4.04</v>
      </c>
      <c r="T17" s="24">
        <f ca="1">IF(R17="","",INDEX(Pilastri!$A$1:$K$10000,$L17,11))</f>
        <v>5.9429999999999996</v>
      </c>
      <c r="U17" s="25"/>
      <c r="V17" s="32"/>
      <c r="W17" s="33">
        <f ca="1">M17</f>
        <v>3</v>
      </c>
      <c r="X17" s="33" t="str">
        <f ca="1">N17</f>
        <v>N</v>
      </c>
      <c r="Y17" s="54">
        <f ca="1">IF($W17="","",E17+O17)</f>
        <v>-466.10599999999999</v>
      </c>
      <c r="Z17" s="54">
        <f t="shared" ref="Z17:AD17" ca="1" si="6">IF($W17="","",F17+P17)</f>
        <v>-298.363</v>
      </c>
      <c r="AA17" s="54">
        <f t="shared" ca="1" si="6"/>
        <v>24.555</v>
      </c>
      <c r="AB17" s="54">
        <f t="shared" ca="1" si="6"/>
        <v>-85.480999999999995</v>
      </c>
      <c r="AC17" s="54">
        <f t="shared" ca="1" si="6"/>
        <v>2.2850000000000001</v>
      </c>
      <c r="AD17" s="54">
        <f t="shared" ca="1" si="6"/>
        <v>3.3609999999999998</v>
      </c>
    </row>
    <row r="18" spans="1:30">
      <c r="A18" s="56"/>
      <c r="B18" s="58">
        <f t="shared" ca="1" si="3"/>
        <v>514</v>
      </c>
      <c r="C18" s="23">
        <f ca="1">IF(B18="","",INDEX(Pilastri!$A$1:$K$10000,$B18,4))</f>
        <v>2</v>
      </c>
      <c r="D18" s="23" t="str">
        <f ca="1">IF(B18="","",INDEX(Pilastri!$A$1:$K$10000,$B18,5))</f>
        <v>Msup</v>
      </c>
      <c r="E18" s="24">
        <f ca="1">IF(C18="","",INDEX(Pilastri!$A$1:$K$10000,$B18,6))</f>
        <v>4.9329999999999998</v>
      </c>
      <c r="F18" s="24">
        <f ca="1">IF(D18="","",INDEX(Pilastri!$A$1:$K$10000,$B18,7))</f>
        <v>3.335</v>
      </c>
      <c r="G18" s="24">
        <f ca="1">IF(E18="","",INDEX(Pilastri!$A$1:$K$10000,$B18,8))</f>
        <v>182.88800000000001</v>
      </c>
      <c r="H18" s="24">
        <f ca="1">IF(F18="","",INDEX(Pilastri!$A$1:$K$10000,$B18,9))</f>
        <v>-122.52</v>
      </c>
      <c r="I18" s="24">
        <f ca="1">IF(G18="","",INDEX(Pilastri!$A$1:$K$10000,$B18,10))</f>
        <v>-19.186</v>
      </c>
      <c r="J18" s="24">
        <f ca="1">IF(H18="","",INDEX(Pilastri!$A$1:$K$10000,$B18,11))</f>
        <v>-28.225999999999999</v>
      </c>
      <c r="K18" s="58"/>
      <c r="L18" s="58">
        <f t="shared" ca="1" si="4"/>
        <v>734</v>
      </c>
      <c r="M18" s="23">
        <f ca="1">IF(L18="","",INDEX(Pilastri!$A$1:$K$10000,$L18,4))</f>
        <v>2</v>
      </c>
      <c r="N18" s="23" t="str">
        <f ca="1">IF(L18="","",INDEX(Pilastri!$A$1:$K$10000,$L18,5))</f>
        <v>Msup</v>
      </c>
      <c r="O18" s="24">
        <f ca="1">IF(M18="","",INDEX(Pilastri!$A$1:$K$10000,$L18,6))</f>
        <v>22.954999999999998</v>
      </c>
      <c r="P18" s="24">
        <f ca="1">IF(N18="","",INDEX(Pilastri!$A$1:$K$10000,$L18,7))</f>
        <v>13.717000000000001</v>
      </c>
      <c r="Q18" s="24">
        <f ca="1">IF(O18="","",INDEX(Pilastri!$A$1:$K$10000,$L18,8))</f>
        <v>-5.7220000000000004</v>
      </c>
      <c r="R18" s="24">
        <f ca="1">IF(P18="","",INDEX(Pilastri!$A$1:$K$10000,$L18,9))</f>
        <v>43.603999999999999</v>
      </c>
      <c r="S18" s="24">
        <f ca="1">IF(Q18="","",INDEX(Pilastri!$A$1:$K$10000,$L18,10))</f>
        <v>-2.3679999999999999</v>
      </c>
      <c r="T18" s="24">
        <f ca="1">IF(R18="","",INDEX(Pilastri!$A$1:$K$10000,$L18,11))</f>
        <v>-3.4830000000000001</v>
      </c>
      <c r="U18" s="25"/>
      <c r="V18" s="32"/>
      <c r="W18" s="33"/>
      <c r="X18" s="32"/>
      <c r="Y18" s="32"/>
      <c r="Z18" s="32"/>
      <c r="AA18" s="32"/>
      <c r="AB18" s="32"/>
      <c r="AC18" s="32"/>
      <c r="AD18" s="34"/>
    </row>
    <row r="19" spans="1:30">
      <c r="A19" s="56"/>
      <c r="B19" s="58">
        <f t="shared" ca="1" si="3"/>
        <v>515</v>
      </c>
      <c r="C19" s="23">
        <f ca="1">IF(B19="","",INDEX(Pilastri!$A$1:$K$10000,$B19,4))</f>
        <v>2</v>
      </c>
      <c r="D19" s="23" t="str">
        <f ca="1">IF(B19="","",INDEX(Pilastri!$A$1:$K$10000,$B19,5))</f>
        <v>Minf</v>
      </c>
      <c r="E19" s="24">
        <f ca="1">IF(C19="","",INDEX(Pilastri!$A$1:$K$10000,$B19,6))</f>
        <v>-5.3209999999999997</v>
      </c>
      <c r="F19" s="24">
        <f ca="1">IF(D19="","",INDEX(Pilastri!$A$1:$K$10000,$B19,7))</f>
        <v>-3.5659999999999998</v>
      </c>
      <c r="G19" s="24">
        <f ca="1">IF(E19="","",INDEX(Pilastri!$A$1:$K$10000,$B19,8))</f>
        <v>-184.05099999999999</v>
      </c>
      <c r="H19" s="24">
        <f ca="1">IF(F19="","",INDEX(Pilastri!$A$1:$K$10000,$B19,9))</f>
        <v>127.396</v>
      </c>
      <c r="I19" s="24">
        <f ca="1">IF(G19="","",INDEX(Pilastri!$A$1:$K$10000,$B19,10))</f>
        <v>19.812999999999999</v>
      </c>
      <c r="J19" s="24">
        <f ca="1">IF(H19="","",INDEX(Pilastri!$A$1:$K$10000,$B19,11))</f>
        <v>29.149000000000001</v>
      </c>
      <c r="K19" s="58"/>
      <c r="L19" s="58">
        <f t="shared" ca="1" si="4"/>
        <v>735</v>
      </c>
      <c r="M19" s="23">
        <f ca="1">IF(L19="","",INDEX(Pilastri!$A$1:$K$10000,$L19,4))</f>
        <v>2</v>
      </c>
      <c r="N19" s="23" t="str">
        <f ca="1">IF(L19="","",INDEX(Pilastri!$A$1:$K$10000,$L19,5))</f>
        <v>Minf</v>
      </c>
      <c r="O19" s="24">
        <f ca="1">IF(M19="","",INDEX(Pilastri!$A$1:$K$10000,$L19,6))</f>
        <v>-22.565000000000001</v>
      </c>
      <c r="P19" s="24">
        <f ca="1">IF(N19="","",INDEX(Pilastri!$A$1:$K$10000,$L19,7))</f>
        <v>-13.484</v>
      </c>
      <c r="Q19" s="24">
        <f ca="1">IF(O19="","",INDEX(Pilastri!$A$1:$K$10000,$L19,8))</f>
        <v>5.7939999999999996</v>
      </c>
      <c r="R19" s="24">
        <f ca="1">IF(P19="","",INDEX(Pilastri!$A$1:$K$10000,$L19,9))</f>
        <v>-44.454000000000001</v>
      </c>
      <c r="S19" s="24">
        <f ca="1">IF(Q19="","",INDEX(Pilastri!$A$1:$K$10000,$L19,10))</f>
        <v>2.4089999999999998</v>
      </c>
      <c r="T19" s="24">
        <f ca="1">IF(R19="","",INDEX(Pilastri!$A$1:$K$10000,$L19,11))</f>
        <v>3.544</v>
      </c>
      <c r="U19" s="25"/>
      <c r="V19" s="32"/>
      <c r="W19" s="33"/>
      <c r="X19" s="32"/>
      <c r="Y19" s="32"/>
      <c r="Z19" s="32"/>
      <c r="AA19" s="32"/>
      <c r="AB19" s="32"/>
      <c r="AC19" s="32"/>
      <c r="AD19" s="34"/>
    </row>
    <row r="20" spans="1:30">
      <c r="A20" s="56"/>
      <c r="B20" s="58">
        <f t="shared" ca="1" si="3"/>
        <v>516</v>
      </c>
      <c r="C20" s="23">
        <f ca="1">IF(B20="","",INDEX(Pilastri!$A$1:$K$10000,$B20,4))</f>
        <v>2</v>
      </c>
      <c r="D20" s="23" t="str">
        <f ca="1">IF(B20="","",INDEX(Pilastri!$A$1:$K$10000,$B20,5))</f>
        <v>V</v>
      </c>
      <c r="E20" s="24">
        <f ca="1">IF(C20="","",INDEX(Pilastri!$A$1:$K$10000,$B20,6))</f>
        <v>3.2040000000000002</v>
      </c>
      <c r="F20" s="24">
        <f ca="1">IF(D20="","",INDEX(Pilastri!$A$1:$K$10000,$B20,7))</f>
        <v>2.157</v>
      </c>
      <c r="G20" s="24">
        <f ca="1">IF(E20="","",INDEX(Pilastri!$A$1:$K$10000,$B20,8))</f>
        <v>114.626</v>
      </c>
      <c r="H20" s="24">
        <f ca="1">IF(F20="","",INDEX(Pilastri!$A$1:$K$10000,$B20,9))</f>
        <v>-78.072000000000003</v>
      </c>
      <c r="I20" s="24">
        <f ca="1">IF(G20="","",INDEX(Pilastri!$A$1:$K$10000,$B20,10))</f>
        <v>-12.186999999999999</v>
      </c>
      <c r="J20" s="24">
        <f ca="1">IF(H20="","",INDEX(Pilastri!$A$1:$K$10000,$B20,11))</f>
        <v>-17.93</v>
      </c>
      <c r="K20" s="58"/>
      <c r="L20" s="58">
        <f t="shared" ca="1" si="4"/>
        <v>736</v>
      </c>
      <c r="M20" s="23">
        <f ca="1">IF(L20="","",INDEX(Pilastri!$A$1:$K$10000,$L20,4))</f>
        <v>2</v>
      </c>
      <c r="N20" s="23" t="str">
        <f ca="1">IF(L20="","",INDEX(Pilastri!$A$1:$K$10000,$L20,5))</f>
        <v>V</v>
      </c>
      <c r="O20" s="24">
        <f ca="1">IF(M20="","",INDEX(Pilastri!$A$1:$K$10000,$L20,6))</f>
        <v>14.225</v>
      </c>
      <c r="P20" s="24">
        <f ca="1">IF(N20="","",INDEX(Pilastri!$A$1:$K$10000,$L20,7))</f>
        <v>8.5</v>
      </c>
      <c r="Q20" s="24">
        <f ca="1">IF(O20="","",INDEX(Pilastri!$A$1:$K$10000,$L20,8))</f>
        <v>-3.5990000000000002</v>
      </c>
      <c r="R20" s="24">
        <f ca="1">IF(P20="","",INDEX(Pilastri!$A$1:$K$10000,$L20,9))</f>
        <v>27.518000000000001</v>
      </c>
      <c r="S20" s="24">
        <f ca="1">IF(Q20="","",INDEX(Pilastri!$A$1:$K$10000,$L20,10))</f>
        <v>-1.4930000000000001</v>
      </c>
      <c r="T20" s="24">
        <f ca="1">IF(R20="","",INDEX(Pilastri!$A$1:$K$10000,$L20,11))</f>
        <v>-2.1960000000000002</v>
      </c>
      <c r="U20" s="25"/>
      <c r="V20" s="32"/>
      <c r="W20" s="33"/>
      <c r="X20" s="32"/>
      <c r="Y20" s="32"/>
      <c r="Z20" s="32"/>
      <c r="AA20" s="32"/>
      <c r="AB20" s="32"/>
      <c r="AC20" s="32"/>
      <c r="AD20" s="34"/>
    </row>
    <row r="21" spans="1:30">
      <c r="A21" s="56"/>
      <c r="B21" s="58">
        <f t="shared" ca="1" si="3"/>
        <v>517</v>
      </c>
      <c r="C21" s="23">
        <f ca="1">IF(B21="","",INDEX(Pilastri!$A$1:$K$10000,$B21,4))</f>
        <v>2</v>
      </c>
      <c r="D21" s="23" t="str">
        <f ca="1">IF(B21="","",INDEX(Pilastri!$A$1:$K$10000,$B21,5))</f>
        <v>N</v>
      </c>
      <c r="E21" s="24">
        <f ca="1">IF(C21="","",INDEX(Pilastri!$A$1:$K$10000,$B21,6))</f>
        <v>-243.703</v>
      </c>
      <c r="F21" s="24">
        <f ca="1">IF(D21="","",INDEX(Pilastri!$A$1:$K$10000,$B21,7))</f>
        <v>-174.63900000000001</v>
      </c>
      <c r="G21" s="24">
        <f ca="1">IF(E21="","",INDEX(Pilastri!$A$1:$K$10000,$B21,8))</f>
        <v>30.184999999999999</v>
      </c>
      <c r="H21" s="24">
        <f ca="1">IF(F21="","",INDEX(Pilastri!$A$1:$K$10000,$B21,9))</f>
        <v>-21.073</v>
      </c>
      <c r="I21" s="24">
        <f ca="1">IF(G21="","",INDEX(Pilastri!$A$1:$K$10000,$B21,10))</f>
        <v>-3.359</v>
      </c>
      <c r="J21" s="24">
        <f ca="1">IF(H21="","",INDEX(Pilastri!$A$1:$K$10000,$B21,11))</f>
        <v>-4.9420000000000002</v>
      </c>
      <c r="K21" s="58"/>
      <c r="L21" s="58">
        <f t="shared" ca="1" si="4"/>
        <v>737</v>
      </c>
      <c r="M21" s="23">
        <f ca="1">IF(L21="","",INDEX(Pilastri!$A$1:$K$10000,$L21,4))</f>
        <v>2</v>
      </c>
      <c r="N21" s="23" t="str">
        <f ca="1">IF(L21="","",INDEX(Pilastri!$A$1:$K$10000,$L21,5))</f>
        <v>N</v>
      </c>
      <c r="O21" s="24">
        <f ca="1">IF(M21="","",INDEX(Pilastri!$A$1:$K$10000,$L21,6))</f>
        <v>-391.89</v>
      </c>
      <c r="P21" s="24">
        <f ca="1">IF(N21="","",INDEX(Pilastri!$A$1:$K$10000,$L21,7))</f>
        <v>-233.40100000000001</v>
      </c>
      <c r="Q21" s="24">
        <f ca="1">IF(O21="","",INDEX(Pilastri!$A$1:$K$10000,$L21,8))</f>
        <v>15.388</v>
      </c>
      <c r="R21" s="24">
        <f ca="1">IF(P21="","",INDEX(Pilastri!$A$1:$K$10000,$L21,9))</f>
        <v>-123.126</v>
      </c>
      <c r="S21" s="24">
        <f ca="1">IF(Q21="","",INDEX(Pilastri!$A$1:$K$10000,$L21,10))</f>
        <v>6.7190000000000003</v>
      </c>
      <c r="T21" s="24">
        <f ca="1">IF(R21="","",INDEX(Pilastri!$A$1:$K$10000,$L21,11))</f>
        <v>9.8859999999999992</v>
      </c>
      <c r="U21" s="25"/>
      <c r="V21" s="32"/>
      <c r="W21" s="33">
        <f ca="1">M21</f>
        <v>2</v>
      </c>
      <c r="X21" s="33" t="str">
        <f ca="1">N21</f>
        <v>N</v>
      </c>
      <c r="Y21" s="54">
        <f ca="1">IF($W21="","",E21+O21)</f>
        <v>-635.59299999999996</v>
      </c>
      <c r="Z21" s="54">
        <f t="shared" ref="Z21:AD21" ca="1" si="7">IF($W21="","",F21+P21)</f>
        <v>-408.04</v>
      </c>
      <c r="AA21" s="54">
        <f t="shared" ca="1" si="7"/>
        <v>45.573</v>
      </c>
      <c r="AB21" s="54">
        <f t="shared" ca="1" si="7"/>
        <v>-144.19900000000001</v>
      </c>
      <c r="AC21" s="54">
        <f t="shared" ca="1" si="7"/>
        <v>3.3600000000000003</v>
      </c>
      <c r="AD21" s="54">
        <f t="shared" ca="1" si="7"/>
        <v>4.9439999999999991</v>
      </c>
    </row>
    <row r="22" spans="1:30">
      <c r="A22" s="56"/>
      <c r="B22" s="58">
        <f t="shared" ca="1" si="3"/>
        <v>518</v>
      </c>
      <c r="C22" s="23">
        <f ca="1">IF(B22="","",INDEX(Pilastri!$A$1:$K$10000,$B22,4))</f>
        <v>1</v>
      </c>
      <c r="D22" s="23" t="str">
        <f ca="1">IF(B22="","",INDEX(Pilastri!$A$1:$K$10000,$B22,5))</f>
        <v>Msup</v>
      </c>
      <c r="E22" s="24">
        <f ca="1">IF(C22="","",INDEX(Pilastri!$A$1:$K$10000,$B22,6))</f>
        <v>2.7839999999999998</v>
      </c>
      <c r="F22" s="24">
        <f ca="1">IF(D22="","",INDEX(Pilastri!$A$1:$K$10000,$B22,7))</f>
        <v>1.923</v>
      </c>
      <c r="G22" s="24">
        <f ca="1">IF(E22="","",INDEX(Pilastri!$A$1:$K$10000,$B22,8))</f>
        <v>157.596</v>
      </c>
      <c r="H22" s="24">
        <f ca="1">IF(F22="","",INDEX(Pilastri!$A$1:$K$10000,$B22,9))</f>
        <v>-91.186999999999998</v>
      </c>
      <c r="I22" s="24">
        <f ca="1">IF(G22="","",INDEX(Pilastri!$A$1:$K$10000,$B22,10))</f>
        <v>-15.077</v>
      </c>
      <c r="J22" s="24">
        <f ca="1">IF(H22="","",INDEX(Pilastri!$A$1:$K$10000,$B22,11))</f>
        <v>-22.181999999999999</v>
      </c>
      <c r="K22" s="58"/>
      <c r="L22" s="58">
        <f t="shared" ca="1" si="4"/>
        <v>738</v>
      </c>
      <c r="M22" s="23">
        <f ca="1">IF(L22="","",INDEX(Pilastri!$A$1:$K$10000,$L22,4))</f>
        <v>1</v>
      </c>
      <c r="N22" s="23" t="str">
        <f ca="1">IF(L22="","",INDEX(Pilastri!$A$1:$K$10000,$L22,5))</f>
        <v>Msup</v>
      </c>
      <c r="O22" s="24">
        <f ca="1">IF(M22="","",INDEX(Pilastri!$A$1:$K$10000,$L22,6))</f>
        <v>13.38</v>
      </c>
      <c r="P22" s="24">
        <f ca="1">IF(N22="","",INDEX(Pilastri!$A$1:$K$10000,$L22,7))</f>
        <v>7.9960000000000004</v>
      </c>
      <c r="Q22" s="24">
        <f ca="1">IF(O22="","",INDEX(Pilastri!$A$1:$K$10000,$L22,8))</f>
        <v>-5.0679999999999996</v>
      </c>
      <c r="R22" s="24">
        <f ca="1">IF(P22="","",INDEX(Pilastri!$A$1:$K$10000,$L22,9))</f>
        <v>34.832999999999998</v>
      </c>
      <c r="S22" s="24">
        <f ca="1">IF(Q22="","",INDEX(Pilastri!$A$1:$K$10000,$L22,10))</f>
        <v>-1.9990000000000001</v>
      </c>
      <c r="T22" s="24">
        <f ca="1">IF(R22="","",INDEX(Pilastri!$A$1:$K$10000,$L22,11))</f>
        <v>-2.94</v>
      </c>
      <c r="U22" s="25"/>
      <c r="V22" s="32"/>
      <c r="W22" s="33"/>
      <c r="X22" s="32"/>
      <c r="Y22" s="32"/>
      <c r="Z22" s="32"/>
      <c r="AA22" s="32"/>
      <c r="AB22" s="32"/>
      <c r="AC22" s="32"/>
      <c r="AD22" s="34"/>
    </row>
    <row r="23" spans="1:30">
      <c r="A23" s="56"/>
      <c r="B23" s="58">
        <f t="shared" ca="1" si="3"/>
        <v>519</v>
      </c>
      <c r="C23" s="23">
        <f ca="1">IF(B23="","",INDEX(Pilastri!$A$1:$K$10000,$B23,4))</f>
        <v>1</v>
      </c>
      <c r="D23" s="23" t="str">
        <f ca="1">IF(B23="","",INDEX(Pilastri!$A$1:$K$10000,$B23,5))</f>
        <v>Minf</v>
      </c>
      <c r="E23" s="24">
        <f ca="1">IF(C23="","",INDEX(Pilastri!$A$1:$K$10000,$B23,6))</f>
        <v>-2.4220000000000002</v>
      </c>
      <c r="F23" s="24">
        <f ca="1">IF(D23="","",INDEX(Pilastri!$A$1:$K$10000,$B23,7))</f>
        <v>-1.5640000000000001</v>
      </c>
      <c r="G23" s="24">
        <f ca="1">IF(E23="","",INDEX(Pilastri!$A$1:$K$10000,$B23,8))</f>
        <v>-254.22</v>
      </c>
      <c r="H23" s="24">
        <f ca="1">IF(F23="","",INDEX(Pilastri!$A$1:$K$10000,$B23,9))</f>
        <v>153.22900000000001</v>
      </c>
      <c r="I23" s="24">
        <f ca="1">IF(G23="","",INDEX(Pilastri!$A$1:$K$10000,$B23,10))</f>
        <v>25.065000000000001</v>
      </c>
      <c r="J23" s="24">
        <f ca="1">IF(H23="","",INDEX(Pilastri!$A$1:$K$10000,$B23,11))</f>
        <v>36.875999999999998</v>
      </c>
      <c r="K23" s="58"/>
      <c r="L23" s="58">
        <f t="shared" ca="1" si="4"/>
        <v>739</v>
      </c>
      <c r="M23" s="23">
        <f ca="1">IF(L23="","",INDEX(Pilastri!$A$1:$K$10000,$L23,4))</f>
        <v>1</v>
      </c>
      <c r="N23" s="23" t="str">
        <f ca="1">IF(L23="","",INDEX(Pilastri!$A$1:$K$10000,$L23,5))</f>
        <v>Minf</v>
      </c>
      <c r="O23" s="24">
        <f ca="1">IF(M23="","",INDEX(Pilastri!$A$1:$K$10000,$L23,6))</f>
        <v>-6.5780000000000003</v>
      </c>
      <c r="P23" s="24">
        <f ca="1">IF(N23="","",INDEX(Pilastri!$A$1:$K$10000,$L23,7))</f>
        <v>-3.93</v>
      </c>
      <c r="Q23" s="24">
        <f ca="1">IF(O23="","",INDEX(Pilastri!$A$1:$K$10000,$L23,8))</f>
        <v>5.8479999999999999</v>
      </c>
      <c r="R23" s="24">
        <f ca="1">IF(P23="","",INDEX(Pilastri!$A$1:$K$10000,$L23,9))</f>
        <v>-40.604999999999997</v>
      </c>
      <c r="S23" s="24">
        <f ca="1">IF(Q23="","",INDEX(Pilastri!$A$1:$K$10000,$L23,10))</f>
        <v>2.3210000000000002</v>
      </c>
      <c r="T23" s="24">
        <f ca="1">IF(R23="","",INDEX(Pilastri!$A$1:$K$10000,$L23,11))</f>
        <v>3.4140000000000001</v>
      </c>
      <c r="U23" s="25"/>
      <c r="V23" s="32"/>
      <c r="W23" s="33"/>
      <c r="X23" s="32"/>
      <c r="Y23" s="32"/>
      <c r="Z23" s="32"/>
      <c r="AA23" s="32"/>
      <c r="AB23" s="32"/>
      <c r="AC23" s="32"/>
      <c r="AD23" s="34"/>
    </row>
    <row r="24" spans="1:30">
      <c r="A24" s="56"/>
      <c r="B24" s="58">
        <f t="shared" ca="1" si="3"/>
        <v>520</v>
      </c>
      <c r="C24" s="23">
        <f ca="1">IF(B24="","",INDEX(Pilastri!$A$1:$K$10000,$B24,4))</f>
        <v>1</v>
      </c>
      <c r="D24" s="23" t="str">
        <f ca="1">IF(B24="","",INDEX(Pilastri!$A$1:$K$10000,$B24,5))</f>
        <v>V</v>
      </c>
      <c r="E24" s="24">
        <f ca="1">IF(C24="","",INDEX(Pilastri!$A$1:$K$10000,$B24,6))</f>
        <v>1.446</v>
      </c>
      <c r="F24" s="24">
        <f ca="1">IF(D24="","",INDEX(Pilastri!$A$1:$K$10000,$B24,7))</f>
        <v>0.96899999999999997</v>
      </c>
      <c r="G24" s="24">
        <f ca="1">IF(E24="","",INDEX(Pilastri!$A$1:$K$10000,$B24,8))</f>
        <v>114.374</v>
      </c>
      <c r="H24" s="24">
        <f ca="1">IF(F24="","",INDEX(Pilastri!$A$1:$K$10000,$B24,9))</f>
        <v>-67.875</v>
      </c>
      <c r="I24" s="24">
        <f ca="1">IF(G24="","",INDEX(Pilastri!$A$1:$K$10000,$B24,10))</f>
        <v>-11.15</v>
      </c>
      <c r="J24" s="24">
        <f ca="1">IF(H24="","",INDEX(Pilastri!$A$1:$K$10000,$B24,11))</f>
        <v>-16.405000000000001</v>
      </c>
      <c r="K24" s="58"/>
      <c r="L24" s="58">
        <f t="shared" ca="1" si="4"/>
        <v>740</v>
      </c>
      <c r="M24" s="23">
        <f ca="1">IF(L24="","",INDEX(Pilastri!$A$1:$K$10000,$L24,4))</f>
        <v>1</v>
      </c>
      <c r="N24" s="23" t="str">
        <f ca="1">IF(L24="","",INDEX(Pilastri!$A$1:$K$10000,$L24,5))</f>
        <v>V</v>
      </c>
      <c r="O24" s="24">
        <f ca="1">IF(M24="","",INDEX(Pilastri!$A$1:$K$10000,$L24,6))</f>
        <v>5.5439999999999996</v>
      </c>
      <c r="P24" s="24">
        <f ca="1">IF(N24="","",INDEX(Pilastri!$A$1:$K$10000,$L24,7))</f>
        <v>3.3130000000000002</v>
      </c>
      <c r="Q24" s="24">
        <f ca="1">IF(O24="","",INDEX(Pilastri!$A$1:$K$10000,$L24,8))</f>
        <v>-3.032</v>
      </c>
      <c r="R24" s="24">
        <f ca="1">IF(P24="","",INDEX(Pilastri!$A$1:$K$10000,$L24,9))</f>
        <v>20.954000000000001</v>
      </c>
      <c r="S24" s="24">
        <f ca="1">IF(Q24="","",INDEX(Pilastri!$A$1:$K$10000,$L24,10))</f>
        <v>-1.2</v>
      </c>
      <c r="T24" s="24">
        <f ca="1">IF(R24="","",INDEX(Pilastri!$A$1:$K$10000,$L24,11))</f>
        <v>-1.7649999999999999</v>
      </c>
      <c r="U24" s="25"/>
      <c r="V24" s="32"/>
      <c r="W24" s="33"/>
      <c r="X24" s="32"/>
      <c r="Y24" s="32"/>
      <c r="Z24" s="32"/>
      <c r="AA24" s="32"/>
      <c r="AB24" s="32"/>
      <c r="AC24" s="32"/>
      <c r="AD24" s="34"/>
    </row>
    <row r="25" spans="1:30">
      <c r="A25" s="56"/>
      <c r="B25" s="58">
        <f t="shared" ca="1" si="3"/>
        <v>521</v>
      </c>
      <c r="C25" s="23">
        <f ca="1">IF(B25="","",INDEX(Pilastri!$A$1:$K$10000,$B25,4))</f>
        <v>1</v>
      </c>
      <c r="D25" s="23" t="str">
        <f ca="1">IF(B25="","",INDEX(Pilastri!$A$1:$K$10000,$B25,5))</f>
        <v>N</v>
      </c>
      <c r="E25" s="24">
        <f ca="1">IF(C25="","",INDEX(Pilastri!$A$1:$K$10000,$B25,6))</f>
        <v>-316.83499999999998</v>
      </c>
      <c r="F25" s="24">
        <f ca="1">IF(D25="","",INDEX(Pilastri!$A$1:$K$10000,$B25,7))</f>
        <v>-227.12299999999999</v>
      </c>
      <c r="G25" s="24">
        <f ca="1">IF(E25="","",INDEX(Pilastri!$A$1:$K$10000,$B25,8))</f>
        <v>47.622999999999998</v>
      </c>
      <c r="H25" s="24">
        <f ca="1">IF(F25="","",INDEX(Pilastri!$A$1:$K$10000,$B25,9))</f>
        <v>-32.121000000000002</v>
      </c>
      <c r="I25" s="24">
        <f ca="1">IF(G25="","",INDEX(Pilastri!$A$1:$K$10000,$B25,10))</f>
        <v>-5.1539999999999999</v>
      </c>
      <c r="J25" s="24">
        <f ca="1">IF(H25="","",INDEX(Pilastri!$A$1:$K$10000,$B25,11))</f>
        <v>-7.5830000000000002</v>
      </c>
      <c r="K25" s="58"/>
      <c r="L25" s="58">
        <f t="shared" ca="1" si="4"/>
        <v>741</v>
      </c>
      <c r="M25" s="23">
        <f ca="1">IF(L25="","",INDEX(Pilastri!$A$1:$K$10000,$L25,4))</f>
        <v>1</v>
      </c>
      <c r="N25" s="23" t="str">
        <f ca="1">IF(L25="","",INDEX(Pilastri!$A$1:$K$10000,$L25,5))</f>
        <v>N</v>
      </c>
      <c r="O25" s="24">
        <f ca="1">IF(M25="","",INDEX(Pilastri!$A$1:$K$10000,$L25,6))</f>
        <v>-485.97800000000001</v>
      </c>
      <c r="P25" s="24">
        <f ca="1">IF(N25="","",INDEX(Pilastri!$A$1:$K$10000,$L25,7))</f>
        <v>-289.673</v>
      </c>
      <c r="Q25" s="24">
        <f ca="1">IF(O25="","",INDEX(Pilastri!$A$1:$K$10000,$L25,8))</f>
        <v>22.207999999999998</v>
      </c>
      <c r="R25" s="24">
        <f ca="1">IF(P25="","",INDEX(Pilastri!$A$1:$K$10000,$L25,9))</f>
        <v>-173.19800000000001</v>
      </c>
      <c r="S25" s="24">
        <f ca="1">IF(Q25="","",INDEX(Pilastri!$A$1:$K$10000,$L25,10))</f>
        <v>9.5510000000000002</v>
      </c>
      <c r="T25" s="24">
        <f ca="1">IF(R25="","",INDEX(Pilastri!$A$1:$K$10000,$L25,11))</f>
        <v>14.052</v>
      </c>
      <c r="U25" s="25"/>
      <c r="V25" s="32"/>
      <c r="W25" s="33">
        <f ca="1">M25</f>
        <v>1</v>
      </c>
      <c r="X25" s="33" t="str">
        <f ca="1">N25</f>
        <v>N</v>
      </c>
      <c r="Y25" s="54">
        <f ca="1">IF($W25="","",E25+O25)</f>
        <v>-802.81299999999999</v>
      </c>
      <c r="Z25" s="54">
        <f t="shared" ref="Z25:AD25" ca="1" si="8">IF($W25="","",F25+P25)</f>
        <v>-516.79600000000005</v>
      </c>
      <c r="AA25" s="54">
        <f t="shared" ca="1" si="8"/>
        <v>69.830999999999989</v>
      </c>
      <c r="AB25" s="54">
        <f t="shared" ca="1" si="8"/>
        <v>-205.31900000000002</v>
      </c>
      <c r="AC25" s="54">
        <f t="shared" ca="1" si="8"/>
        <v>4.3970000000000002</v>
      </c>
      <c r="AD25" s="54">
        <f t="shared" ca="1" si="8"/>
        <v>6.4689999999999994</v>
      </c>
    </row>
    <row r="26" spans="1:30">
      <c r="A26" s="56"/>
      <c r="B26" s="58" t="str">
        <f t="shared" ca="1" si="3"/>
        <v/>
      </c>
      <c r="C26" s="23" t="str">
        <f ca="1">IF(B26="","",INDEX(Pilastri!$A$1:$K$10000,$B26,4))</f>
        <v/>
      </c>
      <c r="D26" s="23" t="str">
        <f ca="1">IF(B26="","",INDEX(Pilastri!$A$1:$K$10000,$B26,5))</f>
        <v/>
      </c>
      <c r="E26" s="24" t="str">
        <f ca="1">IF(C26="","",INDEX(Pilastri!$A$1:$K$10000,$B26,6))</f>
        <v/>
      </c>
      <c r="F26" s="24" t="str">
        <f ca="1">IF(D26="","",INDEX(Pilastri!$A$1:$K$10000,$B26,7))</f>
        <v/>
      </c>
      <c r="G26" s="24" t="str">
        <f ca="1">IF(E26="","",INDEX(Pilastri!$A$1:$K$10000,$B26,8))</f>
        <v/>
      </c>
      <c r="H26" s="24" t="str">
        <f ca="1">IF(F26="","",INDEX(Pilastri!$A$1:$K$10000,$B26,9))</f>
        <v/>
      </c>
      <c r="I26" s="24" t="str">
        <f ca="1">IF(G26="","",INDEX(Pilastri!$A$1:$K$10000,$B26,10))</f>
        <v/>
      </c>
      <c r="J26" s="24" t="str">
        <f ca="1">IF(H26="","",INDEX(Pilastri!$A$1:$K$10000,$B26,11))</f>
        <v/>
      </c>
      <c r="K26" s="58"/>
      <c r="L26" s="58" t="str">
        <f t="shared" ca="1" si="4"/>
        <v/>
      </c>
      <c r="M26" s="23" t="str">
        <f ca="1">IF(L26="","",INDEX(Pilastri!$A$1:$K$10000,$L26,4))</f>
        <v/>
      </c>
      <c r="N26" s="23" t="str">
        <f ca="1">IF(L26="","",INDEX(Pilastri!$A$1:$K$10000,$L26,5))</f>
        <v/>
      </c>
      <c r="O26" s="24" t="str">
        <f ca="1">IF(M26="","",INDEX(Pilastri!$A$1:$K$10000,$L26,6))</f>
        <v/>
      </c>
      <c r="P26" s="24" t="str">
        <f ca="1">IF(N26="","",INDEX(Pilastri!$A$1:$K$10000,$L26,7))</f>
        <v/>
      </c>
      <c r="Q26" s="24" t="str">
        <f ca="1">IF(O26="","",INDEX(Pilastri!$A$1:$K$10000,$L26,8))</f>
        <v/>
      </c>
      <c r="R26" s="24" t="str">
        <f ca="1">IF(P26="","",INDEX(Pilastri!$A$1:$K$10000,$L26,9))</f>
        <v/>
      </c>
      <c r="S26" s="24" t="str">
        <f ca="1">IF(Q26="","",INDEX(Pilastri!$A$1:$K$10000,$L26,10))</f>
        <v/>
      </c>
      <c r="T26" s="24" t="str">
        <f ca="1">IF(R26="","",INDEX(Pilastri!$A$1:$K$10000,$L26,11))</f>
        <v/>
      </c>
      <c r="U26" s="25"/>
      <c r="V26" s="25"/>
      <c r="W26" s="33"/>
      <c r="X26" s="32"/>
      <c r="Y26" s="32"/>
      <c r="Z26" s="32"/>
      <c r="AA26" s="32"/>
      <c r="AB26" s="32"/>
      <c r="AC26" s="32"/>
      <c r="AD26" s="34"/>
    </row>
    <row r="27" spans="1:30">
      <c r="A27" s="56"/>
      <c r="B27" s="58" t="str">
        <f t="shared" ca="1" si="3"/>
        <v/>
      </c>
      <c r="C27" s="23" t="str">
        <f ca="1">IF(B27="","",INDEX(Pilastri!$A$1:$K$10000,$B27,4))</f>
        <v/>
      </c>
      <c r="D27" s="23" t="str">
        <f ca="1">IF(B27="","",INDEX(Pilastri!$A$1:$K$10000,$B27,5))</f>
        <v/>
      </c>
      <c r="E27" s="24" t="str">
        <f ca="1">IF(C27="","",INDEX(Pilastri!$A$1:$K$10000,$B27,6))</f>
        <v/>
      </c>
      <c r="F27" s="24" t="str">
        <f ca="1">IF(D27="","",INDEX(Pilastri!$A$1:$K$10000,$B27,7))</f>
        <v/>
      </c>
      <c r="G27" s="24" t="str">
        <f ca="1">IF(E27="","",INDEX(Pilastri!$A$1:$K$10000,$B27,8))</f>
        <v/>
      </c>
      <c r="H27" s="24" t="str">
        <f ca="1">IF(F27="","",INDEX(Pilastri!$A$1:$K$10000,$B27,9))</f>
        <v/>
      </c>
      <c r="I27" s="24" t="str">
        <f ca="1">IF(G27="","",INDEX(Pilastri!$A$1:$K$10000,$B27,10))</f>
        <v/>
      </c>
      <c r="J27" s="24" t="str">
        <f ca="1">IF(H27="","",INDEX(Pilastri!$A$1:$K$10000,$B27,11))</f>
        <v/>
      </c>
      <c r="K27" s="61"/>
      <c r="L27" s="58" t="str">
        <f t="shared" ca="1" si="4"/>
        <v/>
      </c>
      <c r="M27" s="23" t="str">
        <f ca="1">IF(L27="","",INDEX(Pilastri!$A$1:$K$10000,$L27,4))</f>
        <v/>
      </c>
      <c r="N27" s="23" t="str">
        <f ca="1">IF(L27="","",INDEX(Pilastri!$A$1:$K$10000,$L27,5))</f>
        <v/>
      </c>
      <c r="O27" s="24" t="str">
        <f ca="1">IF(M27="","",INDEX(Pilastri!$A$1:$K$10000,$L27,6))</f>
        <v/>
      </c>
      <c r="P27" s="24" t="str">
        <f ca="1">IF(N27="","",INDEX(Pilastri!$A$1:$K$10000,$L27,7))</f>
        <v/>
      </c>
      <c r="Q27" s="24" t="str">
        <f ca="1">IF(O27="","",INDEX(Pilastri!$A$1:$K$10000,$L27,8))</f>
        <v/>
      </c>
      <c r="R27" s="24" t="str">
        <f ca="1">IF(P27="","",INDEX(Pilastri!$A$1:$K$10000,$L27,9))</f>
        <v/>
      </c>
      <c r="S27" s="24" t="str">
        <f ca="1">IF(Q27="","",INDEX(Pilastri!$A$1:$K$10000,$L27,10))</f>
        <v/>
      </c>
      <c r="T27" s="24" t="str">
        <f ca="1">IF(R27="","",INDEX(Pilastri!$A$1:$K$10000,$L27,11))</f>
        <v/>
      </c>
      <c r="U27" s="25"/>
      <c r="V27" s="25"/>
      <c r="W27" s="33"/>
      <c r="X27" s="32"/>
      <c r="Y27" s="32"/>
      <c r="Z27" s="32"/>
      <c r="AA27" s="32"/>
      <c r="AB27" s="32"/>
      <c r="AC27" s="32"/>
      <c r="AD27" s="34"/>
    </row>
    <row r="28" spans="1:30">
      <c r="A28" s="56"/>
      <c r="B28" s="58" t="str">
        <f t="shared" ca="1" si="3"/>
        <v/>
      </c>
      <c r="C28" s="23" t="str">
        <f ca="1">IF(B28="","",INDEX(Pilastri!$A$1:$K$10000,$B28,4))</f>
        <v/>
      </c>
      <c r="D28" s="23" t="str">
        <f ca="1">IF(B28="","",INDEX(Pilastri!$A$1:$K$10000,$B28,5))</f>
        <v/>
      </c>
      <c r="E28" s="24" t="str">
        <f ca="1">IF(C28="","",INDEX(Pilastri!$A$1:$K$10000,$B28,6))</f>
        <v/>
      </c>
      <c r="F28" s="24" t="str">
        <f ca="1">IF(D28="","",INDEX(Pilastri!$A$1:$K$10000,$B28,7))</f>
        <v/>
      </c>
      <c r="G28" s="24" t="str">
        <f ca="1">IF(E28="","",INDEX(Pilastri!$A$1:$K$10000,$B28,8))</f>
        <v/>
      </c>
      <c r="H28" s="24" t="str">
        <f ca="1">IF(F28="","",INDEX(Pilastri!$A$1:$K$10000,$B28,9))</f>
        <v/>
      </c>
      <c r="I28" s="24" t="str">
        <f ca="1">IF(G28="","",INDEX(Pilastri!$A$1:$K$10000,$B28,10))</f>
        <v/>
      </c>
      <c r="J28" s="24" t="str">
        <f ca="1">IF(H28="","",INDEX(Pilastri!$A$1:$K$10000,$B28,11))</f>
        <v/>
      </c>
      <c r="K28" s="58"/>
      <c r="L28" s="58" t="str">
        <f t="shared" ca="1" si="4"/>
        <v/>
      </c>
      <c r="M28" s="23" t="str">
        <f ca="1">IF(L28="","",INDEX(Pilastri!$A$1:$K$10000,$L28,4))</f>
        <v/>
      </c>
      <c r="N28" s="23" t="str">
        <f ca="1">IF(L28="","",INDEX(Pilastri!$A$1:$K$10000,$L28,5))</f>
        <v/>
      </c>
      <c r="O28" s="24" t="str">
        <f ca="1">IF(M28="","",INDEX(Pilastri!$A$1:$K$10000,$L28,6))</f>
        <v/>
      </c>
      <c r="P28" s="24" t="str">
        <f ca="1">IF(N28="","",INDEX(Pilastri!$A$1:$K$10000,$L28,7))</f>
        <v/>
      </c>
      <c r="Q28" s="24" t="str">
        <f ca="1">IF(O28="","",INDEX(Pilastri!$A$1:$K$10000,$L28,8))</f>
        <v/>
      </c>
      <c r="R28" s="24" t="str">
        <f ca="1">IF(P28="","",INDEX(Pilastri!$A$1:$K$10000,$L28,9))</f>
        <v/>
      </c>
      <c r="S28" s="24" t="str">
        <f ca="1">IF(Q28="","",INDEX(Pilastri!$A$1:$K$10000,$L28,10))</f>
        <v/>
      </c>
      <c r="T28" s="24" t="str">
        <f ca="1">IF(R28="","",INDEX(Pilastri!$A$1:$K$10000,$L28,11))</f>
        <v/>
      </c>
      <c r="U28" s="25"/>
      <c r="V28" s="25"/>
      <c r="W28" s="33"/>
      <c r="X28" s="32"/>
      <c r="Y28" s="32"/>
      <c r="Z28" s="32"/>
      <c r="AA28" s="32"/>
      <c r="AB28" s="32"/>
      <c r="AC28" s="32"/>
      <c r="AD28" s="34"/>
    </row>
    <row r="29" spans="1:30" s="32" customFormat="1">
      <c r="A29" s="58"/>
      <c r="B29" s="58" t="str">
        <f t="shared" ca="1" si="3"/>
        <v/>
      </c>
      <c r="C29" s="23" t="str">
        <f ca="1">IF(B29="","",INDEX(Pilastri!$A$1:$K$10000,$B29,4))</f>
        <v/>
      </c>
      <c r="D29" s="23" t="str">
        <f ca="1">IF(B29="","",INDEX(Pilastri!$A$1:$K$10000,$B29,5))</f>
        <v/>
      </c>
      <c r="E29" s="24" t="str">
        <f ca="1">IF(C29="","",INDEX(Pilastri!$A$1:$K$10000,$B29,6))</f>
        <v/>
      </c>
      <c r="F29" s="24" t="str">
        <f ca="1">IF(D29="","",INDEX(Pilastri!$A$1:$K$10000,$B29,7))</f>
        <v/>
      </c>
      <c r="G29" s="24" t="str">
        <f ca="1">IF(E29="","",INDEX(Pilastri!$A$1:$K$10000,$B29,8))</f>
        <v/>
      </c>
      <c r="H29" s="24" t="str">
        <f ca="1">IF(F29="","",INDEX(Pilastri!$A$1:$K$10000,$B29,9))</f>
        <v/>
      </c>
      <c r="I29" s="24" t="str">
        <f ca="1">IF(G29="","",INDEX(Pilastri!$A$1:$K$10000,$B29,10))</f>
        <v/>
      </c>
      <c r="J29" s="24" t="str">
        <f ca="1">IF(H29="","",INDEX(Pilastri!$A$1:$K$10000,$B29,11))</f>
        <v/>
      </c>
      <c r="K29" s="58"/>
      <c r="L29" s="58" t="str">
        <f t="shared" ca="1" si="4"/>
        <v/>
      </c>
      <c r="M29" s="23" t="str">
        <f ca="1">IF(L29="","",INDEX(Pilastri!$A$1:$K$10000,$L29,4))</f>
        <v/>
      </c>
      <c r="N29" s="23" t="str">
        <f ca="1">IF(L29="","",INDEX(Pilastri!$A$1:$K$10000,$L29,5))</f>
        <v/>
      </c>
      <c r="O29" s="24" t="str">
        <f ca="1">IF(M29="","",INDEX(Pilastri!$A$1:$K$10000,$L29,6))</f>
        <v/>
      </c>
      <c r="P29" s="24" t="str">
        <f ca="1">IF(N29="","",INDEX(Pilastri!$A$1:$K$10000,$L29,7))</f>
        <v/>
      </c>
      <c r="Q29" s="24" t="str">
        <f ca="1">IF(O29="","",INDEX(Pilastri!$A$1:$K$10000,$L29,8))</f>
        <v/>
      </c>
      <c r="R29" s="24" t="str">
        <f ca="1">IF(P29="","",INDEX(Pilastri!$A$1:$K$10000,$L29,9))</f>
        <v/>
      </c>
      <c r="S29" s="24" t="str">
        <f ca="1">IF(Q29="","",INDEX(Pilastri!$A$1:$K$10000,$L29,10))</f>
        <v/>
      </c>
      <c r="T29" s="24" t="str">
        <f ca="1">IF(R29="","",INDEX(Pilastri!$A$1:$K$10000,$L29,11))</f>
        <v/>
      </c>
      <c r="U29" s="25"/>
      <c r="V29" s="25"/>
      <c r="W29" s="33" t="str">
        <f ca="1">M29</f>
        <v/>
      </c>
      <c r="X29" s="33" t="str">
        <f ca="1">N29</f>
        <v/>
      </c>
      <c r="Y29" s="54" t="str">
        <f ca="1">IF($W29="","",E29+O29)</f>
        <v/>
      </c>
      <c r="Z29" s="54" t="str">
        <f t="shared" ref="Z29:AD29" ca="1" si="9">IF($W29="","",F29+P29)</f>
        <v/>
      </c>
      <c r="AA29" s="54" t="str">
        <f t="shared" ca="1" si="9"/>
        <v/>
      </c>
      <c r="AB29" s="54" t="str">
        <f t="shared" ca="1" si="9"/>
        <v/>
      </c>
      <c r="AC29" s="54" t="str">
        <f t="shared" ca="1" si="9"/>
        <v/>
      </c>
      <c r="AD29" s="54" t="str">
        <f t="shared" ca="1" si="9"/>
        <v/>
      </c>
    </row>
    <row r="30" spans="1:30">
      <c r="A30" s="58"/>
      <c r="B30" s="58" t="str">
        <f t="shared" ca="1" si="3"/>
        <v/>
      </c>
      <c r="C30" s="23" t="str">
        <f ca="1">IF(B30="","",INDEX(Pilastri!$A$1:$K$10000,$B30,4))</f>
        <v/>
      </c>
      <c r="D30" s="23" t="str">
        <f ca="1">IF(B30="","",INDEX(Pilastri!$A$1:$K$10000,$B30,5))</f>
        <v/>
      </c>
      <c r="E30" s="24" t="str">
        <f ca="1">IF(C30="","",INDEX(Pilastri!$A$1:$K$10000,$B30,6))</f>
        <v/>
      </c>
      <c r="F30" s="24" t="str">
        <f ca="1">IF(D30="","",INDEX(Pilastri!$A$1:$K$10000,$B30,7))</f>
        <v/>
      </c>
      <c r="G30" s="24" t="str">
        <f ca="1">IF(E30="","",INDEX(Pilastri!$A$1:$K$10000,$B30,8))</f>
        <v/>
      </c>
      <c r="H30" s="24" t="str">
        <f ca="1">IF(F30="","",INDEX(Pilastri!$A$1:$K$10000,$B30,9))</f>
        <v/>
      </c>
      <c r="I30" s="24" t="str">
        <f ca="1">IF(G30="","",INDEX(Pilastri!$A$1:$K$10000,$B30,10))</f>
        <v/>
      </c>
      <c r="J30" s="24" t="str">
        <f ca="1">IF(H30="","",INDEX(Pilastri!$A$1:$K$10000,$B30,11))</f>
        <v/>
      </c>
      <c r="K30" s="58"/>
      <c r="L30" s="58" t="str">
        <f t="shared" ca="1" si="4"/>
        <v/>
      </c>
      <c r="M30" s="23" t="str">
        <f ca="1">IF(L30="","",INDEX(Pilastri!$A$1:$K$10000,$L30,4))</f>
        <v/>
      </c>
      <c r="N30" s="23" t="str">
        <f ca="1">IF(L30="","",INDEX(Pilastri!$A$1:$K$10000,$L30,5))</f>
        <v/>
      </c>
      <c r="O30" s="24" t="str">
        <f ca="1">IF(M30="","",INDEX(Pilastri!$A$1:$K$10000,$L30,6))</f>
        <v/>
      </c>
      <c r="P30" s="24" t="str">
        <f ca="1">IF(N30="","",INDEX(Pilastri!$A$1:$K$10000,$L30,7))</f>
        <v/>
      </c>
      <c r="Q30" s="24" t="str">
        <f ca="1">IF(O30="","",INDEX(Pilastri!$A$1:$K$10000,$L30,8))</f>
        <v/>
      </c>
      <c r="R30" s="24" t="str">
        <f ca="1">IF(P30="","",INDEX(Pilastri!$A$1:$K$10000,$L30,9))</f>
        <v/>
      </c>
      <c r="S30" s="24" t="str">
        <f ca="1">IF(Q30="","",INDEX(Pilastri!$A$1:$K$10000,$L30,10))</f>
        <v/>
      </c>
      <c r="T30" s="24" t="str">
        <f ca="1">IF(R30="","",INDEX(Pilastri!$A$1:$K$10000,$L30,11))</f>
        <v/>
      </c>
      <c r="U30" s="25"/>
      <c r="V30" s="25"/>
      <c r="W30" s="33"/>
      <c r="X30" s="32"/>
      <c r="Y30" s="32"/>
      <c r="Z30" s="32"/>
      <c r="AA30" s="32"/>
      <c r="AB30" s="32"/>
      <c r="AC30" s="32"/>
      <c r="AD30" s="34"/>
    </row>
    <row r="31" spans="1:30">
      <c r="A31" s="58"/>
      <c r="B31" s="58" t="str">
        <f t="shared" ca="1" si="3"/>
        <v/>
      </c>
      <c r="C31" s="23" t="str">
        <f ca="1">IF(B31="","",INDEX(Pilastri!$A$1:$K$10000,$B31,4))</f>
        <v/>
      </c>
      <c r="D31" s="23" t="str">
        <f ca="1">IF(B31="","",INDEX(Pilastri!$A$1:$K$10000,$B31,5))</f>
        <v/>
      </c>
      <c r="E31" s="24" t="str">
        <f ca="1">IF(C31="","",INDEX(Pilastri!$A$1:$K$10000,$B31,6))</f>
        <v/>
      </c>
      <c r="F31" s="24" t="str">
        <f ca="1">IF(D31="","",INDEX(Pilastri!$A$1:$K$10000,$B31,7))</f>
        <v/>
      </c>
      <c r="G31" s="24" t="str">
        <f ca="1">IF(E31="","",INDEX(Pilastri!$A$1:$K$10000,$B31,8))</f>
        <v/>
      </c>
      <c r="H31" s="24" t="str">
        <f ca="1">IF(F31="","",INDEX(Pilastri!$A$1:$K$10000,$B31,9))</f>
        <v/>
      </c>
      <c r="I31" s="24" t="str">
        <f ca="1">IF(G31="","",INDEX(Pilastri!$A$1:$K$10000,$B31,10))</f>
        <v/>
      </c>
      <c r="J31" s="24" t="str">
        <f ca="1">IF(H31="","",INDEX(Pilastri!$A$1:$K$10000,$B31,11))</f>
        <v/>
      </c>
      <c r="K31" s="58"/>
      <c r="L31" s="58" t="str">
        <f t="shared" ca="1" si="4"/>
        <v/>
      </c>
      <c r="M31" s="23" t="str">
        <f ca="1">IF(L31="","",INDEX(Pilastri!$A$1:$K$10000,$L31,4))</f>
        <v/>
      </c>
      <c r="N31" s="23" t="str">
        <f ca="1">IF(L31="","",INDEX(Pilastri!$A$1:$K$10000,$L31,5))</f>
        <v/>
      </c>
      <c r="O31" s="24" t="str">
        <f ca="1">IF(M31="","",INDEX(Pilastri!$A$1:$K$10000,$L31,6))</f>
        <v/>
      </c>
      <c r="P31" s="24" t="str">
        <f ca="1">IF(N31="","",INDEX(Pilastri!$A$1:$K$10000,$L31,7))</f>
        <v/>
      </c>
      <c r="Q31" s="24" t="str">
        <f ca="1">IF(O31="","",INDEX(Pilastri!$A$1:$K$10000,$L31,8))</f>
        <v/>
      </c>
      <c r="R31" s="24" t="str">
        <f ca="1">IF(P31="","",INDEX(Pilastri!$A$1:$K$10000,$L31,9))</f>
        <v/>
      </c>
      <c r="S31" s="24" t="str">
        <f ca="1">IF(Q31="","",INDEX(Pilastri!$A$1:$K$10000,$L31,10))</f>
        <v/>
      </c>
      <c r="T31" s="24" t="str">
        <f ca="1">IF(R31="","",INDEX(Pilastri!$A$1:$K$10000,$L31,11))</f>
        <v/>
      </c>
      <c r="U31" s="25"/>
      <c r="V31" s="25"/>
      <c r="W31" s="33"/>
      <c r="X31" s="32"/>
      <c r="Y31" s="32"/>
      <c r="Z31" s="32"/>
      <c r="AA31" s="32"/>
      <c r="AB31" s="32"/>
      <c r="AC31" s="32"/>
      <c r="AD31" s="34"/>
    </row>
    <row r="32" spans="1:30">
      <c r="A32" s="58"/>
      <c r="B32" s="58" t="str">
        <f t="shared" ca="1" si="3"/>
        <v/>
      </c>
      <c r="C32" s="23" t="str">
        <f ca="1">IF(B32="","",INDEX(Pilastri!$A$1:$K$10000,$B32,4))</f>
        <v/>
      </c>
      <c r="D32" s="23" t="str">
        <f ca="1">IF(B32="","",INDEX(Pilastri!$A$1:$K$10000,$B32,5))</f>
        <v/>
      </c>
      <c r="E32" s="24" t="str">
        <f ca="1">IF(C32="","",INDEX(Pilastri!$A$1:$K$10000,$B32,6))</f>
        <v/>
      </c>
      <c r="F32" s="24" t="str">
        <f ca="1">IF(D32="","",INDEX(Pilastri!$A$1:$K$10000,$B32,7))</f>
        <v/>
      </c>
      <c r="G32" s="24" t="str">
        <f ca="1">IF(E32="","",INDEX(Pilastri!$A$1:$K$10000,$B32,8))</f>
        <v/>
      </c>
      <c r="H32" s="24" t="str">
        <f ca="1">IF(F32="","",INDEX(Pilastri!$A$1:$K$10000,$B32,9))</f>
        <v/>
      </c>
      <c r="I32" s="24" t="str">
        <f ca="1">IF(G32="","",INDEX(Pilastri!$A$1:$K$10000,$B32,10))</f>
        <v/>
      </c>
      <c r="J32" s="24" t="str">
        <f ca="1">IF(H32="","",INDEX(Pilastri!$A$1:$K$10000,$B32,11))</f>
        <v/>
      </c>
      <c r="K32" s="58"/>
      <c r="L32" s="58" t="str">
        <f t="shared" ca="1" si="4"/>
        <v/>
      </c>
      <c r="M32" s="23" t="str">
        <f ca="1">IF(L32="","",INDEX(Pilastri!$A$1:$K$10000,$L32,4))</f>
        <v/>
      </c>
      <c r="N32" s="23" t="str">
        <f ca="1">IF(L32="","",INDEX(Pilastri!$A$1:$K$10000,$L32,5))</f>
        <v/>
      </c>
      <c r="O32" s="24" t="str">
        <f ca="1">IF(M32="","",INDEX(Pilastri!$A$1:$K$10000,$L32,6))</f>
        <v/>
      </c>
      <c r="P32" s="24" t="str">
        <f ca="1">IF(N32="","",INDEX(Pilastri!$A$1:$K$10000,$L32,7))</f>
        <v/>
      </c>
      <c r="Q32" s="24" t="str">
        <f ca="1">IF(O32="","",INDEX(Pilastri!$A$1:$K$10000,$L32,8))</f>
        <v/>
      </c>
      <c r="R32" s="24" t="str">
        <f ca="1">IF(P32="","",INDEX(Pilastri!$A$1:$K$10000,$L32,9))</f>
        <v/>
      </c>
      <c r="S32" s="24" t="str">
        <f ca="1">IF(Q32="","",INDEX(Pilastri!$A$1:$K$10000,$L32,10))</f>
        <v/>
      </c>
      <c r="T32" s="24" t="str">
        <f ca="1">IF(R32="","",INDEX(Pilastri!$A$1:$K$10000,$L32,11))</f>
        <v/>
      </c>
      <c r="U32" s="25"/>
      <c r="V32" s="25"/>
      <c r="W32" s="33"/>
      <c r="X32" s="32"/>
      <c r="Y32" s="32"/>
      <c r="Z32" s="32"/>
      <c r="AA32" s="32"/>
      <c r="AB32" s="32"/>
      <c r="AC32" s="32"/>
      <c r="AD32" s="34"/>
    </row>
    <row r="33" spans="1:30">
      <c r="A33" s="59"/>
      <c r="B33" s="60" t="str">
        <f t="shared" ca="1" si="3"/>
        <v/>
      </c>
      <c r="C33" s="49" t="str">
        <f ca="1">IF(B33="","",INDEX(Pilastri!$A$1:$K$10000,$B33,4))</f>
        <v/>
      </c>
      <c r="D33" s="49" t="str">
        <f ca="1">IF(B33="","",INDEX(Pilastri!$A$1:$K$10000,$B33,5))</f>
        <v/>
      </c>
      <c r="E33" s="50" t="str">
        <f ca="1">IF(C33="","",INDEX(Pilastri!$A$1:$K$10000,$B33,6))</f>
        <v/>
      </c>
      <c r="F33" s="50" t="str">
        <f ca="1">IF(D33="","",INDEX(Pilastri!$A$1:$K$10000,$B33,7))</f>
        <v/>
      </c>
      <c r="G33" s="50" t="str">
        <f ca="1">IF(E33="","",INDEX(Pilastri!$A$1:$K$10000,$B33,8))</f>
        <v/>
      </c>
      <c r="H33" s="50" t="str">
        <f ca="1">IF(F33="","",INDEX(Pilastri!$A$1:$K$10000,$B33,9))</f>
        <v/>
      </c>
      <c r="I33" s="50" t="str">
        <f ca="1">IF(G33="","",INDEX(Pilastri!$A$1:$K$10000,$B33,10))</f>
        <v/>
      </c>
      <c r="J33" s="50" t="str">
        <f ca="1">IF(H33="","",INDEX(Pilastri!$A$1:$K$10000,$B33,11))</f>
        <v/>
      </c>
      <c r="K33" s="60"/>
      <c r="L33" s="60" t="str">
        <f t="shared" ca="1" si="4"/>
        <v/>
      </c>
      <c r="M33" s="49" t="str">
        <f ca="1">IF(L33="","",INDEX(Pilastri!$A$1:$K$10000,$L33,4))</f>
        <v/>
      </c>
      <c r="N33" s="49" t="str">
        <f ca="1">IF(L33="","",INDEX(Pilastri!$A$1:$K$10000,$L33,5))</f>
        <v/>
      </c>
      <c r="O33" s="50" t="str">
        <f ca="1">IF(M33="","",INDEX(Pilastri!$A$1:$K$10000,$L33,6))</f>
        <v/>
      </c>
      <c r="P33" s="50" t="str">
        <f ca="1">IF(N33="","",INDEX(Pilastri!$A$1:$K$10000,$L33,7))</f>
        <v/>
      </c>
      <c r="Q33" s="50" t="str">
        <f ca="1">IF(O33="","",INDEX(Pilastri!$A$1:$K$10000,$L33,8))</f>
        <v/>
      </c>
      <c r="R33" s="50" t="str">
        <f ca="1">IF(P33="","",INDEX(Pilastri!$A$1:$K$10000,$L33,9))</f>
        <v/>
      </c>
      <c r="S33" s="50" t="str">
        <f ca="1">IF(Q33="","",INDEX(Pilastri!$A$1:$K$10000,$L33,10))</f>
        <v/>
      </c>
      <c r="T33" s="50" t="str">
        <f ca="1">IF(R33="","",INDEX(Pilastri!$A$1:$K$10000,$L33,11))</f>
        <v/>
      </c>
      <c r="U33" s="51"/>
      <c r="V33" s="51"/>
      <c r="W33" s="52" t="str">
        <f ca="1">M33</f>
        <v/>
      </c>
      <c r="X33" s="52" t="str">
        <f ca="1">N33</f>
        <v/>
      </c>
      <c r="Y33" s="53" t="str">
        <f ca="1">IF($W33="","",E33+O33)</f>
        <v/>
      </c>
      <c r="Z33" s="53" t="str">
        <f t="shared" ref="Z33:AD33" ca="1" si="10">IF($W33="","",F33+P33)</f>
        <v/>
      </c>
      <c r="AA33" s="53" t="str">
        <f t="shared" ca="1" si="10"/>
        <v/>
      </c>
      <c r="AB33" s="53" t="str">
        <f t="shared" ca="1" si="10"/>
        <v/>
      </c>
      <c r="AC33" s="53" t="str">
        <f t="shared" ca="1" si="10"/>
        <v/>
      </c>
      <c r="AD33" s="53" t="str">
        <f t="shared" ca="1" si="10"/>
        <v/>
      </c>
    </row>
    <row r="35" spans="1:30">
      <c r="A35" t="s">
        <v>100</v>
      </c>
    </row>
    <row r="37" spans="1:30">
      <c r="A37" t="s">
        <v>74</v>
      </c>
      <c r="D37" t="s">
        <v>111</v>
      </c>
      <c r="E37" s="72" t="s">
        <v>124</v>
      </c>
      <c r="F37" s="72"/>
      <c r="H37" s="7" t="s">
        <v>75</v>
      </c>
      <c r="I37" s="1">
        <v>1.3</v>
      </c>
      <c r="J37" s="45" t="s">
        <v>99</v>
      </c>
    </row>
    <row r="38" spans="1:30">
      <c r="H38" s="7"/>
      <c r="I38" s="1"/>
      <c r="J38" s="45"/>
    </row>
    <row r="39" spans="1:30">
      <c r="D39" s="7" t="s">
        <v>76</v>
      </c>
      <c r="F39" s="7" t="s">
        <v>77</v>
      </c>
      <c r="N39" s="7" t="s">
        <v>52</v>
      </c>
      <c r="O39" s="7" t="s">
        <v>53</v>
      </c>
    </row>
    <row r="40" spans="1:30">
      <c r="D40" s="7" t="s">
        <v>80</v>
      </c>
      <c r="F40" s="7" t="s">
        <v>80</v>
      </c>
      <c r="I40" s="5" t="s">
        <v>78</v>
      </c>
      <c r="K40" s="62" t="s">
        <v>30</v>
      </c>
      <c r="L40" s="1">
        <f>H3</f>
        <v>5</v>
      </c>
      <c r="M40" s="6" t="s">
        <v>43</v>
      </c>
      <c r="N40" s="19" t="str">
        <f>IF(I41="","","---")</f>
        <v>---</v>
      </c>
      <c r="O40" s="19" t="str">
        <f>IF(I41="","","---")</f>
        <v>---</v>
      </c>
    </row>
    <row r="41" spans="1:30">
      <c r="A41" t="s">
        <v>79</v>
      </c>
      <c r="B41" s="1">
        <f>L42</f>
        <v>4</v>
      </c>
      <c r="D41" s="40">
        <v>240</v>
      </c>
      <c r="F41" s="40">
        <v>120</v>
      </c>
      <c r="H41" s="63" t="str">
        <f>IF(B41="","","sup")</f>
        <v>sup</v>
      </c>
      <c r="I41" s="64">
        <v>0.4</v>
      </c>
      <c r="M41" s="6" t="s">
        <v>57</v>
      </c>
      <c r="N41" s="19">
        <f>IF(L40=1,"---",IF(B41="","",F41*$I$37*I41))</f>
        <v>62.400000000000006</v>
      </c>
      <c r="O41" s="19">
        <f>IF(L40=1,"---",IF(B41="","",D41*$I$37*I41))</f>
        <v>124.80000000000001</v>
      </c>
    </row>
    <row r="42" spans="1:30">
      <c r="H42" s="6" t="str">
        <f>IF(B41="","","inf")</f>
        <v>inf</v>
      </c>
      <c r="I42" s="19">
        <f>IF(I41="","",1-I41)</f>
        <v>0.6</v>
      </c>
      <c r="K42" s="5" t="str">
        <f>IF(L42="","","ordine")</f>
        <v>ordine</v>
      </c>
      <c r="L42" s="1">
        <f>IF(L40="","",IF(L40&gt;1,L40-1,""))</f>
        <v>4</v>
      </c>
      <c r="M42" s="6" t="str">
        <f>IF(L42="","","sup")</f>
        <v>sup</v>
      </c>
      <c r="N42" s="19">
        <f>IF(B41="","",F41*$I$37*I42)</f>
        <v>93.6</v>
      </c>
      <c r="O42" s="19">
        <f>IF(B41="","",D41*$I$37*I42)</f>
        <v>187.2</v>
      </c>
    </row>
    <row r="43" spans="1:30">
      <c r="A43" t="str">
        <f>IF(B43="","","impalcato")</f>
        <v>impalcato</v>
      </c>
      <c r="B43" s="1">
        <f>L44</f>
        <v>3</v>
      </c>
      <c r="D43" s="40">
        <v>320</v>
      </c>
      <c r="F43" s="40">
        <v>120</v>
      </c>
      <c r="H43" s="63" t="str">
        <f>IF(B43="","","sup")</f>
        <v>sup</v>
      </c>
      <c r="I43" s="39">
        <v>0.42</v>
      </c>
      <c r="M43" s="6" t="str">
        <f>IF(L42="","","inf")</f>
        <v>inf</v>
      </c>
      <c r="N43" s="19">
        <f>IF(L42=1,"---",IF(B43="","",F43*$I$37*I43))</f>
        <v>65.52</v>
      </c>
      <c r="O43" s="19">
        <f>IF(L42=1,"---",IF(B43="","",D43*$I$37*I43))</f>
        <v>174.72</v>
      </c>
    </row>
    <row r="44" spans="1:30">
      <c r="H44" s="6" t="str">
        <f>IF(B43="","","inf")</f>
        <v>inf</v>
      </c>
      <c r="I44" s="19">
        <f>IF(I43="","",1-I43)</f>
        <v>0.58000000000000007</v>
      </c>
      <c r="K44" s="5" t="str">
        <f>IF(L44="","","ordine")</f>
        <v>ordine</v>
      </c>
      <c r="L44" s="1">
        <f>IF(L42="","",IF(L42&gt;1,L42-1,""))</f>
        <v>3</v>
      </c>
      <c r="M44" s="6" t="str">
        <f>IF(L44="","","sup")</f>
        <v>sup</v>
      </c>
      <c r="N44" s="19">
        <f>IF(B43="","",F43*$I$37*I44)</f>
        <v>90.480000000000018</v>
      </c>
      <c r="O44" s="19">
        <f>IF(B43="","",D43*$I$37*I44)</f>
        <v>241.28000000000003</v>
      </c>
    </row>
    <row r="45" spans="1:30">
      <c r="A45" t="str">
        <f>IF(B45="","","impalcato")</f>
        <v>impalcato</v>
      </c>
      <c r="B45" s="1">
        <f>L46</f>
        <v>2</v>
      </c>
      <c r="D45" s="40">
        <v>400</v>
      </c>
      <c r="F45" s="40">
        <v>120</v>
      </c>
      <c r="H45" s="63" t="str">
        <f>IF(B45="","","sup")</f>
        <v>sup</v>
      </c>
      <c r="I45" s="39">
        <v>0.46</v>
      </c>
      <c r="M45" s="6" t="str">
        <f>IF(L44="","","inf")</f>
        <v>inf</v>
      </c>
      <c r="N45" s="19">
        <f>IF(L44=1,"---",IF(B45="","",F45*$I$37*I45))</f>
        <v>71.760000000000005</v>
      </c>
      <c r="O45" s="19">
        <f>IF(L44=1,"---",IF(B45="","",D45*$I$37*I45))</f>
        <v>239.20000000000002</v>
      </c>
    </row>
    <row r="46" spans="1:30">
      <c r="H46" s="6" t="str">
        <f>IF(B45="","","inf")</f>
        <v>inf</v>
      </c>
      <c r="I46" s="19">
        <f>IF(I45="","",1-I45)</f>
        <v>0.54</v>
      </c>
      <c r="K46" s="5" t="str">
        <f>IF(L46="","","ordine")</f>
        <v>ordine</v>
      </c>
      <c r="L46" s="1">
        <f>IF(L44="","",IF(L44&gt;1,L44-1,""))</f>
        <v>2</v>
      </c>
      <c r="M46" s="6" t="str">
        <f>IF(L46="","","sup")</f>
        <v>sup</v>
      </c>
      <c r="N46" s="19">
        <f>IF(B45="","",F45*$I$37*I46)</f>
        <v>84.240000000000009</v>
      </c>
      <c r="O46" s="19">
        <f>IF(B45="","",D45*$I$37*I46)</f>
        <v>280.8</v>
      </c>
    </row>
    <row r="47" spans="1:30">
      <c r="A47" t="str">
        <f>IF(B47="","","impalcato")</f>
        <v>impalcato</v>
      </c>
      <c r="B47" s="1">
        <f>L48</f>
        <v>1</v>
      </c>
      <c r="D47" s="40">
        <v>400</v>
      </c>
      <c r="F47" s="40">
        <v>120</v>
      </c>
      <c r="H47" s="63" t="str">
        <f>IF(B47="","","sup")</f>
        <v>sup</v>
      </c>
      <c r="I47" s="39">
        <v>0.5</v>
      </c>
      <c r="M47" s="6" t="str">
        <f>IF(L46="","","inf")</f>
        <v>inf</v>
      </c>
      <c r="N47" s="19">
        <f>IF(L46=1,"---",IF(B47="","",F47*$I$37*I47))</f>
        <v>78</v>
      </c>
      <c r="O47" s="19">
        <f>IF(L46=1,"---",IF(B47="","",D47*$I$37*I47))</f>
        <v>260</v>
      </c>
    </row>
    <row r="48" spans="1:30">
      <c r="H48" s="6" t="str">
        <f>IF(B47="","","inf")</f>
        <v>inf</v>
      </c>
      <c r="I48" s="65">
        <f>IF(I47="","",1-I47)</f>
        <v>0.5</v>
      </c>
      <c r="K48" s="5" t="str">
        <f>IF(L48="","","ordine")</f>
        <v>ordine</v>
      </c>
      <c r="L48" s="1">
        <f>IF(L46="","",IF(L46&gt;1,L46-1,""))</f>
        <v>1</v>
      </c>
      <c r="M48" s="6" t="str">
        <f>IF(L48="","","sup")</f>
        <v>sup</v>
      </c>
      <c r="N48" s="19">
        <f>IF(B47="","",F47*$I$37*I48)</f>
        <v>78</v>
      </c>
      <c r="O48" s="19">
        <f>IF(B47="","",D47*$I$37*I48)</f>
        <v>260</v>
      </c>
    </row>
    <row r="49" spans="1:27">
      <c r="A49" t="str">
        <f>IF(B49="","","impalcato")</f>
        <v/>
      </c>
      <c r="B49" s="1" t="str">
        <f>L50</f>
        <v/>
      </c>
      <c r="D49" s="40">
        <v>161.1</v>
      </c>
      <c r="F49" s="40">
        <v>547.29999999999995</v>
      </c>
      <c r="H49" s="63" t="str">
        <f>IF(B49="","","sup")</f>
        <v/>
      </c>
      <c r="I49" s="39">
        <v>0.46</v>
      </c>
      <c r="M49" s="6" t="str">
        <f>IF(L48="","","inf")</f>
        <v>inf</v>
      </c>
      <c r="N49" s="19" t="str">
        <f>IF(L48=1,"---",IF(B49="","",F49*$I$37*I49))</f>
        <v>---</v>
      </c>
      <c r="O49" s="19" t="str">
        <f>IF(L48=1,"---",IF(B49="","",D49*$I$37*I49))</f>
        <v>---</v>
      </c>
    </row>
    <row r="50" spans="1:27">
      <c r="H50" s="6" t="str">
        <f>IF(B49="","","inf")</f>
        <v/>
      </c>
      <c r="I50" s="65">
        <f>IF(I49="","",1-I49)</f>
        <v>0.54</v>
      </c>
      <c r="K50" s="5" t="str">
        <f>IF(L50="","","ordine")</f>
        <v/>
      </c>
      <c r="L50" s="1" t="str">
        <f>IF(L48="","",IF(L48&gt;1,L48-1,""))</f>
        <v/>
      </c>
      <c r="M50" s="6" t="str">
        <f>IF(L50="","","sup")</f>
        <v/>
      </c>
      <c r="N50" s="19" t="str">
        <f>IF(B49="","",F49*$I$37*I50)</f>
        <v/>
      </c>
      <c r="O50" s="19" t="str">
        <f>IF(B49="","",D49*$I$37*I50)</f>
        <v/>
      </c>
    </row>
    <row r="51" spans="1:27">
      <c r="A51" t="str">
        <f>IF(B51="","","impalcato")</f>
        <v/>
      </c>
      <c r="B51" s="1" t="str">
        <f>L52</f>
        <v/>
      </c>
      <c r="D51" s="40">
        <v>161.1</v>
      </c>
      <c r="F51" s="40">
        <v>547.29999999999995</v>
      </c>
      <c r="H51" s="63" t="str">
        <f>IF(B51="","","sup")</f>
        <v/>
      </c>
      <c r="I51" s="39">
        <v>0.5</v>
      </c>
      <c r="M51" s="6" t="str">
        <f>IF(L50="","","inf")</f>
        <v/>
      </c>
      <c r="N51" s="19" t="str">
        <f>IF(L50=1,"---",IF(B51="","",F51*$I$37*I51))</f>
        <v/>
      </c>
      <c r="O51" s="19" t="str">
        <f>IF(L50=1,"---",IF(B51="","",D51*$I$37*I51))</f>
        <v/>
      </c>
    </row>
    <row r="52" spans="1:27">
      <c r="H52" s="6" t="str">
        <f>IF(B51="","","inf")</f>
        <v/>
      </c>
      <c r="I52" s="66">
        <f>IF(I51="","",1-I51)</f>
        <v>0.5</v>
      </c>
      <c r="K52" s="5" t="str">
        <f>IF(L52="","","ordine")</f>
        <v/>
      </c>
      <c r="L52" s="1" t="str">
        <f>IF(L50="","",IF(L50&gt;1,L50-1,""))</f>
        <v/>
      </c>
      <c r="M52" s="6" t="str">
        <f>IF(L52="","","sup")</f>
        <v/>
      </c>
      <c r="N52" s="19" t="str">
        <f>IF(B51="","",F51*$I$37*I52)</f>
        <v/>
      </c>
      <c r="O52" s="19" t="str">
        <f>IF(B51="","",D51*$I$37*I52)</f>
        <v/>
      </c>
    </row>
    <row r="53" spans="1:27">
      <c r="M53" s="6" t="str">
        <f>IF(L52="","","inf")</f>
        <v/>
      </c>
      <c r="N53" s="19" t="str">
        <f>IF(L52=1,"---",IF(B53="","",#REF!*$I$37*#REF!))</f>
        <v/>
      </c>
      <c r="O53" s="19" t="str">
        <f>IF(L52=1,"---",IF(B53="","",#REF!*$I$37*#REF!))</f>
        <v/>
      </c>
    </row>
    <row r="54" spans="1:27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6" spans="1:27">
      <c r="A56" t="s">
        <v>21</v>
      </c>
      <c r="B56" s="1">
        <f ca="1">$A$6</f>
        <v>2</v>
      </c>
      <c r="D56" t="s">
        <v>22</v>
      </c>
      <c r="E56" s="1" t="s">
        <v>116</v>
      </c>
      <c r="F56" s="36">
        <v>70</v>
      </c>
      <c r="G56" t="s">
        <v>23</v>
      </c>
      <c r="H56" t="s">
        <v>24</v>
      </c>
      <c r="L56" t="s">
        <v>25</v>
      </c>
      <c r="M56" s="36">
        <v>25</v>
      </c>
      <c r="N56" t="s">
        <v>23</v>
      </c>
      <c r="O56" t="s">
        <v>26</v>
      </c>
      <c r="V56" s="61" t="s">
        <v>27</v>
      </c>
      <c r="W56" s="57">
        <f ca="1">MATCH(B57,$C$6:$C$33,-1)</f>
        <v>1</v>
      </c>
      <c r="X56" s="61"/>
      <c r="Y56" s="57" t="s">
        <v>28</v>
      </c>
      <c r="Z56" s="68">
        <f>F56*F57*$O$1/10</f>
        <v>2975</v>
      </c>
      <c r="AA56" s="61" t="s">
        <v>29</v>
      </c>
    </row>
    <row r="57" spans="1:27">
      <c r="A57" t="s">
        <v>30</v>
      </c>
      <c r="B57" s="41">
        <f>H3</f>
        <v>5</v>
      </c>
      <c r="E57" s="1" t="s">
        <v>31</v>
      </c>
      <c r="F57" s="36">
        <v>30</v>
      </c>
      <c r="G57" t="s">
        <v>23</v>
      </c>
      <c r="H57" t="s">
        <v>32</v>
      </c>
      <c r="L57" t="s">
        <v>33</v>
      </c>
      <c r="M57" s="36">
        <v>25</v>
      </c>
      <c r="N57" t="s">
        <v>23</v>
      </c>
      <c r="O57" t="s">
        <v>34</v>
      </c>
      <c r="V57" s="61"/>
      <c r="W57" s="61"/>
      <c r="X57" s="61"/>
      <c r="Y57" s="57" t="s">
        <v>35</v>
      </c>
      <c r="Z57" s="57">
        <f>0.12*Z56*F57/100</f>
        <v>107.1</v>
      </c>
      <c r="AA57" s="61" t="s">
        <v>36</v>
      </c>
    </row>
    <row r="58" spans="1:27">
      <c r="E58" s="1" t="s">
        <v>37</v>
      </c>
      <c r="F58" s="48">
        <f>$L$3</f>
        <v>4</v>
      </c>
      <c r="G58" t="s">
        <v>23</v>
      </c>
      <c r="H58" t="s">
        <v>38</v>
      </c>
      <c r="L58" t="s">
        <v>39</v>
      </c>
      <c r="M58" s="38">
        <v>320</v>
      </c>
      <c r="N58" t="s">
        <v>23</v>
      </c>
      <c r="O58" t="s">
        <v>118</v>
      </c>
      <c r="V58" s="61"/>
      <c r="W58" s="61"/>
      <c r="X58" s="61"/>
      <c r="Y58" s="57" t="s">
        <v>40</v>
      </c>
      <c r="Z58" s="57">
        <f>0.12*Z56*F56/100</f>
        <v>249.9</v>
      </c>
      <c r="AA58" s="61" t="s">
        <v>36</v>
      </c>
    </row>
    <row r="60" spans="1:27">
      <c r="A60" t="s">
        <v>41</v>
      </c>
      <c r="B60" s="9" t="s">
        <v>42</v>
      </c>
      <c r="C60" s="1" t="s">
        <v>43</v>
      </c>
      <c r="E60" s="2" t="s">
        <v>44</v>
      </c>
      <c r="F60" s="2" t="s">
        <v>45</v>
      </c>
      <c r="G60" s="2" t="s">
        <v>46</v>
      </c>
      <c r="H60" s="2" t="s">
        <v>47</v>
      </c>
      <c r="I60" s="2" t="s">
        <v>48</v>
      </c>
      <c r="J60" s="2" t="s">
        <v>49</v>
      </c>
      <c r="K60" s="2" t="s">
        <v>50</v>
      </c>
      <c r="L60" s="2" t="s">
        <v>51</v>
      </c>
      <c r="O60" s="23"/>
    </row>
    <row r="61" spans="1:27">
      <c r="D61" s="1" t="s">
        <v>52</v>
      </c>
      <c r="E61" s="4">
        <f t="shared" ref="E61:J61" ca="1" si="11">INDEX(O$6:O$33,$W56,1)</f>
        <v>35.209000000000003</v>
      </c>
      <c r="F61" s="4">
        <f t="shared" ca="1" si="11"/>
        <v>20.777999999999999</v>
      </c>
      <c r="G61" s="4">
        <f t="shared" ca="1" si="11"/>
        <v>-1.923</v>
      </c>
      <c r="H61" s="4">
        <f t="shared" ca="1" si="11"/>
        <v>16.213000000000001</v>
      </c>
      <c r="I61" s="4">
        <f t="shared" ca="1" si="11"/>
        <v>-0.84699999999999998</v>
      </c>
      <c r="J61" s="4">
        <f t="shared" ca="1" si="11"/>
        <v>-1.246</v>
      </c>
    </row>
    <row r="62" spans="1:27">
      <c r="D62" s="1" t="s">
        <v>53</v>
      </c>
      <c r="E62" s="4">
        <f t="shared" ref="E62:J62" ca="1" si="12">INDEX(E$6:E$33,$W56,1)</f>
        <v>6.4240000000000004</v>
      </c>
      <c r="F62" s="4">
        <f t="shared" ca="1" si="12"/>
        <v>4.2300000000000004</v>
      </c>
      <c r="G62" s="4">
        <f t="shared" ca="1" si="12"/>
        <v>64.596000000000004</v>
      </c>
      <c r="H62" s="4">
        <f t="shared" ca="1" si="12"/>
        <v>-47.073</v>
      </c>
      <c r="I62" s="4">
        <f t="shared" ca="1" si="12"/>
        <v>-7.4950000000000001</v>
      </c>
      <c r="J62" s="4">
        <f t="shared" ca="1" si="12"/>
        <v>-11.026999999999999</v>
      </c>
    </row>
    <row r="63" spans="1:27">
      <c r="D63" s="1" t="s">
        <v>54</v>
      </c>
      <c r="E63" s="4">
        <f t="shared" ref="E63:J63" ca="1" si="13">INDEX(O$6:O$33,$W56+2,1)</f>
        <v>20.565999999999999</v>
      </c>
      <c r="F63" s="4">
        <f t="shared" ca="1" si="13"/>
        <v>12.167</v>
      </c>
      <c r="G63" s="4">
        <f t="shared" ca="1" si="13"/>
        <v>-1.161</v>
      </c>
      <c r="H63" s="4">
        <f t="shared" ca="1" si="13"/>
        <v>9.7940000000000005</v>
      </c>
      <c r="I63" s="4">
        <f t="shared" ca="1" si="13"/>
        <v>-0.50900000000000001</v>
      </c>
      <c r="J63" s="4">
        <f t="shared" ca="1" si="13"/>
        <v>-0.75</v>
      </c>
    </row>
    <row r="64" spans="1:27">
      <c r="D64" s="1" t="s">
        <v>55</v>
      </c>
      <c r="E64" s="4">
        <f t="shared" ref="E64:J64" ca="1" si="14">INDEX(E$6:E$33,$W56+2,1)</f>
        <v>3.9140000000000001</v>
      </c>
      <c r="F64" s="4">
        <f t="shared" ca="1" si="14"/>
        <v>2.573</v>
      </c>
      <c r="G64" s="4">
        <f t="shared" ca="1" si="14"/>
        <v>35.375999999999998</v>
      </c>
      <c r="H64" s="4">
        <f t="shared" ca="1" si="14"/>
        <v>-26.015000000000001</v>
      </c>
      <c r="I64" s="4">
        <f t="shared" ca="1" si="14"/>
        <v>-4.1130000000000004</v>
      </c>
      <c r="J64" s="4">
        <f t="shared" ca="1" si="14"/>
        <v>-6.0510000000000002</v>
      </c>
      <c r="M64" t="s">
        <v>98</v>
      </c>
    </row>
    <row r="65" spans="2:18">
      <c r="D65" s="1" t="s">
        <v>12</v>
      </c>
      <c r="E65" s="4">
        <f t="shared" ref="E65:J65" ca="1" si="15">INDEX(Y$6:Y$33,$W56+3,1)</f>
        <v>-123.13200000000001</v>
      </c>
      <c r="F65" s="4">
        <f t="shared" ca="1" si="15"/>
        <v>-77.248000000000005</v>
      </c>
      <c r="G65" s="4">
        <f t="shared" ca="1" si="15"/>
        <v>2.3740000000000001</v>
      </c>
      <c r="H65" s="4">
        <f t="shared" ca="1" si="15"/>
        <v>-11.011999999999999</v>
      </c>
      <c r="I65" s="4">
        <f t="shared" ca="1" si="15"/>
        <v>0.41900000000000004</v>
      </c>
      <c r="J65" s="4">
        <f t="shared" ca="1" si="15"/>
        <v>0.61599999999999999</v>
      </c>
      <c r="K65" s="4">
        <f>L65*1.3</f>
        <v>0</v>
      </c>
      <c r="L65" s="4">
        <v>0</v>
      </c>
      <c r="M65" t="s">
        <v>56</v>
      </c>
    </row>
    <row r="66" spans="2:18">
      <c r="M66" t="s">
        <v>96</v>
      </c>
    </row>
    <row r="67" spans="2:18">
      <c r="B67" s="9" t="s">
        <v>42</v>
      </c>
      <c r="C67" s="1" t="s">
        <v>57</v>
      </c>
      <c r="E67" s="2" t="s">
        <v>44</v>
      </c>
      <c r="F67" s="2" t="s">
        <v>45</v>
      </c>
      <c r="G67" s="2" t="s">
        <v>46</v>
      </c>
      <c r="H67" s="2" t="s">
        <v>47</v>
      </c>
      <c r="I67" s="2" t="s">
        <v>48</v>
      </c>
      <c r="J67" s="2" t="s">
        <v>49</v>
      </c>
      <c r="K67" s="2" t="s">
        <v>50</v>
      </c>
      <c r="L67" s="2" t="s">
        <v>51</v>
      </c>
    </row>
    <row r="68" spans="2:18">
      <c r="D68" s="1" t="s">
        <v>52</v>
      </c>
      <c r="E68" s="4">
        <f t="shared" ref="E68:J68" ca="1" si="16">INDEX(O$6:O$33,$W56+1,1)</f>
        <v>-30.602</v>
      </c>
      <c r="F68" s="4">
        <f t="shared" ca="1" si="16"/>
        <v>-18.157</v>
      </c>
      <c r="G68" s="4">
        <f t="shared" ca="1" si="16"/>
        <v>1.794</v>
      </c>
      <c r="H68" s="4">
        <f t="shared" ca="1" si="16"/>
        <v>-15.131</v>
      </c>
      <c r="I68" s="4">
        <f t="shared" ca="1" si="16"/>
        <v>0.78300000000000003</v>
      </c>
      <c r="J68" s="4">
        <f t="shared" ca="1" si="16"/>
        <v>1.1519999999999999</v>
      </c>
      <c r="Q68" s="57" t="s">
        <v>114</v>
      </c>
      <c r="R68" s="57" t="str">
        <f>IF(F56&lt;=F57,"corto","lungo")</f>
        <v>lungo</v>
      </c>
    </row>
    <row r="69" spans="2:18">
      <c r="D69" s="1" t="s">
        <v>53</v>
      </c>
      <c r="E69" s="4">
        <f t="shared" ref="E69:J69" ca="1" si="17">INDEX(E$6:E$33,$W56+1,1)</f>
        <v>-6.1</v>
      </c>
      <c r="F69" s="4">
        <f t="shared" ca="1" si="17"/>
        <v>-4.0030000000000001</v>
      </c>
      <c r="G69" s="4">
        <f t="shared" ca="1" si="17"/>
        <v>-48.927</v>
      </c>
      <c r="H69" s="4">
        <f t="shared" ca="1" si="17"/>
        <v>36.322000000000003</v>
      </c>
      <c r="I69" s="4">
        <f t="shared" ca="1" si="17"/>
        <v>5.6669999999999998</v>
      </c>
      <c r="J69" s="4">
        <f t="shared" ca="1" si="17"/>
        <v>8.3369999999999997</v>
      </c>
      <c r="Q69" s="57" t="s">
        <v>115</v>
      </c>
      <c r="R69" s="57" t="str">
        <f>IF(F57&lt;=F56,"corto","lungo")</f>
        <v>corto</v>
      </c>
    </row>
    <row r="70" spans="2:18">
      <c r="D70" s="1" t="s">
        <v>54</v>
      </c>
      <c r="E70" s="4">
        <f ca="1">E63</f>
        <v>20.565999999999999</v>
      </c>
      <c r="F70" s="4">
        <f t="shared" ref="F70:J72" ca="1" si="18">F63</f>
        <v>12.167</v>
      </c>
      <c r="G70" s="4">
        <f t="shared" ca="1" si="18"/>
        <v>-1.161</v>
      </c>
      <c r="H70" s="4">
        <f t="shared" ca="1" si="18"/>
        <v>9.7940000000000005</v>
      </c>
      <c r="I70" s="4">
        <f t="shared" ca="1" si="18"/>
        <v>-0.50900000000000001</v>
      </c>
      <c r="J70" s="4">
        <f t="shared" ca="1" si="18"/>
        <v>-0.75</v>
      </c>
    </row>
    <row r="71" spans="2:18">
      <c r="D71" s="1" t="s">
        <v>55</v>
      </c>
      <c r="E71" s="4">
        <f ca="1">E64</f>
        <v>3.9140000000000001</v>
      </c>
      <c r="F71" s="4">
        <f t="shared" ca="1" si="18"/>
        <v>2.573</v>
      </c>
      <c r="G71" s="4">
        <f t="shared" ca="1" si="18"/>
        <v>35.375999999999998</v>
      </c>
      <c r="H71" s="4">
        <f t="shared" ca="1" si="18"/>
        <v>-26.015000000000001</v>
      </c>
      <c r="I71" s="4">
        <f t="shared" ca="1" si="18"/>
        <v>-4.1130000000000004</v>
      </c>
      <c r="J71" s="4">
        <f t="shared" ca="1" si="18"/>
        <v>-6.0510000000000002</v>
      </c>
      <c r="Q71" s="67" t="s">
        <v>112</v>
      </c>
      <c r="R71" s="57" t="str">
        <f>IF(AND($E$37="solo direzione rigida",R68="lungo"),"no","si")</f>
        <v>si</v>
      </c>
    </row>
    <row r="72" spans="2:18">
      <c r="D72" s="1" t="s">
        <v>12</v>
      </c>
      <c r="E72" s="4">
        <f ca="1">E65</f>
        <v>-123.13200000000001</v>
      </c>
      <c r="F72" s="4">
        <f t="shared" ca="1" si="18"/>
        <v>-77.248000000000005</v>
      </c>
      <c r="G72" s="4">
        <f t="shared" ca="1" si="18"/>
        <v>2.3740000000000001</v>
      </c>
      <c r="H72" s="4">
        <f t="shared" ca="1" si="18"/>
        <v>-11.011999999999999</v>
      </c>
      <c r="I72" s="4">
        <f t="shared" ca="1" si="18"/>
        <v>0.41900000000000004</v>
      </c>
      <c r="J72" s="4">
        <f t="shared" ca="1" si="18"/>
        <v>0.61599999999999999</v>
      </c>
      <c r="K72" s="4">
        <f>L72*1.3</f>
        <v>0</v>
      </c>
      <c r="L72" s="39">
        <f>-F56*F57*(M58-(M56+M57))*$W$1/1000000+L65</f>
        <v>0</v>
      </c>
      <c r="Q72" s="67" t="s">
        <v>113</v>
      </c>
      <c r="R72" s="57" t="str">
        <f>IF(AND($E$37="solo direzione rigida",R69="lungo"),"no","si")</f>
        <v>si</v>
      </c>
    </row>
    <row r="74" spans="2:18" s="10" customFormat="1">
      <c r="B74" s="11" t="s">
        <v>58</v>
      </c>
      <c r="C74" s="12" t="s">
        <v>43</v>
      </c>
      <c r="E74" s="13" t="s">
        <v>44</v>
      </c>
      <c r="F74" s="13" t="s">
        <v>45</v>
      </c>
      <c r="G74" s="13" t="s">
        <v>46</v>
      </c>
      <c r="H74" s="13" t="s">
        <v>47</v>
      </c>
      <c r="I74" s="13" t="s">
        <v>48</v>
      </c>
      <c r="J74" s="13" t="s">
        <v>49</v>
      </c>
      <c r="K74" s="13" t="s">
        <v>59</v>
      </c>
      <c r="L74" s="13" t="s">
        <v>60</v>
      </c>
      <c r="M74" s="13" t="s">
        <v>61</v>
      </c>
      <c r="N74" s="13" t="s">
        <v>62</v>
      </c>
      <c r="O74" s="13" t="s">
        <v>63</v>
      </c>
      <c r="P74" s="13" t="s">
        <v>64</v>
      </c>
      <c r="Q74" s="13" t="s">
        <v>65</v>
      </c>
      <c r="R74" s="13" t="s">
        <v>66</v>
      </c>
    </row>
    <row r="75" spans="2:18" s="10" customFormat="1">
      <c r="D75" s="12" t="s">
        <v>52</v>
      </c>
      <c r="E75" s="14">
        <f t="shared" ref="E75:F75" ca="1" si="19">E61-(E61-E68)/$M58*$M56</f>
        <v>30.067515625000002</v>
      </c>
      <c r="F75" s="14">
        <f t="shared" ca="1" si="19"/>
        <v>17.736203124999999</v>
      </c>
      <c r="G75" s="14">
        <f ca="1">G61-(G61-G68)/$M58*$M56</f>
        <v>-1.6326093749999999</v>
      </c>
      <c r="H75" s="14">
        <f t="shared" ref="H75:J75" ca="1" si="20">H61-(H61-H68)/$M58*$M56</f>
        <v>13.764250000000001</v>
      </c>
      <c r="I75" s="14">
        <f t="shared" ca="1" si="20"/>
        <v>-0.71965625</v>
      </c>
      <c r="J75" s="14">
        <f t="shared" ca="1" si="20"/>
        <v>-1.0586562500000001</v>
      </c>
      <c r="K75" s="14">
        <f ca="1">(ABS(G75)+ABS(I75))*SIGN(G75)</f>
        <v>-2.3522656249999998</v>
      </c>
      <c r="L75" s="14">
        <f ca="1">(ABS(H75)+ABS(J75))*SIGN(H75)</f>
        <v>14.822906250000001</v>
      </c>
      <c r="M75" s="14">
        <f ca="1">(ABS(K75)+0.3*ABS(L75))*SIGN(K75)</f>
        <v>-6.7991375000000005</v>
      </c>
      <c r="N75" s="14">
        <f t="shared" ref="N75:N79" ca="1" si="21">(ABS(L75)+0.3*ABS(K75))*SIGN(L75)</f>
        <v>15.528585937500001</v>
      </c>
      <c r="O75" s="14">
        <f ca="1">F75+M75</f>
        <v>10.937065624999999</v>
      </c>
      <c r="P75" s="14">
        <f ca="1">F75-M75</f>
        <v>24.535340625</v>
      </c>
      <c r="Q75" s="14">
        <f ca="1">F75+N75</f>
        <v>33.2647890625</v>
      </c>
      <c r="R75" s="14">
        <f ca="1">F75-N75</f>
        <v>2.2076171874999986</v>
      </c>
    </row>
    <row r="76" spans="2:18" s="10" customFormat="1">
      <c r="D76" s="12" t="s">
        <v>53</v>
      </c>
      <c r="E76" s="14">
        <f t="shared" ref="E76:F76" ca="1" si="22">E62-(E62-E69)/$M58*$M56</f>
        <v>5.4455625000000003</v>
      </c>
      <c r="F76" s="14">
        <f t="shared" ca="1" si="22"/>
        <v>3.5867968750000006</v>
      </c>
      <c r="G76" s="14">
        <f ca="1">G62-(G62-G69)/$M58*$M56</f>
        <v>55.727015625000007</v>
      </c>
      <c r="H76" s="14">
        <f t="shared" ref="H76:J76" ca="1" si="23">H62-(H62-H69)/$M58*$M56</f>
        <v>-40.557765625000002</v>
      </c>
      <c r="I76" s="14">
        <f t="shared" ca="1" si="23"/>
        <v>-6.4667187500000001</v>
      </c>
      <c r="J76" s="14">
        <f t="shared" ca="1" si="23"/>
        <v>-9.5141875000000002</v>
      </c>
      <c r="K76" s="14">
        <f t="shared" ref="K76:L79" ca="1" si="24">(ABS(G76)+ABS(I76))*SIGN(G76)</f>
        <v>62.193734375000005</v>
      </c>
      <c r="L76" s="14">
        <f t="shared" ca="1" si="24"/>
        <v>-50.071953125</v>
      </c>
      <c r="M76" s="14">
        <f t="shared" ref="M76:M79" ca="1" si="25">(ABS(K76)+0.3*ABS(L76))*SIGN(K76)</f>
        <v>77.215320312500012</v>
      </c>
      <c r="N76" s="14">
        <f t="shared" ca="1" si="21"/>
        <v>-68.730073437499996</v>
      </c>
      <c r="O76" s="14">
        <f t="shared" ref="O76:O78" ca="1" si="26">F76+M76</f>
        <v>80.802117187500016</v>
      </c>
      <c r="P76" s="14">
        <f t="shared" ref="P76:P78" ca="1" si="27">F76-M76</f>
        <v>-73.628523437500007</v>
      </c>
      <c r="Q76" s="14">
        <f t="shared" ref="Q76:Q78" ca="1" si="28">F76+N76</f>
        <v>-65.143276562499992</v>
      </c>
      <c r="R76" s="14">
        <f t="shared" ref="R76:R78" ca="1" si="29">F76-N76</f>
        <v>72.316870312500001</v>
      </c>
    </row>
    <row r="77" spans="2:18" s="10" customFormat="1">
      <c r="D77" s="12" t="s">
        <v>54</v>
      </c>
      <c r="E77" s="14">
        <f t="shared" ref="E77:J79" ca="1" si="30">E63</f>
        <v>20.565999999999999</v>
      </c>
      <c r="F77" s="14">
        <f t="shared" ca="1" si="30"/>
        <v>12.167</v>
      </c>
      <c r="G77" s="14">
        <f t="shared" ca="1" si="30"/>
        <v>-1.161</v>
      </c>
      <c r="H77" s="14">
        <f t="shared" ca="1" si="30"/>
        <v>9.7940000000000005</v>
      </c>
      <c r="I77" s="14">
        <f t="shared" ca="1" si="30"/>
        <v>-0.50900000000000001</v>
      </c>
      <c r="J77" s="14">
        <f t="shared" ca="1" si="30"/>
        <v>-0.75</v>
      </c>
      <c r="K77" s="14">
        <f t="shared" ca="1" si="24"/>
        <v>-1.67</v>
      </c>
      <c r="L77" s="14">
        <f t="shared" ca="1" si="24"/>
        <v>10.544</v>
      </c>
      <c r="M77" s="14">
        <f t="shared" ca="1" si="25"/>
        <v>-4.8331999999999997</v>
      </c>
      <c r="N77" s="14">
        <f t="shared" ca="1" si="21"/>
        <v>11.045</v>
      </c>
      <c r="O77" s="14">
        <f t="shared" ca="1" si="26"/>
        <v>7.3338000000000001</v>
      </c>
      <c r="P77" s="14">
        <f t="shared" ca="1" si="27"/>
        <v>17.0002</v>
      </c>
      <c r="Q77" s="14">
        <f t="shared" ca="1" si="28"/>
        <v>23.212</v>
      </c>
      <c r="R77" s="14">
        <f t="shared" ca="1" si="29"/>
        <v>1.1219999999999999</v>
      </c>
    </row>
    <row r="78" spans="2:18" s="10" customFormat="1">
      <c r="D78" s="12" t="s">
        <v>55</v>
      </c>
      <c r="E78" s="14">
        <f t="shared" ca="1" si="30"/>
        <v>3.9140000000000001</v>
      </c>
      <c r="F78" s="14">
        <f t="shared" ca="1" si="30"/>
        <v>2.573</v>
      </c>
      <c r="G78" s="14">
        <f t="shared" ca="1" si="30"/>
        <v>35.375999999999998</v>
      </c>
      <c r="H78" s="14">
        <f t="shared" ca="1" si="30"/>
        <v>-26.015000000000001</v>
      </c>
      <c r="I78" s="14">
        <f t="shared" ca="1" si="30"/>
        <v>-4.1130000000000004</v>
      </c>
      <c r="J78" s="14">
        <f t="shared" ca="1" si="30"/>
        <v>-6.0510000000000002</v>
      </c>
      <c r="K78" s="14">
        <f t="shared" ca="1" si="24"/>
        <v>39.488999999999997</v>
      </c>
      <c r="L78" s="14">
        <f t="shared" ca="1" si="24"/>
        <v>-32.066000000000003</v>
      </c>
      <c r="M78" s="14">
        <f t="shared" ca="1" si="25"/>
        <v>49.108799999999995</v>
      </c>
      <c r="N78" s="14">
        <f t="shared" ca="1" si="21"/>
        <v>-43.912700000000001</v>
      </c>
      <c r="O78" s="14">
        <f t="shared" ca="1" si="26"/>
        <v>51.681799999999996</v>
      </c>
      <c r="P78" s="14">
        <f t="shared" ca="1" si="27"/>
        <v>-46.535799999999995</v>
      </c>
      <c r="Q78" s="14">
        <f t="shared" ca="1" si="28"/>
        <v>-41.339700000000001</v>
      </c>
      <c r="R78" s="14">
        <f t="shared" ca="1" si="29"/>
        <v>46.485700000000001</v>
      </c>
    </row>
    <row r="79" spans="2:18" s="10" customFormat="1">
      <c r="D79" s="12" t="s">
        <v>12</v>
      </c>
      <c r="E79" s="14">
        <f ca="1">E65+K65</f>
        <v>-123.13200000000001</v>
      </c>
      <c r="F79" s="14">
        <f ca="1">F65+L65</f>
        <v>-77.248000000000005</v>
      </c>
      <c r="G79" s="14">
        <f t="shared" ca="1" si="30"/>
        <v>2.3740000000000001</v>
      </c>
      <c r="H79" s="14">
        <f t="shared" ca="1" si="30"/>
        <v>-11.011999999999999</v>
      </c>
      <c r="I79" s="14">
        <f t="shared" ca="1" si="30"/>
        <v>0.41900000000000004</v>
      </c>
      <c r="J79" s="14">
        <f t="shared" ca="1" si="30"/>
        <v>0.61599999999999999</v>
      </c>
      <c r="K79" s="14">
        <f t="shared" ca="1" si="24"/>
        <v>2.7930000000000001</v>
      </c>
      <c r="L79" s="14">
        <f t="shared" ca="1" si="24"/>
        <v>-11.627999999999998</v>
      </c>
      <c r="M79" s="14">
        <f t="shared" ca="1" si="25"/>
        <v>6.2813999999999997</v>
      </c>
      <c r="N79" s="14">
        <f t="shared" ca="1" si="21"/>
        <v>-12.465899999999998</v>
      </c>
      <c r="O79" s="14">
        <f ca="1">F79+M79</f>
        <v>-70.9666</v>
      </c>
      <c r="P79" s="14">
        <f ca="1">F79-M79</f>
        <v>-83.52940000000001</v>
      </c>
      <c r="Q79" s="14">
        <f ca="1">F79+N79</f>
        <v>-89.713899999999995</v>
      </c>
      <c r="R79" s="14">
        <f ca="1">F79-N79</f>
        <v>-64.782100000000014</v>
      </c>
    </row>
    <row r="80" spans="2:18" s="10" customFormat="1"/>
    <row r="81" spans="1:26" s="10" customFormat="1">
      <c r="B81" s="11" t="s">
        <v>58</v>
      </c>
      <c r="C81" s="12" t="s">
        <v>57</v>
      </c>
      <c r="E81" s="13" t="s">
        <v>44</v>
      </c>
      <c r="F81" s="13" t="s">
        <v>45</v>
      </c>
      <c r="G81" s="13" t="s">
        <v>46</v>
      </c>
      <c r="H81" s="13" t="s">
        <v>47</v>
      </c>
      <c r="I81" s="13" t="s">
        <v>48</v>
      </c>
      <c r="J81" s="13" t="s">
        <v>49</v>
      </c>
      <c r="K81" s="13" t="s">
        <v>59</v>
      </c>
      <c r="L81" s="13" t="s">
        <v>60</v>
      </c>
      <c r="M81" s="13" t="s">
        <v>61</v>
      </c>
      <c r="N81" s="13" t="s">
        <v>62</v>
      </c>
      <c r="O81" s="13" t="s">
        <v>63</v>
      </c>
      <c r="P81" s="13" t="s">
        <v>64</v>
      </c>
      <c r="Q81" s="13" t="s">
        <v>65</v>
      </c>
      <c r="R81" s="13" t="s">
        <v>66</v>
      </c>
    </row>
    <row r="82" spans="1:26" s="10" customFormat="1">
      <c r="D82" s="12" t="s">
        <v>52</v>
      </c>
      <c r="E82" s="14">
        <f t="shared" ref="E82:F82" ca="1" si="31">E68+(E61-E68)/$M58*$M57</f>
        <v>-25.460515624999999</v>
      </c>
      <c r="F82" s="14">
        <f t="shared" ca="1" si="31"/>
        <v>-15.115203125000001</v>
      </c>
      <c r="G82" s="14">
        <f ca="1">G68+(G61-G68)/$M58*$M57</f>
        <v>1.5036093749999999</v>
      </c>
      <c r="H82" s="14">
        <f t="shared" ref="H82:J82" ca="1" si="32">H68+(H61-H68)/$M58*$M57</f>
        <v>-12.68225</v>
      </c>
      <c r="I82" s="14">
        <f t="shared" ca="1" si="32"/>
        <v>0.65565625000000005</v>
      </c>
      <c r="J82" s="14">
        <f t="shared" ca="1" si="32"/>
        <v>0.96465624999999999</v>
      </c>
      <c r="K82" s="14">
        <f ca="1">(ABS(G82)+ABS(I82))*SIGN(G82)</f>
        <v>2.1592656249999997</v>
      </c>
      <c r="L82" s="14">
        <f ca="1">(ABS(H82)+ABS(J82))*SIGN(H82)</f>
        <v>-13.646906250000001</v>
      </c>
      <c r="M82" s="14">
        <f t="shared" ref="M82:M86" ca="1" si="33">(ABS(K82)+0.3*ABS(L82))*SIGN(K82)</f>
        <v>6.2533374999999998</v>
      </c>
      <c r="N82" s="14">
        <f t="shared" ref="N82:N86" ca="1" si="34">(ABS(L82)+0.3*ABS(K82))*SIGN(L82)</f>
        <v>-14.294685937500001</v>
      </c>
      <c r="O82" s="14">
        <f ca="1">F82+M82</f>
        <v>-8.8618656250000001</v>
      </c>
      <c r="P82" s="14">
        <f ca="1">F82-M82</f>
        <v>-21.368540625000001</v>
      </c>
      <c r="Q82" s="14">
        <f ca="1">F82+N82</f>
        <v>-29.4098890625</v>
      </c>
      <c r="R82" s="14">
        <f ca="1">F82-N82</f>
        <v>-0.82051718750000013</v>
      </c>
    </row>
    <row r="83" spans="1:26" s="10" customFormat="1">
      <c r="D83" s="12" t="s">
        <v>53</v>
      </c>
      <c r="E83" s="14">
        <f t="shared" ref="E83:F83" ca="1" si="35">E69+(E62-E69)/$M58*$M57</f>
        <v>-5.1215624999999996</v>
      </c>
      <c r="F83" s="14">
        <f t="shared" ca="1" si="35"/>
        <v>-3.3597968750000002</v>
      </c>
      <c r="G83" s="14">
        <f ca="1">G69+(G62-G69)/$M58*$M57</f>
        <v>-40.058015624999996</v>
      </c>
      <c r="H83" s="14">
        <f t="shared" ref="H83:J83" ca="1" si="36">H69+(H62-H69)/$M58*$M57</f>
        <v>29.806765625000004</v>
      </c>
      <c r="I83" s="14">
        <f t="shared" ca="1" si="36"/>
        <v>4.6387187499999998</v>
      </c>
      <c r="J83" s="14">
        <f t="shared" ca="1" si="36"/>
        <v>6.8241874999999999</v>
      </c>
      <c r="K83" s="14">
        <f t="shared" ref="K83:L86" ca="1" si="37">(ABS(G83)+ABS(I83))*SIGN(G83)</f>
        <v>-44.696734374999998</v>
      </c>
      <c r="L83" s="14">
        <f t="shared" ca="1" si="37"/>
        <v>36.630953125000005</v>
      </c>
      <c r="M83" s="14">
        <f t="shared" ca="1" si="33"/>
        <v>-55.686020312499998</v>
      </c>
      <c r="N83" s="14">
        <f t="shared" ca="1" si="34"/>
        <v>50.039973437500002</v>
      </c>
      <c r="O83" s="14">
        <f t="shared" ref="O83:O85" ca="1" si="38">F83+M83</f>
        <v>-59.045817187499999</v>
      </c>
      <c r="P83" s="14">
        <f t="shared" ref="P83:P85" ca="1" si="39">F83-M83</f>
        <v>52.326223437499998</v>
      </c>
      <c r="Q83" s="14">
        <f t="shared" ref="Q83:Q85" ca="1" si="40">F83+N83</f>
        <v>46.680176562500002</v>
      </c>
      <c r="R83" s="14">
        <f t="shared" ref="R83:R85" ca="1" si="41">F83-N83</f>
        <v>-53.399770312500003</v>
      </c>
    </row>
    <row r="84" spans="1:26" s="10" customFormat="1">
      <c r="D84" s="12" t="s">
        <v>54</v>
      </c>
      <c r="E84" s="14">
        <f ca="1">E77</f>
        <v>20.565999999999999</v>
      </c>
      <c r="F84" s="14">
        <f t="shared" ref="F84:J85" ca="1" si="42">F77</f>
        <v>12.167</v>
      </c>
      <c r="G84" s="14">
        <f t="shared" ca="1" si="42"/>
        <v>-1.161</v>
      </c>
      <c r="H84" s="14">
        <f t="shared" ca="1" si="42"/>
        <v>9.7940000000000005</v>
      </c>
      <c r="I84" s="14">
        <f t="shared" ca="1" si="42"/>
        <v>-0.50900000000000001</v>
      </c>
      <c r="J84" s="14">
        <f t="shared" ca="1" si="42"/>
        <v>-0.75</v>
      </c>
      <c r="K84" s="14">
        <f t="shared" ca="1" si="37"/>
        <v>-1.67</v>
      </c>
      <c r="L84" s="14">
        <f t="shared" ca="1" si="37"/>
        <v>10.544</v>
      </c>
      <c r="M84" s="14">
        <f t="shared" ca="1" si="33"/>
        <v>-4.8331999999999997</v>
      </c>
      <c r="N84" s="14">
        <f t="shared" ca="1" si="34"/>
        <v>11.045</v>
      </c>
      <c r="O84" s="14">
        <f t="shared" ca="1" si="38"/>
        <v>7.3338000000000001</v>
      </c>
      <c r="P84" s="14">
        <f t="shared" ca="1" si="39"/>
        <v>17.0002</v>
      </c>
      <c r="Q84" s="14">
        <f t="shared" ca="1" si="40"/>
        <v>23.212</v>
      </c>
      <c r="R84" s="14">
        <f t="shared" ca="1" si="41"/>
        <v>1.1219999999999999</v>
      </c>
    </row>
    <row r="85" spans="1:26" s="10" customFormat="1">
      <c r="D85" s="12" t="s">
        <v>55</v>
      </c>
      <c r="E85" s="14">
        <f ca="1">E78</f>
        <v>3.9140000000000001</v>
      </c>
      <c r="F85" s="14">
        <f t="shared" ca="1" si="42"/>
        <v>2.573</v>
      </c>
      <c r="G85" s="14">
        <f t="shared" ca="1" si="42"/>
        <v>35.375999999999998</v>
      </c>
      <c r="H85" s="14">
        <f t="shared" ca="1" si="42"/>
        <v>-26.015000000000001</v>
      </c>
      <c r="I85" s="14">
        <f t="shared" ca="1" si="42"/>
        <v>-4.1130000000000004</v>
      </c>
      <c r="J85" s="14">
        <f t="shared" ca="1" si="42"/>
        <v>-6.0510000000000002</v>
      </c>
      <c r="K85" s="14">
        <f t="shared" ca="1" si="37"/>
        <v>39.488999999999997</v>
      </c>
      <c r="L85" s="14">
        <f t="shared" ca="1" si="37"/>
        <v>-32.066000000000003</v>
      </c>
      <c r="M85" s="14">
        <f t="shared" ca="1" si="33"/>
        <v>49.108799999999995</v>
      </c>
      <c r="N85" s="14">
        <f t="shared" ca="1" si="34"/>
        <v>-43.912700000000001</v>
      </c>
      <c r="O85" s="14">
        <f t="shared" ca="1" si="38"/>
        <v>51.681799999999996</v>
      </c>
      <c r="P85" s="14">
        <f t="shared" ca="1" si="39"/>
        <v>-46.535799999999995</v>
      </c>
      <c r="Q85" s="14">
        <f t="shared" ca="1" si="40"/>
        <v>-41.339700000000001</v>
      </c>
      <c r="R85" s="14">
        <f t="shared" ca="1" si="41"/>
        <v>46.485700000000001</v>
      </c>
    </row>
    <row r="86" spans="1:26" s="10" customFormat="1">
      <c r="D86" s="12" t="s">
        <v>12</v>
      </c>
      <c r="E86" s="14">
        <f ca="1">E72+K72</f>
        <v>-123.13200000000001</v>
      </c>
      <c r="F86" s="14">
        <f ca="1">F72+L72</f>
        <v>-77.248000000000005</v>
      </c>
      <c r="G86" s="14">
        <f t="shared" ref="G86:J86" ca="1" si="43">G72</f>
        <v>2.3740000000000001</v>
      </c>
      <c r="H86" s="14">
        <f t="shared" ca="1" si="43"/>
        <v>-11.011999999999999</v>
      </c>
      <c r="I86" s="14">
        <f t="shared" ca="1" si="43"/>
        <v>0.41900000000000004</v>
      </c>
      <c r="J86" s="14">
        <f t="shared" ca="1" si="43"/>
        <v>0.61599999999999999</v>
      </c>
      <c r="K86" s="14">
        <f t="shared" ca="1" si="37"/>
        <v>2.7930000000000001</v>
      </c>
      <c r="L86" s="14">
        <f t="shared" ca="1" si="37"/>
        <v>-11.627999999999998</v>
      </c>
      <c r="M86" s="14">
        <f t="shared" ca="1" si="33"/>
        <v>6.2813999999999997</v>
      </c>
      <c r="N86" s="14">
        <f t="shared" ca="1" si="34"/>
        <v>-12.465899999999998</v>
      </c>
      <c r="O86" s="14">
        <f ca="1">F86+M86</f>
        <v>-70.9666</v>
      </c>
      <c r="P86" s="14">
        <f ca="1">F86-M86</f>
        <v>-83.52940000000001</v>
      </c>
      <c r="Q86" s="14">
        <f ca="1">F86+N86</f>
        <v>-89.713899999999995</v>
      </c>
      <c r="R86" s="14">
        <f ca="1">F86-N86</f>
        <v>-64.782100000000014</v>
      </c>
    </row>
    <row r="87" spans="1:26" s="10" customFormat="1"/>
    <row r="88" spans="1:26" s="10" customFormat="1">
      <c r="A88" s="12" t="s">
        <v>21</v>
      </c>
      <c r="B88" s="11" t="s">
        <v>58</v>
      </c>
      <c r="C88" s="12" t="s">
        <v>43</v>
      </c>
      <c r="E88" s="15" t="s">
        <v>44</v>
      </c>
      <c r="F88" s="13" t="s">
        <v>63</v>
      </c>
      <c r="G88" s="13" t="s">
        <v>64</v>
      </c>
      <c r="H88" s="13" t="s">
        <v>65</v>
      </c>
      <c r="I88" s="13" t="s">
        <v>66</v>
      </c>
      <c r="J88" s="13" t="s">
        <v>67</v>
      </c>
      <c r="K88" s="15" t="s">
        <v>63</v>
      </c>
      <c r="L88" s="15" t="s">
        <v>64</v>
      </c>
      <c r="M88" s="15" t="s">
        <v>65</v>
      </c>
      <c r="N88" s="15" t="s">
        <v>66</v>
      </c>
      <c r="O88" s="7" t="s">
        <v>117</v>
      </c>
      <c r="P88" s="13" t="s">
        <v>44</v>
      </c>
      <c r="Q88" s="13" t="s">
        <v>63</v>
      </c>
      <c r="R88" s="13" t="s">
        <v>64</v>
      </c>
      <c r="S88" s="13" t="s">
        <v>65</v>
      </c>
      <c r="T88" s="13" t="s">
        <v>66</v>
      </c>
      <c r="U88" s="13" t="s">
        <v>13</v>
      </c>
      <c r="V88" s="16" t="s">
        <v>68</v>
      </c>
      <c r="Y88" s="57" t="s">
        <v>69</v>
      </c>
      <c r="Z88" s="57" t="s">
        <v>70</v>
      </c>
    </row>
    <row r="89" spans="1:26">
      <c r="A89" s="1">
        <f ca="1">B56</f>
        <v>2</v>
      </c>
      <c r="D89" s="1" t="s">
        <v>52</v>
      </c>
      <c r="E89" s="17">
        <f ca="1">E75</f>
        <v>30.067515625000002</v>
      </c>
      <c r="F89" s="4">
        <f t="shared" ref="F89:I90" ca="1" si="44">O75</f>
        <v>10.937065624999999</v>
      </c>
      <c r="G89" s="4">
        <f t="shared" ca="1" si="44"/>
        <v>24.535340625</v>
      </c>
      <c r="H89" s="18">
        <f t="shared" ca="1" si="44"/>
        <v>33.2647890625</v>
      </c>
      <c r="I89" s="18">
        <f t="shared" ca="1" si="44"/>
        <v>2.2076171874999986</v>
      </c>
      <c r="J89" s="4" t="str">
        <f>INDEX($N$40:$N$53,MATCH(A91,$L$40:$L$53,-1),1)</f>
        <v>---</v>
      </c>
      <c r="K89" s="17">
        <f ca="1">MAX(ABS(F89),IF(J89="---",0,0.3*J89))</f>
        <v>10.937065624999999</v>
      </c>
      <c r="L89" s="17">
        <f ca="1">MAX(ABS(G89),IF(J89="---",0,0.3*J89))</f>
        <v>24.535340625</v>
      </c>
      <c r="M89" s="17">
        <f ca="1">MAX(ABS(H89),J89)</f>
        <v>33.2647890625</v>
      </c>
      <c r="N89" s="17">
        <f ca="1">MAX(ABS(I89),J89)</f>
        <v>2.2076171874999986</v>
      </c>
      <c r="O89" s="7" t="str">
        <f>CONCATENATE("lx (",R68,")")</f>
        <v>lx (lungo)</v>
      </c>
      <c r="P89" s="19">
        <f ca="1">MAX(E89-$Z57*(1-((0.48*$Z56+E91)/(0.48*$Z56))^2),0)/(($F57-2*$F58)*$O$2)*1000</f>
        <v>1.4397085039608262</v>
      </c>
      <c r="Q89" s="19">
        <f ca="1">MAX(K89-$Z57*(1-((0.48*$Z56+K91)/(0.48*$Z56))^2),0)/(($F57-2*$F58)*$O$2)*1000</f>
        <v>6.4653812006058298E-2</v>
      </c>
      <c r="R89" s="19">
        <f t="shared" ref="R89:S89" ca="1" si="45">MAX(L89-$Z57*(1-((0.48*$Z56+L91)/(0.48*$Z56))^2),0)/(($F57-2*$F58)*$O$2)*1000</f>
        <v>1.4371954403754676</v>
      </c>
      <c r="S89" s="19">
        <f t="shared" ca="1" si="45"/>
        <v>2.3499987245548528</v>
      </c>
      <c r="T89" s="19">
        <f ca="1">MAX(N89-$Z57*(1-((0.48*$Z56+N91)/(0.48*$Z56))^2),0)/(($F57-2*$F58)*$O$2)*1000</f>
        <v>0</v>
      </c>
      <c r="U89" s="17">
        <f ca="1">MAX(P89:T89)</f>
        <v>2.3499987245548528</v>
      </c>
      <c r="V89" s="39">
        <v>9.32</v>
      </c>
      <c r="Y89" s="68">
        <f>2*V89*$O$2/10</f>
        <v>729.39130434782624</v>
      </c>
      <c r="Z89" s="69">
        <f>Y89*(F57-2*F58)/200</f>
        <v>80.233043478260882</v>
      </c>
    </row>
    <row r="90" spans="1:26">
      <c r="A90" s="12" t="s">
        <v>30</v>
      </c>
      <c r="D90" s="1" t="s">
        <v>53</v>
      </c>
      <c r="E90" s="17">
        <f ca="1">E76</f>
        <v>5.4455625000000003</v>
      </c>
      <c r="F90" s="18">
        <f t="shared" ca="1" si="44"/>
        <v>80.802117187500016</v>
      </c>
      <c r="G90" s="18">
        <f t="shared" ca="1" si="44"/>
        <v>-73.628523437500007</v>
      </c>
      <c r="H90" s="4">
        <f t="shared" ca="1" si="44"/>
        <v>-65.143276562499992</v>
      </c>
      <c r="I90" s="4">
        <f t="shared" ca="1" si="44"/>
        <v>72.316870312500001</v>
      </c>
      <c r="J90" s="4" t="str">
        <f>INDEX($O$40:$O$53,MATCH(A91,$L$40:$L$53,-1),1)</f>
        <v>---</v>
      </c>
      <c r="K90" s="17">
        <f ca="1">MAX(ABS(F90),J90)</f>
        <v>80.802117187500016</v>
      </c>
      <c r="L90" s="17">
        <f ca="1">MAX(ABS(G90),J90)</f>
        <v>73.628523437500007</v>
      </c>
      <c r="M90" s="17">
        <f ca="1">MAX(ABS(H90),IF(J90="---",0,0.3*J90))</f>
        <v>65.143276562499992</v>
      </c>
      <c r="N90" s="17">
        <f ca="1">MAX(ABS(I90),IF(J90="---",0,0.3*J90))</f>
        <v>72.316870312500001</v>
      </c>
      <c r="O90" s="7" t="str">
        <f>CONCATENATE("ly (",R69,")")</f>
        <v>ly (corto)</v>
      </c>
      <c r="P90" s="19">
        <f ca="1">MAX(E90-$Z58*(1-((0.48*$Z56+E91)/(0.48*$Z56))^2),0)/(($F56-2*$F58)*$O$2)*1000</f>
        <v>0</v>
      </c>
      <c r="Q90" s="19">
        <f ca="1">MAX(K90-$Z58*(1-((0.48*$Z56+K91)/(0.48*$Z56))^2),0)/(($F56-2*$F58)*$O$2)*1000</f>
        <v>2.3321915793028065</v>
      </c>
      <c r="R90" s="19">
        <f t="shared" ref="R90:T90" ca="1" si="46">MAX(L90-$Z58*(1-((0.48*$Z56+L91)/(0.48*$Z56))^2),0)/(($F56-2*$F58)*$O$2)*1000</f>
        <v>1.8650723757006562</v>
      </c>
      <c r="S90" s="19">
        <f t="shared" ca="1" si="46"/>
        <v>1.4315133070388444</v>
      </c>
      <c r="T90" s="19">
        <f t="shared" ca="1" si="46"/>
        <v>2.0674213328632192</v>
      </c>
      <c r="U90" s="17">
        <f ca="1">MAX(P90:T90)</f>
        <v>2.3321915793028065</v>
      </c>
      <c r="V90" s="39">
        <v>7.82</v>
      </c>
      <c r="Y90" s="68">
        <f>2*V90*$O$2/10</f>
        <v>612.00000000000011</v>
      </c>
      <c r="Z90" s="69">
        <f>Y90*(F56-2*F58)/200</f>
        <v>189.72000000000003</v>
      </c>
    </row>
    <row r="91" spans="1:26">
      <c r="A91" s="1">
        <f>B57</f>
        <v>5</v>
      </c>
      <c r="D91" s="1" t="s">
        <v>12</v>
      </c>
      <c r="E91" s="20">
        <f ca="1">E79</f>
        <v>-123.13200000000001</v>
      </c>
      <c r="F91" s="8">
        <f ca="1">O79</f>
        <v>-70.9666</v>
      </c>
      <c r="G91" s="8">
        <f ca="1">P79</f>
        <v>-83.52940000000001</v>
      </c>
      <c r="H91" s="8">
        <f ca="1">Q79</f>
        <v>-89.713899999999995</v>
      </c>
      <c r="I91" s="8">
        <f ca="1">R79</f>
        <v>-64.782100000000014</v>
      </c>
      <c r="K91" s="17">
        <f ca="1">F91</f>
        <v>-70.9666</v>
      </c>
      <c r="L91" s="17">
        <f t="shared" ref="L91:N91" ca="1" si="47">G91</f>
        <v>-83.52940000000001</v>
      </c>
      <c r="M91" s="17">
        <f t="shared" ca="1" si="47"/>
        <v>-89.713899999999995</v>
      </c>
      <c r="N91" s="17">
        <f t="shared" ca="1" si="47"/>
        <v>-64.782100000000014</v>
      </c>
    </row>
    <row r="92" spans="1:26">
      <c r="D92" s="7" t="s">
        <v>71</v>
      </c>
      <c r="E92" s="4">
        <f ca="1">($Z57+$Z89)*(1-ABS((0.48*$Z56+E91)/(0.48*$Z56+$Y89))^(1+1/(1+$Y89/$Z56)))</f>
        <v>111.66978317764743</v>
      </c>
      <c r="K92" s="4">
        <f ca="1">($Z57+$Z89)*(1-ABS((0.48*$Z56+K91)/(0.48*$Z56+$Y89))^(1+1/(1+$Y89/$Z56)))</f>
        <v>106.12838176838483</v>
      </c>
      <c r="L92" s="4">
        <f ca="1">($Z57+$Z89)*(1-ABS((0.48*$Z56+L91)/(0.48*$Z56+$Y89))^(1+1/(1+$Y89/$Z56)))</f>
        <v>107.47883165130317</v>
      </c>
      <c r="M92" s="4">
        <f ca="1">($Z57+$Z89)*(1-ABS((0.48*$Z56+M91)/(0.48*$Z56+$Y89))^(1+1/(1+$Y89/$Z56)))</f>
        <v>108.13993288361564</v>
      </c>
      <c r="N92" s="4">
        <f ca="1">($Z57+$Z89)*(1-ABS((0.48*$Z56+N91)/(0.48*$Z56+$Y89))^(1+1/(1+$Y89/$Z56)))</f>
        <v>105.45987031777777</v>
      </c>
    </row>
    <row r="93" spans="1:26">
      <c r="D93" s="7" t="s">
        <v>72</v>
      </c>
      <c r="E93" s="4">
        <f ca="1">($Z58+$Z90)*(1-ABS((0.48*$Z56+E91)/(0.48*$Z56+$Y90))^(1+1/(1+$Y90/$Z56)))</f>
        <v>245.50430836029483</v>
      </c>
      <c r="K93" s="4">
        <f ca="1">($Z58+$Z90)*(1-ABS((0.48*$Z56+K91)/(0.48*$Z56+$Y90))^(1+1/(1+$Y90/$Z56)))</f>
        <v>231.07297706585877</v>
      </c>
      <c r="L93" s="4">
        <f ca="1">($Z58+$Z90)*(1-ABS((0.48*$Z56+L91)/(0.48*$Z56+$Y90))^(1+1/(1+$Y90/$Z56)))</f>
        <v>234.59128130188407</v>
      </c>
      <c r="M93" s="4">
        <f ca="1">($Z58+$Z90)*(1-ABS((0.48*$Z56+M91)/(0.48*$Z56+$Y90))^(1+1/(1+$Y90/$Z56)))</f>
        <v>236.31332186993706</v>
      </c>
      <c r="N93" s="4">
        <f ca="1">($Z58+$Z90)*(1-ABS((0.48*$Z56+N91)/(0.48*$Z56+$Y90))^(1+1/(1+$Y90/$Z56)))</f>
        <v>229.33099897321844</v>
      </c>
    </row>
    <row r="94" spans="1:26">
      <c r="A94" t="str">
        <f ca="1">IF(MAX(E94:N94)&gt;1,"non verificato","verificato")</f>
        <v>verificato</v>
      </c>
      <c r="D94" s="7" t="s">
        <v>73</v>
      </c>
      <c r="E94" s="3">
        <f ca="1">ABS(E89/E92)^1.5+ABS(E90/E93)^1.5</f>
        <v>0.14301843576662182</v>
      </c>
      <c r="K94" s="3">
        <f t="shared" ref="K94:N94" ca="1" si="48">ABS(K89/K92)^1.5+ABS(K90/K93)^1.5</f>
        <v>0.23986380210547645</v>
      </c>
      <c r="L94" s="3">
        <f t="shared" ca="1" si="48"/>
        <v>0.28490298753264853</v>
      </c>
      <c r="M94" s="3">
        <f t="shared" ca="1" si="48"/>
        <v>0.31534196845826096</v>
      </c>
      <c r="N94" s="3">
        <f t="shared" ca="1" si="48"/>
        <v>0.18010696775197052</v>
      </c>
    </row>
    <row r="96" spans="1:26">
      <c r="B96" s="9" t="s">
        <v>58</v>
      </c>
      <c r="C96" s="1" t="s">
        <v>57</v>
      </c>
      <c r="D96" s="10"/>
      <c r="E96" s="15" t="s">
        <v>44</v>
      </c>
      <c r="F96" s="13" t="s">
        <v>63</v>
      </c>
      <c r="G96" s="13" t="s">
        <v>64</v>
      </c>
      <c r="H96" s="13" t="s">
        <v>65</v>
      </c>
      <c r="I96" s="13" t="s">
        <v>66</v>
      </c>
      <c r="J96" s="13" t="s">
        <v>67</v>
      </c>
      <c r="K96" s="15" t="s">
        <v>63</v>
      </c>
      <c r="L96" s="15" t="s">
        <v>64</v>
      </c>
      <c r="M96" s="15" t="s">
        <v>65</v>
      </c>
      <c r="N96" s="15" t="s">
        <v>66</v>
      </c>
      <c r="O96" s="7" t="str">
        <f>O88</f>
        <v>As,nec</v>
      </c>
      <c r="P96" s="13" t="s">
        <v>44</v>
      </c>
      <c r="Q96" s="13" t="s">
        <v>63</v>
      </c>
      <c r="R96" s="13" t="s">
        <v>64</v>
      </c>
      <c r="S96" s="13" t="s">
        <v>65</v>
      </c>
      <c r="T96" s="13" t="s">
        <v>66</v>
      </c>
      <c r="U96" s="13" t="s">
        <v>13</v>
      </c>
      <c r="V96" s="16" t="s">
        <v>68</v>
      </c>
      <c r="Y96" s="57" t="s">
        <v>69</v>
      </c>
      <c r="Z96" s="57" t="s">
        <v>70</v>
      </c>
    </row>
    <row r="97" spans="1:27">
      <c r="D97" s="1" t="s">
        <v>52</v>
      </c>
      <c r="E97" s="17">
        <f ca="1">E82</f>
        <v>-25.460515624999999</v>
      </c>
      <c r="F97" s="4">
        <f t="shared" ref="F97:I98" ca="1" si="49">O82</f>
        <v>-8.8618656250000001</v>
      </c>
      <c r="G97" s="4">
        <f t="shared" ca="1" si="49"/>
        <v>-21.368540625000001</v>
      </c>
      <c r="H97" s="18">
        <f t="shared" ca="1" si="49"/>
        <v>-29.4098890625</v>
      </c>
      <c r="I97" s="18">
        <f t="shared" ca="1" si="49"/>
        <v>-0.82051718750000013</v>
      </c>
      <c r="J97" s="4">
        <f>IF(R71="si",INDEX($N$40:$N$53,MATCH(A91,$L$40:$L$53,-1)+1,1),"---")</f>
        <v>62.400000000000006</v>
      </c>
      <c r="K97" s="17">
        <f ca="1">MAX(ABS(F97),IF(J97="---",0,0.3*J97))</f>
        <v>18.720000000000002</v>
      </c>
      <c r="L97" s="17">
        <f ca="1">MAX(ABS(G97),IF(J97="---",0,0.3*J97))</f>
        <v>21.368540625000001</v>
      </c>
      <c r="M97" s="17">
        <f ca="1">MAX(ABS(H97),J97)</f>
        <v>62.400000000000006</v>
      </c>
      <c r="N97" s="17">
        <f ca="1">MAX(ABS(I97),J97)</f>
        <v>62.400000000000006</v>
      </c>
      <c r="O97" s="7" t="str">
        <f>O89</f>
        <v>lx (lungo)</v>
      </c>
      <c r="P97" s="19">
        <f t="shared" ref="P97" ca="1" si="50">MAX(E97-$Z57*(1-((0.48*$Z56+E99)/(0.48*$Z56))^2),0)/(($F57-2*$F58)*$O$2)*1000</f>
        <v>0</v>
      </c>
      <c r="Q97" s="19">
        <f ca="1">MAX(K97-$Z57*(1-((0.48*$Z56+K99)/(0.48*$Z56))^2),0)/(($F57-2*$F58)*$O$2)*1000</f>
        <v>0.96873204748585651</v>
      </c>
      <c r="R97" s="19">
        <f ca="1">MAX(L97-$Z57*(1-((0.48*$Z56+L99)/(0.48*$Z56))^2),0)/(($F57-2*$F58)*$O$2)*1000</f>
        <v>1.0693348343148619</v>
      </c>
      <c r="S97" s="19">
        <f ca="1">MAX(M97-$Z57*(1-((0.48*$Z56+M99)/(0.48*$Z56))^2),0)/(($F57-2*$F58)*$O$2)*1000</f>
        <v>5.7343919142644477</v>
      </c>
      <c r="T97" s="19">
        <f ca="1">MAX(N97-$Z57*(1-((0.48*$Z56+N99)/(0.48*$Z56))^2),0)/(($F57-2*$F58)*$O$2)*1000</f>
        <v>6.1453097111475676</v>
      </c>
      <c r="U97" s="17">
        <f ca="1">MAX(P97:T97)</f>
        <v>6.1453097111475676</v>
      </c>
      <c r="V97" s="39">
        <v>9.32</v>
      </c>
      <c r="Y97" s="68">
        <f>2*V97*$O$2/10</f>
        <v>729.39130434782624</v>
      </c>
      <c r="Z97" s="69">
        <f>Y97*(F57-2*F58)/200</f>
        <v>80.233043478260882</v>
      </c>
    </row>
    <row r="98" spans="1:27">
      <c r="D98" s="1" t="s">
        <v>53</v>
      </c>
      <c r="E98" s="17">
        <f ca="1">E83</f>
        <v>-5.1215624999999996</v>
      </c>
      <c r="F98" s="18">
        <f t="shared" ca="1" si="49"/>
        <v>-59.045817187499999</v>
      </c>
      <c r="G98" s="18">
        <f t="shared" ca="1" si="49"/>
        <v>52.326223437499998</v>
      </c>
      <c r="H98" s="4">
        <f t="shared" ca="1" si="49"/>
        <v>46.680176562500002</v>
      </c>
      <c r="I98" s="4">
        <f t="shared" ca="1" si="49"/>
        <v>-53.399770312500003</v>
      </c>
      <c r="J98" s="4">
        <f>IF(R72="si",INDEX($O$40:$O$53,MATCH(A91,$L$40:$L$53,-1)+1,1),"---")</f>
        <v>124.80000000000001</v>
      </c>
      <c r="K98" s="17">
        <f ca="1">MAX(ABS(F98),J98)</f>
        <v>124.80000000000001</v>
      </c>
      <c r="L98" s="17">
        <f ca="1">MAX(ABS(G98),J98)</f>
        <v>124.80000000000001</v>
      </c>
      <c r="M98" s="17">
        <f ca="1">MAX(ABS(H98),IF(J98="---",0,0.3*J98))</f>
        <v>46.680176562500002</v>
      </c>
      <c r="N98" s="17">
        <f ca="1">MAX(ABS(I98),IF(J98="---",0,0.3*J98))</f>
        <v>53.399770312500003</v>
      </c>
      <c r="O98" s="7" t="str">
        <f>O90</f>
        <v>ly (corto)</v>
      </c>
      <c r="P98" s="19">
        <f t="shared" ref="P98" ca="1" si="51">MAX(E98-$Z58*(1-((0.48*$Z56+E99)/(0.48*$Z56))^2),0)/(($F56-2*$F58)*$O$2)*1000</f>
        <v>0</v>
      </c>
      <c r="Q98" s="19">
        <f ca="1">MAX(K98-$Z58*(1-((0.48*$Z56+K99)/(0.48*$Z56))^2),0)/(($F56-2*$F58)*$O$2)*1000</f>
        <v>4.1457243834022686</v>
      </c>
      <c r="R98" s="19">
        <f ca="1">MAX(L98-$Z58*(1-((0.48*$Z56+L99)/(0.48*$Z56))^2),0)/(($F56-2*$F58)*$O$2)*1000</f>
        <v>3.9742909436890081</v>
      </c>
      <c r="S98" s="19">
        <f ca="1">MAX(M98-$Z58*(1-((0.48*$Z56+M99)/(0.48*$Z56))^2),0)/(($F56-2*$F58)*$O$2)*1000</f>
        <v>0.6704894719133967</v>
      </c>
      <c r="T98" s="19">
        <f ca="1">MAX(N98-$Z58*(1-((0.48*$Z56+N99)/(0.48*$Z56))^2),0)/(($F56-2*$F58)*$O$2)*1000</f>
        <v>1.2876842360890255</v>
      </c>
      <c r="U98" s="17">
        <f ca="1">MAX(P98:T98)</f>
        <v>4.1457243834022686</v>
      </c>
      <c r="V98" s="39">
        <v>7.82</v>
      </c>
      <c r="Y98" s="68">
        <f>2*V98*$O$2/10</f>
        <v>612.00000000000011</v>
      </c>
      <c r="Z98" s="69">
        <f>Y98*(F56-2*F58)/200</f>
        <v>189.72000000000003</v>
      </c>
    </row>
    <row r="99" spans="1:27">
      <c r="D99" s="1" t="s">
        <v>12</v>
      </c>
      <c r="E99" s="20">
        <f ca="1">E86</f>
        <v>-123.13200000000001</v>
      </c>
      <c r="F99" s="8">
        <f ca="1">O86</f>
        <v>-70.9666</v>
      </c>
      <c r="G99" s="8">
        <f ca="1">P86</f>
        <v>-83.52940000000001</v>
      </c>
      <c r="H99" s="8">
        <f ca="1">Q86</f>
        <v>-89.713899999999995</v>
      </c>
      <c r="I99" s="8">
        <f ca="1">R86</f>
        <v>-64.782100000000014</v>
      </c>
      <c r="K99" s="17">
        <f ca="1">F99</f>
        <v>-70.9666</v>
      </c>
      <c r="L99" s="17">
        <f t="shared" ref="L99:N99" ca="1" si="52">G99</f>
        <v>-83.52940000000001</v>
      </c>
      <c r="M99" s="17">
        <f t="shared" ca="1" si="52"/>
        <v>-89.713899999999995</v>
      </c>
      <c r="N99" s="17">
        <f t="shared" ca="1" si="52"/>
        <v>-64.782100000000014</v>
      </c>
    </row>
    <row r="100" spans="1:27">
      <c r="D100" s="7" t="s">
        <v>71</v>
      </c>
      <c r="E100" s="4">
        <f ca="1">($Z57+$Z97)*(1-ABS((0.48*$Z56+E99)/(0.48*$Z56+$Y97))^(1+1/(1+$Y97/$Z56)))</f>
        <v>111.66978317764743</v>
      </c>
      <c r="K100" s="4">
        <f ca="1">($Z57+$Z97)*(1-ABS((0.48*$Z56+K99)/(0.48*$Z56+$Y97))^(1+1/(1+$Y97/$Z56)))</f>
        <v>106.12838176838483</v>
      </c>
      <c r="L100" s="4">
        <f ca="1">($Z57+$Z97)*(1-ABS((0.48*$Z56+L99)/(0.48*$Z56+$Y97))^(1+1/(1+$Y97/$Z56)))</f>
        <v>107.47883165130317</v>
      </c>
      <c r="M100" s="4">
        <f ca="1">($Z57+$Z97)*(1-ABS((0.48*$Z56+M99)/(0.48*$Z56+$Y97))^(1+1/(1+$Y97/$Z56)))</f>
        <v>108.13993288361564</v>
      </c>
      <c r="N100" s="4">
        <f ca="1">($Z57+$Z97)*(1-ABS((0.48*$Z56+N99)/(0.48*$Z56+$Y97))^(1+1/(1+$Y97/$Z56)))</f>
        <v>105.45987031777777</v>
      </c>
    </row>
    <row r="101" spans="1:27">
      <c r="D101" s="7" t="s">
        <v>72</v>
      </c>
      <c r="E101" s="4">
        <f ca="1">($Z58+$Z98)*(1-ABS((0.48*$Z56+E99)/(0.48*$Z56+$Y98))^(1+1/(1+$Y98/$Z56)))</f>
        <v>245.50430836029483</v>
      </c>
      <c r="K101" s="4">
        <f ca="1">($Z58+$Z98)*(1-ABS((0.48*$Z56+K99)/(0.48*$Z56+$Y98))^(1+1/(1+$Y98/$Z56)))</f>
        <v>231.07297706585877</v>
      </c>
      <c r="L101" s="4">
        <f ca="1">($Z58+$Z98)*(1-ABS((0.48*$Z56+L99)/(0.48*$Z56+$Y98))^(1+1/(1+$Y98/$Z56)))</f>
        <v>234.59128130188407</v>
      </c>
      <c r="M101" s="4">
        <f ca="1">($Z58+$Z98)*(1-ABS((0.48*$Z56+M99)/(0.48*$Z56+$Y98))^(1+1/(1+$Y98/$Z56)))</f>
        <v>236.31332186993706</v>
      </c>
      <c r="N101" s="4">
        <f ca="1">($Z58+$Z98)*(1-ABS((0.48*$Z56+N99)/(0.48*$Z56+$Y98))^(1+1/(1+$Y98/$Z56)))</f>
        <v>229.33099897321844</v>
      </c>
    </row>
    <row r="102" spans="1:27">
      <c r="A102" t="str">
        <f ca="1">IF(MAX(E102:N102)&gt;1,"non verificato","verificato")</f>
        <v>verificato</v>
      </c>
      <c r="D102" s="7" t="s">
        <v>73</v>
      </c>
      <c r="E102" s="3">
        <f ca="1">ABS(E97/E100)^1.5+ABS(E98/E101)^1.5</f>
        <v>0.11188036787878053</v>
      </c>
      <c r="K102" s="3">
        <f t="shared" ref="K102:N102" ca="1" si="53">ABS(K97/K100)^1.5+ABS(K98/K101)^1.5</f>
        <v>0.47099736030236339</v>
      </c>
      <c r="L102" s="3">
        <f t="shared" ca="1" si="53"/>
        <v>0.4766697956820537</v>
      </c>
      <c r="M102" s="3">
        <f t="shared" ca="1" si="53"/>
        <v>0.52612083502667728</v>
      </c>
      <c r="N102" s="3">
        <f t="shared" ca="1" si="53"/>
        <v>0.56750190951206347</v>
      </c>
    </row>
    <row r="103" spans="1:27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5" spans="1:27">
      <c r="A105" t="s">
        <v>21</v>
      </c>
      <c r="B105" s="1">
        <f ca="1">$A$6</f>
        <v>2</v>
      </c>
      <c r="D105" t="s">
        <v>22</v>
      </c>
      <c r="E105" s="1" t="s">
        <v>116</v>
      </c>
      <c r="F105" s="36">
        <v>70</v>
      </c>
      <c r="G105" t="s">
        <v>23</v>
      </c>
      <c r="H105" t="s">
        <v>24</v>
      </c>
      <c r="L105" t="s">
        <v>25</v>
      </c>
      <c r="M105" s="36">
        <v>30</v>
      </c>
      <c r="N105" t="s">
        <v>23</v>
      </c>
      <c r="O105" t="s">
        <v>26</v>
      </c>
      <c r="V105" s="61" t="s">
        <v>27</v>
      </c>
      <c r="W105" s="57">
        <f ca="1">MATCH(B106,$C$6:$C$33,-1)</f>
        <v>5</v>
      </c>
      <c r="X105" s="61"/>
      <c r="Y105" s="57" t="s">
        <v>28</v>
      </c>
      <c r="Z105" s="68">
        <f>F105*F106*$O$1/10</f>
        <v>2975</v>
      </c>
      <c r="AA105" s="61" t="s">
        <v>29</v>
      </c>
    </row>
    <row r="106" spans="1:27">
      <c r="A106" t="s">
        <v>30</v>
      </c>
      <c r="B106" s="41">
        <f>MAX(1,B57-1)</f>
        <v>4</v>
      </c>
      <c r="E106" s="1" t="s">
        <v>31</v>
      </c>
      <c r="F106" s="36">
        <v>30</v>
      </c>
      <c r="G106" t="s">
        <v>23</v>
      </c>
      <c r="H106" t="s">
        <v>32</v>
      </c>
      <c r="L106" t="s">
        <v>33</v>
      </c>
      <c r="M106" s="36">
        <v>30</v>
      </c>
      <c r="N106" t="s">
        <v>23</v>
      </c>
      <c r="O106" t="s">
        <v>34</v>
      </c>
      <c r="V106" s="61"/>
      <c r="W106" s="61"/>
      <c r="X106" s="61"/>
      <c r="Y106" s="57" t="s">
        <v>35</v>
      </c>
      <c r="Z106" s="57">
        <f>0.12*Z105*F106/100</f>
        <v>107.1</v>
      </c>
      <c r="AA106" s="61" t="s">
        <v>36</v>
      </c>
    </row>
    <row r="107" spans="1:27">
      <c r="B107" s="43" t="str">
        <f>IF(B106=B57,"duplicato","")</f>
        <v/>
      </c>
      <c r="E107" s="1" t="s">
        <v>37</v>
      </c>
      <c r="F107" s="48">
        <f>$L$3</f>
        <v>4</v>
      </c>
      <c r="G107" t="s">
        <v>23</v>
      </c>
      <c r="H107" t="s">
        <v>38</v>
      </c>
      <c r="L107" t="s">
        <v>39</v>
      </c>
      <c r="M107" s="38">
        <v>320</v>
      </c>
      <c r="N107" t="s">
        <v>23</v>
      </c>
      <c r="O107" t="s">
        <v>118</v>
      </c>
      <c r="V107" s="61"/>
      <c r="W107" s="61"/>
      <c r="X107" s="61"/>
      <c r="Y107" s="57" t="s">
        <v>40</v>
      </c>
      <c r="Z107" s="57">
        <f>0.12*Z105*F105/100</f>
        <v>249.9</v>
      </c>
      <c r="AA107" s="61" t="s">
        <v>36</v>
      </c>
    </row>
    <row r="109" spans="1:27">
      <c r="A109" t="s">
        <v>41</v>
      </c>
      <c r="B109" s="9" t="s">
        <v>42</v>
      </c>
      <c r="C109" s="1" t="s">
        <v>43</v>
      </c>
      <c r="E109" s="2" t="s">
        <v>44</v>
      </c>
      <c r="F109" s="2" t="s">
        <v>45</v>
      </c>
      <c r="G109" s="2" t="s">
        <v>46</v>
      </c>
      <c r="H109" s="2" t="s">
        <v>47</v>
      </c>
      <c r="I109" s="2" t="s">
        <v>48</v>
      </c>
      <c r="J109" s="2" t="s">
        <v>49</v>
      </c>
      <c r="K109" s="2" t="s">
        <v>50</v>
      </c>
      <c r="L109" s="2" t="s">
        <v>51</v>
      </c>
      <c r="O109" s="23"/>
    </row>
    <row r="110" spans="1:27">
      <c r="D110" s="1" t="s">
        <v>52</v>
      </c>
      <c r="E110" s="4">
        <f t="shared" ref="E110:J110" ca="1" si="54">INDEX(O$6:O$33,$W105,1)</f>
        <v>25.959</v>
      </c>
      <c r="F110" s="4">
        <f t="shared" ca="1" si="54"/>
        <v>15.513</v>
      </c>
      <c r="G110" s="4">
        <f t="shared" ca="1" si="54"/>
        <v>-3.3759999999999999</v>
      </c>
      <c r="H110" s="4">
        <f t="shared" ca="1" si="54"/>
        <v>27.006</v>
      </c>
      <c r="I110" s="4">
        <f t="shared" ca="1" si="54"/>
        <v>-1.466</v>
      </c>
      <c r="J110" s="4">
        <f t="shared" ca="1" si="54"/>
        <v>-2.1560000000000001</v>
      </c>
    </row>
    <row r="111" spans="1:27">
      <c r="D111" s="1" t="s">
        <v>53</v>
      </c>
      <c r="E111" s="4">
        <f t="shared" ref="E111:J111" ca="1" si="55">INDEX(E$6:E$33,$W105,1)</f>
        <v>5.1859999999999999</v>
      </c>
      <c r="F111" s="4">
        <f t="shared" ca="1" si="55"/>
        <v>3.4910000000000001</v>
      </c>
      <c r="G111" s="4">
        <f t="shared" ca="1" si="55"/>
        <v>120.276</v>
      </c>
      <c r="H111" s="4">
        <f t="shared" ca="1" si="55"/>
        <v>-83.126999999999995</v>
      </c>
      <c r="I111" s="4">
        <f t="shared" ca="1" si="55"/>
        <v>-13.222</v>
      </c>
      <c r="J111" s="4">
        <f t="shared" ca="1" si="55"/>
        <v>-19.452999999999999</v>
      </c>
    </row>
    <row r="112" spans="1:27">
      <c r="D112" s="1" t="s">
        <v>54</v>
      </c>
      <c r="E112" s="4">
        <f t="shared" ref="E112:J112" ca="1" si="56">INDEX(O$6:O$33,$W105+2,1)</f>
        <v>16.196000000000002</v>
      </c>
      <c r="F112" s="4">
        <f t="shared" ca="1" si="56"/>
        <v>9.6750000000000007</v>
      </c>
      <c r="G112" s="4">
        <f t="shared" ca="1" si="56"/>
        <v>-2.0470000000000002</v>
      </c>
      <c r="H112" s="4">
        <f t="shared" ca="1" si="56"/>
        <v>16.419</v>
      </c>
      <c r="I112" s="4">
        <f t="shared" ca="1" si="56"/>
        <v>-0.89</v>
      </c>
      <c r="J112" s="4">
        <f t="shared" ca="1" si="56"/>
        <v>-1.31</v>
      </c>
    </row>
    <row r="113" spans="2:18">
      <c r="D113" s="1" t="s">
        <v>55</v>
      </c>
      <c r="E113" s="4">
        <f t="shared" ref="E113:J113" ca="1" si="57">INDEX(E$6:E$33,$W105+2,1)</f>
        <v>3.3029999999999999</v>
      </c>
      <c r="F113" s="4">
        <f t="shared" ca="1" si="57"/>
        <v>2.2130000000000001</v>
      </c>
      <c r="G113" s="4">
        <f t="shared" ca="1" si="57"/>
        <v>67.421999999999997</v>
      </c>
      <c r="H113" s="4">
        <f t="shared" ca="1" si="57"/>
        <v>-46.875999999999998</v>
      </c>
      <c r="I113" s="4">
        <f t="shared" ca="1" si="57"/>
        <v>-7.47</v>
      </c>
      <c r="J113" s="4">
        <f t="shared" ca="1" si="57"/>
        <v>-10.99</v>
      </c>
      <c r="M113" t="s">
        <v>98</v>
      </c>
    </row>
    <row r="114" spans="2:18">
      <c r="D114" s="1" t="s">
        <v>12</v>
      </c>
      <c r="E114" s="4">
        <f t="shared" ref="E114:J114" ca="1" si="58">INDEX(Y$6:Y$33,$W105+3,1)</f>
        <v>-295.40100000000001</v>
      </c>
      <c r="F114" s="4">
        <f t="shared" ca="1" si="58"/>
        <v>-188.17099999999999</v>
      </c>
      <c r="G114" s="4">
        <f t="shared" ca="1" si="58"/>
        <v>9.9779999999999998</v>
      </c>
      <c r="H114" s="4">
        <f t="shared" ca="1" si="58"/>
        <v>-40.249000000000002</v>
      </c>
      <c r="I114" s="4">
        <f t="shared" ca="1" si="58"/>
        <v>1.2809999999999999</v>
      </c>
      <c r="J114" s="4">
        <f t="shared" ca="1" si="58"/>
        <v>1.8849999999999998</v>
      </c>
      <c r="K114" s="4">
        <f>L114*1.3</f>
        <v>0</v>
      </c>
      <c r="L114" s="39">
        <f>IF(B107="duplicato",L65,L72)</f>
        <v>0</v>
      </c>
      <c r="M114" t="s">
        <v>56</v>
      </c>
    </row>
    <row r="115" spans="2:18">
      <c r="M115" t="s">
        <v>96</v>
      </c>
    </row>
    <row r="116" spans="2:18">
      <c r="B116" s="9" t="s">
        <v>42</v>
      </c>
      <c r="C116" s="1" t="s">
        <v>57</v>
      </c>
      <c r="E116" s="2" t="s">
        <v>44</v>
      </c>
      <c r="F116" s="2" t="s">
        <v>45</v>
      </c>
      <c r="G116" s="2" t="s">
        <v>46</v>
      </c>
      <c r="H116" s="2" t="s">
        <v>47</v>
      </c>
      <c r="I116" s="2" t="s">
        <v>48</v>
      </c>
      <c r="J116" s="2" t="s">
        <v>49</v>
      </c>
      <c r="K116" s="2" t="s">
        <v>50</v>
      </c>
      <c r="L116" s="2" t="s">
        <v>51</v>
      </c>
    </row>
    <row r="117" spans="2:18">
      <c r="D117" s="1" t="s">
        <v>52</v>
      </c>
      <c r="E117" s="4">
        <f t="shared" ref="E117:J117" ca="1" si="59">INDEX(O$6:O$33,$W105+1,1)</f>
        <v>-25.867999999999999</v>
      </c>
      <c r="F117" s="4">
        <f t="shared" ca="1" si="59"/>
        <v>-15.446</v>
      </c>
      <c r="G117" s="4">
        <f t="shared" ca="1" si="59"/>
        <v>3.1749999999999998</v>
      </c>
      <c r="H117" s="4">
        <f t="shared" ca="1" si="59"/>
        <v>-25.54</v>
      </c>
      <c r="I117" s="4">
        <f t="shared" ca="1" si="59"/>
        <v>1.383</v>
      </c>
      <c r="J117" s="4">
        <f t="shared" ca="1" si="59"/>
        <v>2.0350000000000001</v>
      </c>
      <c r="Q117" s="57" t="s">
        <v>114</v>
      </c>
      <c r="R117" s="57" t="str">
        <f>IF(F105&lt;=F106,"corto","lungo")</f>
        <v>lungo</v>
      </c>
    </row>
    <row r="118" spans="2:18">
      <c r="D118" s="1" t="s">
        <v>53</v>
      </c>
      <c r="E118" s="4">
        <f t="shared" ref="E118:J118" ca="1" si="60">INDEX(E$6:E$33,$W105+1,1)</f>
        <v>-5.383</v>
      </c>
      <c r="F118" s="4">
        <f t="shared" ca="1" si="60"/>
        <v>-3.5920000000000001</v>
      </c>
      <c r="G118" s="4">
        <f t="shared" ca="1" si="60"/>
        <v>-95.733000000000004</v>
      </c>
      <c r="H118" s="4">
        <f t="shared" ca="1" si="60"/>
        <v>67.034000000000006</v>
      </c>
      <c r="I118" s="4">
        <f t="shared" ca="1" si="60"/>
        <v>10.682</v>
      </c>
      <c r="J118" s="4">
        <f t="shared" ca="1" si="60"/>
        <v>15.715</v>
      </c>
      <c r="Q118" s="57" t="s">
        <v>115</v>
      </c>
      <c r="R118" s="57" t="str">
        <f>IF(F106&lt;=F105,"corto","lungo")</f>
        <v>corto</v>
      </c>
    </row>
    <row r="119" spans="2:18">
      <c r="D119" s="1" t="s">
        <v>54</v>
      </c>
      <c r="E119" s="4">
        <f ca="1">E112</f>
        <v>16.196000000000002</v>
      </c>
      <c r="F119" s="4">
        <f t="shared" ref="F119:J121" ca="1" si="61">F112</f>
        <v>9.6750000000000007</v>
      </c>
      <c r="G119" s="4">
        <f t="shared" ca="1" si="61"/>
        <v>-2.0470000000000002</v>
      </c>
      <c r="H119" s="4">
        <f t="shared" ca="1" si="61"/>
        <v>16.419</v>
      </c>
      <c r="I119" s="4">
        <f t="shared" ca="1" si="61"/>
        <v>-0.89</v>
      </c>
      <c r="J119" s="4">
        <f t="shared" ca="1" si="61"/>
        <v>-1.31</v>
      </c>
    </row>
    <row r="120" spans="2:18">
      <c r="D120" s="1" t="s">
        <v>55</v>
      </c>
      <c r="E120" s="4">
        <f ca="1">E113</f>
        <v>3.3029999999999999</v>
      </c>
      <c r="F120" s="4">
        <f t="shared" ca="1" si="61"/>
        <v>2.2130000000000001</v>
      </c>
      <c r="G120" s="4">
        <f t="shared" ca="1" si="61"/>
        <v>67.421999999999997</v>
      </c>
      <c r="H120" s="4">
        <f t="shared" ca="1" si="61"/>
        <v>-46.875999999999998</v>
      </c>
      <c r="I120" s="4">
        <f t="shared" ca="1" si="61"/>
        <v>-7.47</v>
      </c>
      <c r="J120" s="4">
        <f t="shared" ca="1" si="61"/>
        <v>-10.99</v>
      </c>
      <c r="Q120" s="67" t="s">
        <v>112</v>
      </c>
      <c r="R120" s="57" t="str">
        <f>IF(AND($E$37="solo direzione rigida",R117="lungo"),"no","si")</f>
        <v>si</v>
      </c>
    </row>
    <row r="121" spans="2:18">
      <c r="D121" s="1" t="s">
        <v>12</v>
      </c>
      <c r="E121" s="4">
        <f ca="1">E114</f>
        <v>-295.40100000000001</v>
      </c>
      <c r="F121" s="4">
        <f t="shared" ca="1" si="61"/>
        <v>-188.17099999999999</v>
      </c>
      <c r="G121" s="4">
        <f t="shared" ca="1" si="61"/>
        <v>9.9779999999999998</v>
      </c>
      <c r="H121" s="4">
        <f t="shared" ca="1" si="61"/>
        <v>-40.249000000000002</v>
      </c>
      <c r="I121" s="4">
        <f t="shared" ca="1" si="61"/>
        <v>1.2809999999999999</v>
      </c>
      <c r="J121" s="4">
        <f t="shared" ca="1" si="61"/>
        <v>1.8849999999999998</v>
      </c>
      <c r="K121" s="4">
        <f>L121*1.3</f>
        <v>0</v>
      </c>
      <c r="L121" s="39">
        <f>-F105*F106*(M107-(M105+M106))*$W$1/1000000+L114</f>
        <v>0</v>
      </c>
      <c r="Q121" s="67" t="s">
        <v>113</v>
      </c>
      <c r="R121" s="57" t="str">
        <f>IF(AND($E$37="solo direzione rigida",R118="lungo"),"no","si")</f>
        <v>si</v>
      </c>
    </row>
    <row r="123" spans="2:18" s="10" customFormat="1">
      <c r="B123" s="11" t="s">
        <v>58</v>
      </c>
      <c r="C123" s="12" t="s">
        <v>43</v>
      </c>
      <c r="E123" s="13" t="s">
        <v>44</v>
      </c>
      <c r="F123" s="13" t="s">
        <v>45</v>
      </c>
      <c r="G123" s="13" t="s">
        <v>46</v>
      </c>
      <c r="H123" s="13" t="s">
        <v>47</v>
      </c>
      <c r="I123" s="13" t="s">
        <v>48</v>
      </c>
      <c r="J123" s="13" t="s">
        <v>49</v>
      </c>
      <c r="K123" s="13" t="s">
        <v>59</v>
      </c>
      <c r="L123" s="13" t="s">
        <v>60</v>
      </c>
      <c r="M123" s="13" t="s">
        <v>61</v>
      </c>
      <c r="N123" s="13" t="s">
        <v>62</v>
      </c>
      <c r="O123" s="13" t="s">
        <v>63</v>
      </c>
      <c r="P123" s="13" t="s">
        <v>64</v>
      </c>
      <c r="Q123" s="13" t="s">
        <v>65</v>
      </c>
      <c r="R123" s="13" t="s">
        <v>66</v>
      </c>
    </row>
    <row r="124" spans="2:18" s="10" customFormat="1">
      <c r="D124" s="12" t="s">
        <v>52</v>
      </c>
      <c r="E124" s="14">
        <f t="shared" ref="E124:F124" ca="1" si="62">E110-(E110-E117)/$M107*$M105</f>
        <v>21.10021875</v>
      </c>
      <c r="F124" s="14">
        <f t="shared" ca="1" si="62"/>
        <v>12.61059375</v>
      </c>
      <c r="G124" s="14">
        <f ca="1">G110-(G110-G117)/$M107*$M105</f>
        <v>-2.7618437499999997</v>
      </c>
      <c r="H124" s="14">
        <f t="shared" ref="H124:J124" ca="1" si="63">H110-(H110-H117)/$M107*$M105</f>
        <v>22.079812499999999</v>
      </c>
      <c r="I124" s="14">
        <f t="shared" ca="1" si="63"/>
        <v>-1.1989062499999998</v>
      </c>
      <c r="J124" s="14">
        <f t="shared" ca="1" si="63"/>
        <v>-1.7630937500000001</v>
      </c>
      <c r="K124" s="14">
        <f ca="1">(ABS(G124)+ABS(I124))*SIGN(G124)</f>
        <v>-3.9607499999999995</v>
      </c>
      <c r="L124" s="14">
        <f ca="1">(ABS(H124)+ABS(J124))*SIGN(H124)</f>
        <v>23.842906249999999</v>
      </c>
      <c r="M124" s="14">
        <f ca="1">(ABS(K124)+0.3*ABS(L124))*SIGN(K124)</f>
        <v>-11.113621875</v>
      </c>
      <c r="N124" s="14">
        <f t="shared" ref="N124:N128" ca="1" si="64">(ABS(L124)+0.3*ABS(K124))*SIGN(L124)</f>
        <v>25.031131249999998</v>
      </c>
      <c r="O124" s="14">
        <f ca="1">F124+M124</f>
        <v>1.4969718749999998</v>
      </c>
      <c r="P124" s="14">
        <f ca="1">F124-M124</f>
        <v>23.724215624999999</v>
      </c>
      <c r="Q124" s="14">
        <f ca="1">F124+N124</f>
        <v>37.641724999999994</v>
      </c>
      <c r="R124" s="14">
        <f ca="1">F124-N124</f>
        <v>-12.420537499999998</v>
      </c>
    </row>
    <row r="125" spans="2:18" s="10" customFormat="1">
      <c r="D125" s="12" t="s">
        <v>53</v>
      </c>
      <c r="E125" s="14">
        <f t="shared" ref="E125:F125" ca="1" si="65">E111-(E111-E118)/$M107*$M105</f>
        <v>4.1951562500000001</v>
      </c>
      <c r="F125" s="14">
        <f t="shared" ca="1" si="65"/>
        <v>2.8269687499999998</v>
      </c>
      <c r="G125" s="14">
        <f ca="1">G111-(G111-G118)/$M107*$M105</f>
        <v>100.02515624999999</v>
      </c>
      <c r="H125" s="14">
        <f t="shared" ref="H125:J125" ca="1" si="66">H111-(H111-H118)/$M107*$M105</f>
        <v>-69.04940624999999</v>
      </c>
      <c r="I125" s="14">
        <f t="shared" ca="1" si="66"/>
        <v>-10.981</v>
      </c>
      <c r="J125" s="14">
        <f t="shared" ca="1" si="66"/>
        <v>-16.155999999999999</v>
      </c>
      <c r="K125" s="14">
        <f t="shared" ref="K125:L128" ca="1" si="67">(ABS(G125)+ABS(I125))*SIGN(G125)</f>
        <v>111.00615624999999</v>
      </c>
      <c r="L125" s="14">
        <f t="shared" ca="1" si="67"/>
        <v>-85.205406249999982</v>
      </c>
      <c r="M125" s="14">
        <f t="shared" ref="M125:M128" ca="1" si="68">(ABS(K125)+0.3*ABS(L125))*SIGN(K125)</f>
        <v>136.56777812499999</v>
      </c>
      <c r="N125" s="14">
        <f t="shared" ca="1" si="64"/>
        <v>-118.50725312499998</v>
      </c>
      <c r="O125" s="14">
        <f t="shared" ref="O125:O127" ca="1" si="69">F125+M125</f>
        <v>139.39474687499998</v>
      </c>
      <c r="P125" s="14">
        <f t="shared" ref="P125:P127" ca="1" si="70">F125-M125</f>
        <v>-133.740809375</v>
      </c>
      <c r="Q125" s="14">
        <f t="shared" ref="Q125:Q127" ca="1" si="71">F125+N125</f>
        <v>-115.68028437499997</v>
      </c>
      <c r="R125" s="14">
        <f t="shared" ref="R125:R127" ca="1" si="72">F125-N125</f>
        <v>121.33422187499998</v>
      </c>
    </row>
    <row r="126" spans="2:18" s="10" customFormat="1">
      <c r="D126" s="12" t="s">
        <v>54</v>
      </c>
      <c r="E126" s="14">
        <f t="shared" ref="E126:J128" ca="1" si="73">E112</f>
        <v>16.196000000000002</v>
      </c>
      <c r="F126" s="14">
        <f t="shared" ca="1" si="73"/>
        <v>9.6750000000000007</v>
      </c>
      <c r="G126" s="14">
        <f t="shared" ca="1" si="73"/>
        <v>-2.0470000000000002</v>
      </c>
      <c r="H126" s="14">
        <f t="shared" ca="1" si="73"/>
        <v>16.419</v>
      </c>
      <c r="I126" s="14">
        <f t="shared" ca="1" si="73"/>
        <v>-0.89</v>
      </c>
      <c r="J126" s="14">
        <f t="shared" ca="1" si="73"/>
        <v>-1.31</v>
      </c>
      <c r="K126" s="14">
        <f t="shared" ca="1" si="67"/>
        <v>-2.9370000000000003</v>
      </c>
      <c r="L126" s="14">
        <f t="shared" ca="1" si="67"/>
        <v>17.728999999999999</v>
      </c>
      <c r="M126" s="14">
        <f t="shared" ca="1" si="68"/>
        <v>-8.2557000000000009</v>
      </c>
      <c r="N126" s="14">
        <f t="shared" ca="1" si="64"/>
        <v>18.610099999999999</v>
      </c>
      <c r="O126" s="14">
        <f t="shared" ca="1" si="69"/>
        <v>1.4192999999999998</v>
      </c>
      <c r="P126" s="14">
        <f t="shared" ca="1" si="70"/>
        <v>17.930700000000002</v>
      </c>
      <c r="Q126" s="14">
        <f t="shared" ca="1" si="71"/>
        <v>28.2851</v>
      </c>
      <c r="R126" s="14">
        <f t="shared" ca="1" si="72"/>
        <v>-8.9350999999999985</v>
      </c>
    </row>
    <row r="127" spans="2:18" s="10" customFormat="1">
      <c r="D127" s="12" t="s">
        <v>55</v>
      </c>
      <c r="E127" s="14">
        <f t="shared" ca="1" si="73"/>
        <v>3.3029999999999999</v>
      </c>
      <c r="F127" s="14">
        <f t="shared" ca="1" si="73"/>
        <v>2.2130000000000001</v>
      </c>
      <c r="G127" s="14">
        <f t="shared" ca="1" si="73"/>
        <v>67.421999999999997</v>
      </c>
      <c r="H127" s="14">
        <f t="shared" ca="1" si="73"/>
        <v>-46.875999999999998</v>
      </c>
      <c r="I127" s="14">
        <f t="shared" ca="1" si="73"/>
        <v>-7.47</v>
      </c>
      <c r="J127" s="14">
        <f t="shared" ca="1" si="73"/>
        <v>-10.99</v>
      </c>
      <c r="K127" s="14">
        <f t="shared" ca="1" si="67"/>
        <v>74.891999999999996</v>
      </c>
      <c r="L127" s="14">
        <f t="shared" ca="1" si="67"/>
        <v>-57.866</v>
      </c>
      <c r="M127" s="14">
        <f t="shared" ca="1" si="68"/>
        <v>92.251800000000003</v>
      </c>
      <c r="N127" s="14">
        <f t="shared" ca="1" si="64"/>
        <v>-80.33359999999999</v>
      </c>
      <c r="O127" s="14">
        <f t="shared" ca="1" si="69"/>
        <v>94.464799999999997</v>
      </c>
      <c r="P127" s="14">
        <f t="shared" ca="1" si="70"/>
        <v>-90.038800000000009</v>
      </c>
      <c r="Q127" s="14">
        <f t="shared" ca="1" si="71"/>
        <v>-78.120599999999996</v>
      </c>
      <c r="R127" s="14">
        <f t="shared" ca="1" si="72"/>
        <v>82.546599999999984</v>
      </c>
    </row>
    <row r="128" spans="2:18" s="10" customFormat="1">
      <c r="D128" s="12" t="s">
        <v>12</v>
      </c>
      <c r="E128" s="14">
        <f ca="1">E114+K114</f>
        <v>-295.40100000000001</v>
      </c>
      <c r="F128" s="14">
        <f ca="1">F114+L114</f>
        <v>-188.17099999999999</v>
      </c>
      <c r="G128" s="14">
        <f t="shared" ca="1" si="73"/>
        <v>9.9779999999999998</v>
      </c>
      <c r="H128" s="14">
        <f t="shared" ca="1" si="73"/>
        <v>-40.249000000000002</v>
      </c>
      <c r="I128" s="14">
        <f t="shared" ca="1" si="73"/>
        <v>1.2809999999999999</v>
      </c>
      <c r="J128" s="14">
        <f t="shared" ca="1" si="73"/>
        <v>1.8849999999999998</v>
      </c>
      <c r="K128" s="14">
        <f t="shared" ca="1" si="67"/>
        <v>11.259</v>
      </c>
      <c r="L128" s="14">
        <f t="shared" ca="1" si="67"/>
        <v>-42.134</v>
      </c>
      <c r="M128" s="14">
        <f t="shared" ca="1" si="68"/>
        <v>23.8992</v>
      </c>
      <c r="N128" s="14">
        <f t="shared" ca="1" si="64"/>
        <v>-45.511699999999998</v>
      </c>
      <c r="O128" s="14">
        <f ca="1">F128+M128</f>
        <v>-164.27179999999998</v>
      </c>
      <c r="P128" s="14">
        <f ca="1">F128-M128</f>
        <v>-212.0702</v>
      </c>
      <c r="Q128" s="14">
        <f ca="1">F128+N128</f>
        <v>-233.68269999999998</v>
      </c>
      <c r="R128" s="14">
        <f ca="1">F128-N128</f>
        <v>-142.6593</v>
      </c>
    </row>
    <row r="129" spans="1:26" s="10" customFormat="1"/>
    <row r="130" spans="1:26" s="10" customFormat="1">
      <c r="B130" s="11" t="s">
        <v>58</v>
      </c>
      <c r="C130" s="12" t="s">
        <v>57</v>
      </c>
      <c r="E130" s="13" t="s">
        <v>44</v>
      </c>
      <c r="F130" s="13" t="s">
        <v>45</v>
      </c>
      <c r="G130" s="13" t="s">
        <v>46</v>
      </c>
      <c r="H130" s="13" t="s">
        <v>47</v>
      </c>
      <c r="I130" s="13" t="s">
        <v>48</v>
      </c>
      <c r="J130" s="13" t="s">
        <v>49</v>
      </c>
      <c r="K130" s="13" t="s">
        <v>59</v>
      </c>
      <c r="L130" s="13" t="s">
        <v>60</v>
      </c>
      <c r="M130" s="13" t="s">
        <v>61</v>
      </c>
      <c r="N130" s="13" t="s">
        <v>62</v>
      </c>
      <c r="O130" s="13" t="s">
        <v>63</v>
      </c>
      <c r="P130" s="13" t="s">
        <v>64</v>
      </c>
      <c r="Q130" s="13" t="s">
        <v>65</v>
      </c>
      <c r="R130" s="13" t="s">
        <v>66</v>
      </c>
    </row>
    <row r="131" spans="1:26" s="10" customFormat="1">
      <c r="D131" s="12" t="s">
        <v>52</v>
      </c>
      <c r="E131" s="14">
        <f t="shared" ref="E131:F131" ca="1" si="74">E117+(E110-E117)/$M107*$M106</f>
        <v>-21.009218749999999</v>
      </c>
      <c r="F131" s="14">
        <f t="shared" ca="1" si="74"/>
        <v>-12.543593749999999</v>
      </c>
      <c r="G131" s="14">
        <f ca="1">G117+(G110-G117)/$M107*$M106</f>
        <v>2.5608437500000001</v>
      </c>
      <c r="H131" s="14">
        <f t="shared" ref="H131:J131" ca="1" si="75">H117+(H110-H117)/$M107*$M106</f>
        <v>-20.613812499999998</v>
      </c>
      <c r="I131" s="14">
        <f t="shared" ca="1" si="75"/>
        <v>1.1159062500000001</v>
      </c>
      <c r="J131" s="14">
        <f t="shared" ca="1" si="75"/>
        <v>1.6420937500000001</v>
      </c>
      <c r="K131" s="14">
        <f ca="1">(ABS(G131)+ABS(I131))*SIGN(G131)</f>
        <v>3.6767500000000002</v>
      </c>
      <c r="L131" s="14">
        <f ca="1">(ABS(H131)+ABS(J131))*SIGN(H131)</f>
        <v>-22.255906249999999</v>
      </c>
      <c r="M131" s="14">
        <f t="shared" ref="M131:M135" ca="1" si="76">(ABS(K131)+0.3*ABS(L131))*SIGN(K131)</f>
        <v>10.353521874999998</v>
      </c>
      <c r="N131" s="14">
        <f t="shared" ref="N131:N135" ca="1" si="77">(ABS(L131)+0.3*ABS(K131))*SIGN(L131)</f>
        <v>-23.358931249999998</v>
      </c>
      <c r="O131" s="14">
        <f ca="1">F131+M131</f>
        <v>-2.190071875000001</v>
      </c>
      <c r="P131" s="14">
        <f ca="1">F131-M131</f>
        <v>-22.897115624999998</v>
      </c>
      <c r="Q131" s="14">
        <f ca="1">F131+N131</f>
        <v>-35.902524999999997</v>
      </c>
      <c r="R131" s="14">
        <f ca="1">F131-N131</f>
        <v>10.815337499999998</v>
      </c>
    </row>
    <row r="132" spans="1:26" s="10" customFormat="1">
      <c r="D132" s="12" t="s">
        <v>53</v>
      </c>
      <c r="E132" s="14">
        <f t="shared" ref="E132:F132" ca="1" si="78">E118+(E111-E118)/$M107*$M106</f>
        <v>-4.3921562500000002</v>
      </c>
      <c r="F132" s="14">
        <f t="shared" ca="1" si="78"/>
        <v>-2.9279687499999998</v>
      </c>
      <c r="G132" s="14">
        <f ca="1">G118+(G111-G118)/$M107*$M106</f>
        <v>-75.482156250000003</v>
      </c>
      <c r="H132" s="14">
        <f t="shared" ref="H132:J132" ca="1" si="79">H118+(H111-H118)/$M107*$M106</f>
        <v>52.956406250000008</v>
      </c>
      <c r="I132" s="14">
        <f t="shared" ca="1" si="79"/>
        <v>8.4410000000000007</v>
      </c>
      <c r="J132" s="14">
        <f t="shared" ca="1" si="79"/>
        <v>12.417999999999999</v>
      </c>
      <c r="K132" s="14">
        <f t="shared" ref="K132:L135" ca="1" si="80">(ABS(G132)+ABS(I132))*SIGN(G132)</f>
        <v>-83.923156250000005</v>
      </c>
      <c r="L132" s="14">
        <f t="shared" ca="1" si="80"/>
        <v>65.374406250000007</v>
      </c>
      <c r="M132" s="14">
        <f t="shared" ca="1" si="76"/>
        <v>-103.53547812500001</v>
      </c>
      <c r="N132" s="14">
        <f t="shared" ca="1" si="77"/>
        <v>90.551353125000006</v>
      </c>
      <c r="O132" s="14">
        <f t="shared" ref="O132:O134" ca="1" si="81">F132+M132</f>
        <v>-106.46344687500002</v>
      </c>
      <c r="P132" s="14">
        <f t="shared" ref="P132:P134" ca="1" si="82">F132-M132</f>
        <v>100.60750937500001</v>
      </c>
      <c r="Q132" s="14">
        <f t="shared" ref="Q132:Q134" ca="1" si="83">F132+N132</f>
        <v>87.623384375000001</v>
      </c>
      <c r="R132" s="14">
        <f t="shared" ref="R132:R134" ca="1" si="84">F132-N132</f>
        <v>-93.479321875000011</v>
      </c>
    </row>
    <row r="133" spans="1:26" s="10" customFormat="1">
      <c r="D133" s="12" t="s">
        <v>54</v>
      </c>
      <c r="E133" s="14">
        <f ca="1">E126</f>
        <v>16.196000000000002</v>
      </c>
      <c r="F133" s="14">
        <f t="shared" ref="F133:J134" ca="1" si="85">F126</f>
        <v>9.6750000000000007</v>
      </c>
      <c r="G133" s="14">
        <f t="shared" ca="1" si="85"/>
        <v>-2.0470000000000002</v>
      </c>
      <c r="H133" s="14">
        <f t="shared" ca="1" si="85"/>
        <v>16.419</v>
      </c>
      <c r="I133" s="14">
        <f t="shared" ca="1" si="85"/>
        <v>-0.89</v>
      </c>
      <c r="J133" s="14">
        <f t="shared" ca="1" si="85"/>
        <v>-1.31</v>
      </c>
      <c r="K133" s="14">
        <f t="shared" ca="1" si="80"/>
        <v>-2.9370000000000003</v>
      </c>
      <c r="L133" s="14">
        <f t="shared" ca="1" si="80"/>
        <v>17.728999999999999</v>
      </c>
      <c r="M133" s="14">
        <f t="shared" ca="1" si="76"/>
        <v>-8.2557000000000009</v>
      </c>
      <c r="N133" s="14">
        <f t="shared" ca="1" si="77"/>
        <v>18.610099999999999</v>
      </c>
      <c r="O133" s="14">
        <f t="shared" ca="1" si="81"/>
        <v>1.4192999999999998</v>
      </c>
      <c r="P133" s="14">
        <f t="shared" ca="1" si="82"/>
        <v>17.930700000000002</v>
      </c>
      <c r="Q133" s="14">
        <f t="shared" ca="1" si="83"/>
        <v>28.2851</v>
      </c>
      <c r="R133" s="14">
        <f t="shared" ca="1" si="84"/>
        <v>-8.9350999999999985</v>
      </c>
    </row>
    <row r="134" spans="1:26" s="10" customFormat="1">
      <c r="D134" s="12" t="s">
        <v>55</v>
      </c>
      <c r="E134" s="14">
        <f ca="1">E127</f>
        <v>3.3029999999999999</v>
      </c>
      <c r="F134" s="14">
        <f t="shared" ca="1" si="85"/>
        <v>2.2130000000000001</v>
      </c>
      <c r="G134" s="14">
        <f t="shared" ca="1" si="85"/>
        <v>67.421999999999997</v>
      </c>
      <c r="H134" s="14">
        <f t="shared" ca="1" si="85"/>
        <v>-46.875999999999998</v>
      </c>
      <c r="I134" s="14">
        <f t="shared" ca="1" si="85"/>
        <v>-7.47</v>
      </c>
      <c r="J134" s="14">
        <f t="shared" ca="1" si="85"/>
        <v>-10.99</v>
      </c>
      <c r="K134" s="14">
        <f t="shared" ca="1" si="80"/>
        <v>74.891999999999996</v>
      </c>
      <c r="L134" s="14">
        <f t="shared" ca="1" si="80"/>
        <v>-57.866</v>
      </c>
      <c r="M134" s="14">
        <f t="shared" ca="1" si="76"/>
        <v>92.251800000000003</v>
      </c>
      <c r="N134" s="14">
        <f t="shared" ca="1" si="77"/>
        <v>-80.33359999999999</v>
      </c>
      <c r="O134" s="14">
        <f t="shared" ca="1" si="81"/>
        <v>94.464799999999997</v>
      </c>
      <c r="P134" s="14">
        <f t="shared" ca="1" si="82"/>
        <v>-90.038800000000009</v>
      </c>
      <c r="Q134" s="14">
        <f t="shared" ca="1" si="83"/>
        <v>-78.120599999999996</v>
      </c>
      <c r="R134" s="14">
        <f t="shared" ca="1" si="84"/>
        <v>82.546599999999984</v>
      </c>
    </row>
    <row r="135" spans="1:26" s="10" customFormat="1">
      <c r="D135" s="12" t="s">
        <v>12</v>
      </c>
      <c r="E135" s="14">
        <f ca="1">E121+K121</f>
        <v>-295.40100000000001</v>
      </c>
      <c r="F135" s="14">
        <f ca="1">F121+L121</f>
        <v>-188.17099999999999</v>
      </c>
      <c r="G135" s="14">
        <f t="shared" ref="G135:J135" ca="1" si="86">G121</f>
        <v>9.9779999999999998</v>
      </c>
      <c r="H135" s="14">
        <f t="shared" ca="1" si="86"/>
        <v>-40.249000000000002</v>
      </c>
      <c r="I135" s="14">
        <f t="shared" ca="1" si="86"/>
        <v>1.2809999999999999</v>
      </c>
      <c r="J135" s="14">
        <f t="shared" ca="1" si="86"/>
        <v>1.8849999999999998</v>
      </c>
      <c r="K135" s="14">
        <f t="shared" ca="1" si="80"/>
        <v>11.259</v>
      </c>
      <c r="L135" s="14">
        <f t="shared" ca="1" si="80"/>
        <v>-42.134</v>
      </c>
      <c r="M135" s="14">
        <f t="shared" ca="1" si="76"/>
        <v>23.8992</v>
      </c>
      <c r="N135" s="14">
        <f t="shared" ca="1" si="77"/>
        <v>-45.511699999999998</v>
      </c>
      <c r="O135" s="14">
        <f ca="1">F135+M135</f>
        <v>-164.27179999999998</v>
      </c>
      <c r="P135" s="14">
        <f ca="1">F135-M135</f>
        <v>-212.0702</v>
      </c>
      <c r="Q135" s="14">
        <f ca="1">F135+N135</f>
        <v>-233.68269999999998</v>
      </c>
      <c r="R135" s="14">
        <f ca="1">F135-N135</f>
        <v>-142.6593</v>
      </c>
    </row>
    <row r="136" spans="1:26" s="10" customFormat="1"/>
    <row r="137" spans="1:26" s="10" customFormat="1">
      <c r="A137" s="12" t="s">
        <v>21</v>
      </c>
      <c r="B137" s="11" t="s">
        <v>58</v>
      </c>
      <c r="C137" s="12" t="s">
        <v>43</v>
      </c>
      <c r="E137" s="15" t="s">
        <v>44</v>
      </c>
      <c r="F137" s="13" t="s">
        <v>63</v>
      </c>
      <c r="G137" s="13" t="s">
        <v>64</v>
      </c>
      <c r="H137" s="13" t="s">
        <v>65</v>
      </c>
      <c r="I137" s="13" t="s">
        <v>66</v>
      </c>
      <c r="J137" s="13" t="s">
        <v>67</v>
      </c>
      <c r="K137" s="15" t="s">
        <v>63</v>
      </c>
      <c r="L137" s="15" t="s">
        <v>64</v>
      </c>
      <c r="M137" s="15" t="s">
        <v>65</v>
      </c>
      <c r="N137" s="15" t="s">
        <v>66</v>
      </c>
      <c r="O137" s="7" t="s">
        <v>117</v>
      </c>
      <c r="P137" s="13" t="s">
        <v>44</v>
      </c>
      <c r="Q137" s="13" t="s">
        <v>63</v>
      </c>
      <c r="R137" s="13" t="s">
        <v>64</v>
      </c>
      <c r="S137" s="13" t="s">
        <v>65</v>
      </c>
      <c r="T137" s="13" t="s">
        <v>66</v>
      </c>
      <c r="U137" s="13" t="s">
        <v>13</v>
      </c>
      <c r="V137" s="16" t="s">
        <v>68</v>
      </c>
      <c r="Y137" s="57" t="s">
        <v>69</v>
      </c>
      <c r="Z137" s="57" t="s">
        <v>70</v>
      </c>
    </row>
    <row r="138" spans="1:26">
      <c r="A138" s="1">
        <f ca="1">B105</f>
        <v>2</v>
      </c>
      <c r="D138" s="1" t="s">
        <v>52</v>
      </c>
      <c r="E138" s="17">
        <f ca="1">E124</f>
        <v>21.10021875</v>
      </c>
      <c r="F138" s="4">
        <f t="shared" ref="F138:I139" ca="1" si="87">O124</f>
        <v>1.4969718749999998</v>
      </c>
      <c r="G138" s="4">
        <f t="shared" ca="1" si="87"/>
        <v>23.724215624999999</v>
      </c>
      <c r="H138" s="18">
        <f t="shared" ca="1" si="87"/>
        <v>37.641724999999994</v>
      </c>
      <c r="I138" s="18">
        <f t="shared" ca="1" si="87"/>
        <v>-12.420537499999998</v>
      </c>
      <c r="J138" s="4">
        <f>IF(R120="si",INDEX($N$40:$N$53,MATCH(A140,$L$40:$L$53,-1),1),"---")</f>
        <v>93.6</v>
      </c>
      <c r="K138" s="17">
        <f ca="1">MAX(ABS(F138),IF(J138="---",0,0.3*J138))</f>
        <v>28.08</v>
      </c>
      <c r="L138" s="17">
        <f ca="1">MAX(ABS(G138),IF(J138="---",0,0.3*J138))</f>
        <v>28.08</v>
      </c>
      <c r="M138" s="17">
        <f ca="1">MAX(ABS(H138),J138)</f>
        <v>93.6</v>
      </c>
      <c r="N138" s="17">
        <f ca="1">MAX(ABS(I138),J138)</f>
        <v>93.6</v>
      </c>
      <c r="O138" s="7" t="str">
        <f>CONCATENATE("lx (",R117,")")</f>
        <v>lx (lungo)</v>
      </c>
      <c r="P138" s="19">
        <f ca="1">MAX(E138-$Z106*(1-((0.48*$Z105+E140)/(0.48*$Z105))^2),0)/(($F106-2*$F107)*$O$2)*1000</f>
        <v>0</v>
      </c>
      <c r="Q138" s="19">
        <f ca="1">MAX(K138-$Z106*(1-((0.48*$Z105+K140)/(0.48*$Z105))^2),0)/(($F106-2*$F107)*$O$2)*1000</f>
        <v>0.56414135046115621</v>
      </c>
      <c r="R138" s="19">
        <f t="shared" ref="R138:S138" ca="1" si="88">MAX(L138-$Z106*(1-((0.48*$Z105+L140)/(0.48*$Z105))^2),0)/(($F106-2*$F107)*$O$2)*1000</f>
        <v>0</v>
      </c>
      <c r="S138" s="19">
        <f t="shared" ca="1" si="88"/>
        <v>7.1341401676490914</v>
      </c>
      <c r="T138" s="19">
        <f ca="1">MAX(N138-$Z106*(1-((0.48*$Z105+N140)/(0.48*$Z105))^2),0)/(($F106-2*$F107)*$O$2)*1000</f>
        <v>8.5111610980496302</v>
      </c>
      <c r="U138" s="17">
        <f ca="1">MAX(P138:T138)</f>
        <v>8.5111610980496302</v>
      </c>
      <c r="V138" s="39">
        <v>9.32</v>
      </c>
      <c r="Y138" s="68">
        <f>2*V138*$O$2/10</f>
        <v>729.39130434782624</v>
      </c>
      <c r="Z138" s="69">
        <f>Y138*(F106-2*F107)/200</f>
        <v>80.233043478260882</v>
      </c>
    </row>
    <row r="139" spans="1:26">
      <c r="A139" s="12" t="s">
        <v>30</v>
      </c>
      <c r="D139" s="1" t="s">
        <v>53</v>
      </c>
      <c r="E139" s="17">
        <f ca="1">E125</f>
        <v>4.1951562500000001</v>
      </c>
      <c r="F139" s="18">
        <f t="shared" ca="1" si="87"/>
        <v>139.39474687499998</v>
      </c>
      <c r="G139" s="18">
        <f t="shared" ca="1" si="87"/>
        <v>-133.740809375</v>
      </c>
      <c r="H139" s="4">
        <f t="shared" ca="1" si="87"/>
        <v>-115.68028437499997</v>
      </c>
      <c r="I139" s="4">
        <f t="shared" ca="1" si="87"/>
        <v>121.33422187499998</v>
      </c>
      <c r="J139" s="4">
        <f>IF(R121="si",INDEX($O$40:$O$53,MATCH(A140,$L$40:$L$53,-1),1),"---")</f>
        <v>187.2</v>
      </c>
      <c r="K139" s="17">
        <f ca="1">MAX(ABS(F139),J139)</f>
        <v>187.2</v>
      </c>
      <c r="L139" s="17">
        <f ca="1">MAX(ABS(G139),J139)</f>
        <v>187.2</v>
      </c>
      <c r="M139" s="17">
        <f ca="1">MAX(ABS(H139),IF(J139="---",0,0.3*J139))</f>
        <v>115.68028437499997</v>
      </c>
      <c r="N139" s="17">
        <f ca="1">MAX(ABS(I139),IF(J139="---",0,0.3*J139))</f>
        <v>121.33422187499998</v>
      </c>
      <c r="O139" s="7" t="str">
        <f>CONCATENATE("ly (",R118,")")</f>
        <v>ly (corto)</v>
      </c>
      <c r="P139" s="19">
        <f ca="1">MAX(E139-$Z107*(1-((0.48*$Z105+E140)/(0.48*$Z105))^2),0)/(($F105-2*$F107)*$O$2)*1000</f>
        <v>0</v>
      </c>
      <c r="Q139" s="19">
        <f ca="1">MAX(K139-$Z107*(1-((0.48*$Z105+K140)/(0.48*$Z105))^2),0)/(($F105-2*$F107)*$O$2)*1000</f>
        <v>5.4825686450054727</v>
      </c>
      <c r="R139" s="19">
        <f t="shared" ref="R139:T139" ca="1" si="89">MAX(L139-$Z107*(1-((0.48*$Z105+L140)/(0.48*$Z105))^2),0)/(($F105-2*$F107)*$O$2)*1000</f>
        <v>4.8838695195869581</v>
      </c>
      <c r="S139" s="19">
        <f t="shared" ca="1" si="89"/>
        <v>1.6727944410015769</v>
      </c>
      <c r="T139" s="19">
        <f t="shared" ca="1" si="89"/>
        <v>3.0459561477131358</v>
      </c>
      <c r="U139" s="17">
        <f ca="1">MAX(P139:T139)</f>
        <v>5.4825686450054727</v>
      </c>
      <c r="V139" s="39">
        <v>7.82</v>
      </c>
      <c r="Y139" s="68">
        <f>2*V139*$O$2/10</f>
        <v>612.00000000000011</v>
      </c>
      <c r="Z139" s="69">
        <f>Y139*(F105-2*F107)/200</f>
        <v>189.72000000000003</v>
      </c>
    </row>
    <row r="140" spans="1:26">
      <c r="A140" s="1">
        <f>B106</f>
        <v>4</v>
      </c>
      <c r="D140" s="1" t="s">
        <v>12</v>
      </c>
      <c r="E140" s="20">
        <f ca="1">E128</f>
        <v>-295.40100000000001</v>
      </c>
      <c r="F140" s="8">
        <f ca="1">O128</f>
        <v>-164.27179999999998</v>
      </c>
      <c r="G140" s="8">
        <f ca="1">P128</f>
        <v>-212.0702</v>
      </c>
      <c r="H140" s="8">
        <f ca="1">Q128</f>
        <v>-233.68269999999998</v>
      </c>
      <c r="I140" s="8">
        <f ca="1">R128</f>
        <v>-142.6593</v>
      </c>
      <c r="K140" s="17">
        <f ca="1">F140</f>
        <v>-164.27179999999998</v>
      </c>
      <c r="L140" s="17">
        <f t="shared" ref="L140:N140" ca="1" si="90">G140</f>
        <v>-212.0702</v>
      </c>
      <c r="M140" s="17">
        <f t="shared" ca="1" si="90"/>
        <v>-233.68269999999998</v>
      </c>
      <c r="N140" s="17">
        <f t="shared" ca="1" si="90"/>
        <v>-142.6593</v>
      </c>
      <c r="Y140" s="61"/>
      <c r="Z140" s="61"/>
    </row>
    <row r="141" spans="1:26">
      <c r="D141" s="7" t="s">
        <v>71</v>
      </c>
      <c r="E141" s="4">
        <f ca="1">($Z106+$Z138)*(1-ABS((0.48*$Z105+E140)/(0.48*$Z105+$Y138))^(1+1/(1+$Y138/$Z105)))</f>
        <v>128.71765567846285</v>
      </c>
      <c r="K141" s="4">
        <f ca="1">($Z106+$Z138)*(1-ABS((0.48*$Z105+K140)/(0.48*$Z105+$Y138))^(1+1/(1+$Y138/$Z105)))</f>
        <v>115.91652392811322</v>
      </c>
      <c r="L141" s="4">
        <f ca="1">($Z106+$Z138)*(1-ABS((0.48*$Z105+L140)/(0.48*$Z105+$Y138))^(1+1/(1+$Y138/$Z105)))</f>
        <v>120.71291868794914</v>
      </c>
      <c r="M141" s="4">
        <f ca="1">($Z106+$Z138)*(1-ABS((0.48*$Z105+M140)/(0.48*$Z105+$Y138))^(1+1/(1+$Y138/$Z105)))</f>
        <v>122.83278020609028</v>
      </c>
      <c r="N141" s="4">
        <f ca="1">($Z106+$Z138)*(1-ABS((0.48*$Z105+N140)/(0.48*$Z105+$Y138))^(1+1/(1+$Y138/$Z105)))</f>
        <v>113.69914964167572</v>
      </c>
      <c r="Y141" s="61"/>
      <c r="Z141" s="61"/>
    </row>
    <row r="142" spans="1:26">
      <c r="D142" s="7" t="s">
        <v>72</v>
      </c>
      <c r="E142" s="4">
        <f ca="1">($Z107+$Z139)*(1-ABS((0.48*$Z105+E140)/(0.48*$Z105+$Y139))^(1+1/(1+$Y139/$Z105)))</f>
        <v>289.79955455067386</v>
      </c>
      <c r="K142" s="4">
        <f ca="1">($Z107+$Z139)*(1-ABS((0.48*$Z105+K140)/(0.48*$Z105+$Y139))^(1+1/(1+$Y139/$Z105)))</f>
        <v>256.55361681271779</v>
      </c>
      <c r="L142" s="4">
        <f ca="1">($Z107+$Z139)*(1-ABS((0.48*$Z105+L140)/(0.48*$Z105+$Y139))^(1+1/(1+$Y139/$Z105)))</f>
        <v>269.02148408020611</v>
      </c>
      <c r="M142" s="4">
        <f ca="1">($Z107+$Z139)*(1-ABS((0.48*$Z105+M140)/(0.48*$Z105+$Y139))^(1+1/(1+$Y139/$Z105)))</f>
        <v>274.52778974543065</v>
      </c>
      <c r="N142" s="4">
        <f ca="1">($Z107+$Z139)*(1-ABS((0.48*$Z105+N140)/(0.48*$Z105+$Y139))^(1+1/(1+$Y139/$Z105)))</f>
        <v>250.78554014782944</v>
      </c>
      <c r="Y142" s="61"/>
      <c r="Z142" s="61"/>
    </row>
    <row r="143" spans="1:26">
      <c r="A143" t="str">
        <f ca="1">IF(MAX(E143:N143)&gt;1,"non verificato","verificato")</f>
        <v>non verificato</v>
      </c>
      <c r="D143" s="7" t="s">
        <v>73</v>
      </c>
      <c r="E143" s="3">
        <f ca="1">ABS(E138/E141)^1.5+ABS(E139/E142)^1.5</f>
        <v>6.8111928765075574E-2</v>
      </c>
      <c r="K143" s="3">
        <f t="shared" ref="K143:N143" ca="1" si="91">ABS(K138/K141)^1.5+ABS(K139/K142)^1.5</f>
        <v>0.74251982990134036</v>
      </c>
      <c r="L143" s="3">
        <f t="shared" ca="1" si="91"/>
        <v>0.69266086082146583</v>
      </c>
      <c r="M143" s="3">
        <f t="shared" ca="1" si="91"/>
        <v>0.93871773975436978</v>
      </c>
      <c r="N143" s="3">
        <f t="shared" ca="1" si="91"/>
        <v>1.0834546544559909</v>
      </c>
      <c r="Y143" s="61"/>
      <c r="Z143" s="61"/>
    </row>
    <row r="144" spans="1:26">
      <c r="Y144" s="61"/>
      <c r="Z144" s="61"/>
    </row>
    <row r="145" spans="1:27">
      <c r="B145" s="9" t="s">
        <v>58</v>
      </c>
      <c r="C145" s="1" t="s">
        <v>57</v>
      </c>
      <c r="D145" s="10"/>
      <c r="E145" s="15" t="s">
        <v>44</v>
      </c>
      <c r="F145" s="13" t="s">
        <v>63</v>
      </c>
      <c r="G145" s="13" t="s">
        <v>64</v>
      </c>
      <c r="H145" s="13" t="s">
        <v>65</v>
      </c>
      <c r="I145" s="13" t="s">
        <v>66</v>
      </c>
      <c r="J145" s="13" t="s">
        <v>67</v>
      </c>
      <c r="K145" s="15" t="s">
        <v>63</v>
      </c>
      <c r="L145" s="15" t="s">
        <v>64</v>
      </c>
      <c r="M145" s="15" t="s">
        <v>65</v>
      </c>
      <c r="N145" s="15" t="s">
        <v>66</v>
      </c>
      <c r="O145" s="7" t="str">
        <f>O137</f>
        <v>As,nec</v>
      </c>
      <c r="P145" s="13" t="s">
        <v>44</v>
      </c>
      <c r="Q145" s="13" t="s">
        <v>63</v>
      </c>
      <c r="R145" s="13" t="s">
        <v>64</v>
      </c>
      <c r="S145" s="13" t="s">
        <v>65</v>
      </c>
      <c r="T145" s="13" t="s">
        <v>66</v>
      </c>
      <c r="U145" s="13" t="s">
        <v>13</v>
      </c>
      <c r="V145" s="16" t="s">
        <v>68</v>
      </c>
      <c r="Y145" s="57" t="s">
        <v>69</v>
      </c>
      <c r="Z145" s="57" t="s">
        <v>70</v>
      </c>
    </row>
    <row r="146" spans="1:27">
      <c r="D146" s="1" t="s">
        <v>52</v>
      </c>
      <c r="E146" s="17">
        <f ca="1">E131</f>
        <v>-21.009218749999999</v>
      </c>
      <c r="F146" s="4">
        <f t="shared" ref="F146:I147" ca="1" si="92">O131</f>
        <v>-2.190071875000001</v>
      </c>
      <c r="G146" s="4">
        <f t="shared" ca="1" si="92"/>
        <v>-22.897115624999998</v>
      </c>
      <c r="H146" s="18">
        <f t="shared" ca="1" si="92"/>
        <v>-35.902524999999997</v>
      </c>
      <c r="I146" s="18">
        <f t="shared" ca="1" si="92"/>
        <v>10.815337499999998</v>
      </c>
      <c r="J146" s="4">
        <f>IF(R120="si",INDEX($N$40:$N$53,MATCH(A140,$L$40:$L$53,-1)+1,1),"---")</f>
        <v>65.52</v>
      </c>
      <c r="K146" s="17">
        <f ca="1">MAX(ABS(F146),IF(J146="---",0,0.3*J146))</f>
        <v>19.655999999999999</v>
      </c>
      <c r="L146" s="17">
        <f ca="1">MAX(ABS(G146),IF(J146="---",0,0.3*J146))</f>
        <v>22.897115624999998</v>
      </c>
      <c r="M146" s="17">
        <f ca="1">MAX(ABS(H146),J146)</f>
        <v>65.52</v>
      </c>
      <c r="N146" s="17">
        <f ca="1">MAX(ABS(I146),J146)</f>
        <v>65.52</v>
      </c>
      <c r="O146" s="7" t="str">
        <f>O138</f>
        <v>lx (lungo)</v>
      </c>
      <c r="P146" s="19">
        <f t="shared" ref="P146" ca="1" si="93">MAX(E146-$Z106*(1-((0.48*$Z105+E148)/(0.48*$Z105))^2),0)/(($F106-2*$F107)*$O$2)*1000</f>
        <v>0</v>
      </c>
      <c r="Q146" s="19">
        <f ca="1">MAX(K146-$Z106*(1-((0.48*$Z105+K148)/(0.48*$Z105))^2),0)/(($F106-2*$F107)*$O$2)*1000</f>
        <v>0</v>
      </c>
      <c r="R146" s="19">
        <f ca="1">MAX(L146-$Z106*(1-((0.48*$Z105+L148)/(0.48*$Z105))^2),0)/(($F106-2*$F107)*$O$2)*1000</f>
        <v>0</v>
      </c>
      <c r="S146" s="19">
        <f ca="1">MAX(M146-$Z106*(1-((0.48*$Z105+M148)/(0.48*$Z105))^2),0)/(($F106-2*$F107)*$O$2)*1000</f>
        <v>3.8723219858309106</v>
      </c>
      <c r="T146" s="19">
        <f ca="1">MAX(N146-$Z106*(1-((0.48*$Z105+N148)/(0.48*$Z105))^2),0)/(($F106-2*$F107)*$O$2)*1000</f>
        <v>5.2493429162314493</v>
      </c>
      <c r="U146" s="17">
        <f ca="1">MAX(P146:T146)</f>
        <v>5.2493429162314493</v>
      </c>
      <c r="V146" s="39">
        <v>9.32</v>
      </c>
      <c r="Y146" s="68">
        <f>2*V146*$O$2/10</f>
        <v>729.39130434782624</v>
      </c>
      <c r="Z146" s="69">
        <f>Y146*(F106-2*F107)/200</f>
        <v>80.233043478260882</v>
      </c>
    </row>
    <row r="147" spans="1:27">
      <c r="D147" s="1" t="s">
        <v>53</v>
      </c>
      <c r="E147" s="17">
        <f ca="1">E132</f>
        <v>-4.3921562500000002</v>
      </c>
      <c r="F147" s="18">
        <f t="shared" ca="1" si="92"/>
        <v>-106.46344687500002</v>
      </c>
      <c r="G147" s="18">
        <f t="shared" ca="1" si="92"/>
        <v>100.60750937500001</v>
      </c>
      <c r="H147" s="4">
        <f t="shared" ca="1" si="92"/>
        <v>87.623384375000001</v>
      </c>
      <c r="I147" s="4">
        <f t="shared" ca="1" si="92"/>
        <v>-93.479321875000011</v>
      </c>
      <c r="J147" s="4">
        <f>IF(R121="si",INDEX($O$40:$O$53,MATCH(A140,$L$40:$L$53,-1)+1,1),"---")</f>
        <v>174.72</v>
      </c>
      <c r="K147" s="17">
        <f ca="1">MAX(ABS(F147),J147)</f>
        <v>174.72</v>
      </c>
      <c r="L147" s="17">
        <f ca="1">MAX(ABS(G147),J147)</f>
        <v>174.72</v>
      </c>
      <c r="M147" s="17">
        <f ca="1">MAX(ABS(H147),IF(J147="---",0,0.3*J147))</f>
        <v>87.623384375000001</v>
      </c>
      <c r="N147" s="17">
        <f ca="1">MAX(ABS(I147),IF(J147="---",0,0.3*J147))</f>
        <v>93.479321875000011</v>
      </c>
      <c r="O147" s="7" t="str">
        <f>O139</f>
        <v>ly (corto)</v>
      </c>
      <c r="P147" s="19">
        <f t="shared" ref="P147" ca="1" si="94">MAX(E147-$Z107*(1-((0.48*$Z105+E148)/(0.48*$Z105))^2),0)/(($F105-2*$F107)*$O$2)*1000</f>
        <v>0</v>
      </c>
      <c r="Q147" s="19">
        <f ca="1">MAX(K147-$Z107*(1-((0.48*$Z105+K148)/(0.48*$Z105))^2),0)/(($F105-2*$F107)*$O$2)*1000</f>
        <v>4.9681600428549357</v>
      </c>
      <c r="R147" s="19">
        <f ca="1">MAX(L147-$Z107*(1-((0.48*$Z105+L148)/(0.48*$Z105))^2),0)/(($F105-2*$F107)*$O$2)*1000</f>
        <v>4.3694609174364203</v>
      </c>
      <c r="S147" s="19">
        <f ca="1">MAX(M147-$Z107*(1-((0.48*$Z105+M148)/(0.48*$Z105))^2),0)/(($F105-2*$F107)*$O$2)*1000</f>
        <v>0.51632723670050285</v>
      </c>
      <c r="T147" s="19">
        <f ca="1">MAX(N147-$Z107*(1-((0.48*$Z105+N148)/(0.48*$Z105))^2),0)/(($F105-2*$F107)*$O$2)*1000</f>
        <v>1.8978151082866135</v>
      </c>
      <c r="U147" s="17">
        <f ca="1">MAX(P147:T147)</f>
        <v>4.9681600428549357</v>
      </c>
      <c r="V147" s="39">
        <v>7.82</v>
      </c>
      <c r="Y147" s="68">
        <f>2*V147*$O$2/10</f>
        <v>612.00000000000011</v>
      </c>
      <c r="Z147" s="69">
        <f>Y147*(F105-2*F107)/200</f>
        <v>189.72000000000003</v>
      </c>
    </row>
    <row r="148" spans="1:27">
      <c r="D148" s="1" t="s">
        <v>12</v>
      </c>
      <c r="E148" s="20">
        <f ca="1">E135</f>
        <v>-295.40100000000001</v>
      </c>
      <c r="F148" s="8">
        <f ca="1">O135</f>
        <v>-164.27179999999998</v>
      </c>
      <c r="G148" s="8">
        <f ca="1">P135</f>
        <v>-212.0702</v>
      </c>
      <c r="H148" s="8">
        <f ca="1">Q135</f>
        <v>-233.68269999999998</v>
      </c>
      <c r="I148" s="8">
        <f ca="1">R135</f>
        <v>-142.6593</v>
      </c>
      <c r="K148" s="17">
        <f ca="1">F148</f>
        <v>-164.27179999999998</v>
      </c>
      <c r="L148" s="17">
        <f t="shared" ref="L148:N148" ca="1" si="95">G148</f>
        <v>-212.0702</v>
      </c>
      <c r="M148" s="17">
        <f t="shared" ca="1" si="95"/>
        <v>-233.68269999999998</v>
      </c>
      <c r="N148" s="17">
        <f t="shared" ca="1" si="95"/>
        <v>-142.6593</v>
      </c>
    </row>
    <row r="149" spans="1:27">
      <c r="D149" s="7" t="s">
        <v>71</v>
      </c>
      <c r="E149" s="4">
        <f ca="1">($Z106+$Z146)*(1-ABS((0.48*$Z105+E148)/(0.48*$Z105+$Y146))^(1+1/(1+$Y146/$Z105)))</f>
        <v>128.71765567846285</v>
      </c>
      <c r="K149" s="4">
        <f ca="1">($Z106+$Z146)*(1-ABS((0.48*$Z105+K148)/(0.48*$Z105+$Y146))^(1+1/(1+$Y146/$Z105)))</f>
        <v>115.91652392811322</v>
      </c>
      <c r="L149" s="4">
        <f ca="1">($Z106+$Z146)*(1-ABS((0.48*$Z105+L148)/(0.48*$Z105+$Y146))^(1+1/(1+$Y146/$Z105)))</f>
        <v>120.71291868794914</v>
      </c>
      <c r="M149" s="4">
        <f ca="1">($Z106+$Z146)*(1-ABS((0.48*$Z105+M148)/(0.48*$Z105+$Y146))^(1+1/(1+$Y146/$Z105)))</f>
        <v>122.83278020609028</v>
      </c>
      <c r="N149" s="4">
        <f ca="1">($Z106+$Z146)*(1-ABS((0.48*$Z105+N148)/(0.48*$Z105+$Y146))^(1+1/(1+$Y146/$Z105)))</f>
        <v>113.69914964167572</v>
      </c>
    </row>
    <row r="150" spans="1:27">
      <c r="D150" s="7" t="s">
        <v>72</v>
      </c>
      <c r="E150" s="4">
        <f ca="1">($Z107+$Z147)*(1-ABS((0.48*$Z105+E148)/(0.48*$Z105+$Y147))^(1+1/(1+$Y147/$Z105)))</f>
        <v>289.79955455067386</v>
      </c>
      <c r="K150" s="4">
        <f ca="1">($Z107+$Z147)*(1-ABS((0.48*$Z105+K148)/(0.48*$Z105+$Y147))^(1+1/(1+$Y147/$Z105)))</f>
        <v>256.55361681271779</v>
      </c>
      <c r="L150" s="4">
        <f ca="1">($Z107+$Z147)*(1-ABS((0.48*$Z105+L148)/(0.48*$Z105+$Y147))^(1+1/(1+$Y147/$Z105)))</f>
        <v>269.02148408020611</v>
      </c>
      <c r="M150" s="4">
        <f ca="1">($Z107+$Z147)*(1-ABS((0.48*$Z105+M148)/(0.48*$Z105+$Y147))^(1+1/(1+$Y147/$Z105)))</f>
        <v>274.52778974543065</v>
      </c>
      <c r="N150" s="4">
        <f ca="1">($Z107+$Z147)*(1-ABS((0.48*$Z105+N148)/(0.48*$Z105+$Y147))^(1+1/(1+$Y147/$Z105)))</f>
        <v>250.78554014782944</v>
      </c>
    </row>
    <row r="151" spans="1:27">
      <c r="A151" t="str">
        <f ca="1">IF(MAX(E151:N151)&gt;1,"non verificato","verificato")</f>
        <v>verificato</v>
      </c>
      <c r="D151" s="7" t="s">
        <v>73</v>
      </c>
      <c r="E151" s="3">
        <f ca="1">ABS(E146/E149)^1.5+ABS(E147/E150)^1.5</f>
        <v>6.7807146988372494E-2</v>
      </c>
      <c r="K151" s="3">
        <f t="shared" ref="K151:N151" ca="1" si="96">ABS(K146/K149)^1.5+ABS(K147/K150)^1.5</f>
        <v>0.63184067322756865</v>
      </c>
      <c r="L151" s="3">
        <f t="shared" ca="1" si="96"/>
        <v>0.6060112252068518</v>
      </c>
      <c r="M151" s="3">
        <f t="shared" ca="1" si="96"/>
        <v>0.56989627072687088</v>
      </c>
      <c r="N151" s="3">
        <f t="shared" ca="1" si="96"/>
        <v>0.66501896355765644</v>
      </c>
    </row>
    <row r="152" spans="1:27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4" spans="1:27">
      <c r="A154" t="s">
        <v>21</v>
      </c>
      <c r="B154" s="1">
        <f ca="1">$A$6</f>
        <v>2</v>
      </c>
      <c r="D154" t="s">
        <v>22</v>
      </c>
      <c r="E154" s="1" t="s">
        <v>116</v>
      </c>
      <c r="F154" s="36">
        <v>70</v>
      </c>
      <c r="G154" t="s">
        <v>23</v>
      </c>
      <c r="H154" t="s">
        <v>24</v>
      </c>
      <c r="L154" t="s">
        <v>25</v>
      </c>
      <c r="M154" s="36">
        <v>30</v>
      </c>
      <c r="N154" t="s">
        <v>23</v>
      </c>
      <c r="O154" t="s">
        <v>26</v>
      </c>
      <c r="V154" s="61" t="s">
        <v>27</v>
      </c>
      <c r="W154" s="57">
        <f ca="1">MATCH(B155,$C$6:$C$33,-1)</f>
        <v>9</v>
      </c>
      <c r="X154" s="61"/>
      <c r="Y154" s="57" t="s">
        <v>28</v>
      </c>
      <c r="Z154" s="68">
        <f>F154*F155*$O$1/10</f>
        <v>2975</v>
      </c>
      <c r="AA154" s="61" t="s">
        <v>29</v>
      </c>
    </row>
    <row r="155" spans="1:27">
      <c r="A155" t="s">
        <v>30</v>
      </c>
      <c r="B155" s="41">
        <f>MAX(1,B106-1)</f>
        <v>3</v>
      </c>
      <c r="E155" s="1" t="s">
        <v>31</v>
      </c>
      <c r="F155" s="36">
        <v>30</v>
      </c>
      <c r="G155" t="s">
        <v>23</v>
      </c>
      <c r="H155" t="s">
        <v>32</v>
      </c>
      <c r="L155" t="s">
        <v>33</v>
      </c>
      <c r="M155" s="36">
        <v>30</v>
      </c>
      <c r="N155" t="s">
        <v>23</v>
      </c>
      <c r="O155" t="s">
        <v>34</v>
      </c>
      <c r="V155" s="61"/>
      <c r="W155" s="61"/>
      <c r="X155" s="61"/>
      <c r="Y155" s="57" t="s">
        <v>35</v>
      </c>
      <c r="Z155" s="57">
        <f>0.12*Z154*F155/100</f>
        <v>107.1</v>
      </c>
      <c r="AA155" s="61" t="s">
        <v>36</v>
      </c>
    </row>
    <row r="156" spans="1:27">
      <c r="B156" s="43" t="str">
        <f>IF(B155=B106,"duplicato","")</f>
        <v/>
      </c>
      <c r="E156" s="1" t="s">
        <v>37</v>
      </c>
      <c r="F156" s="48">
        <f>$L$3</f>
        <v>4</v>
      </c>
      <c r="G156" t="s">
        <v>23</v>
      </c>
      <c r="H156" t="s">
        <v>38</v>
      </c>
      <c r="L156" t="s">
        <v>39</v>
      </c>
      <c r="M156" s="38">
        <v>320</v>
      </c>
      <c r="N156" t="s">
        <v>23</v>
      </c>
      <c r="O156" t="s">
        <v>118</v>
      </c>
      <c r="V156" s="61"/>
      <c r="W156" s="61"/>
      <c r="X156" s="61"/>
      <c r="Y156" s="57" t="s">
        <v>40</v>
      </c>
      <c r="Z156" s="57">
        <f>0.12*Z154*F154/100</f>
        <v>249.9</v>
      </c>
      <c r="AA156" s="61" t="s">
        <v>36</v>
      </c>
    </row>
    <row r="158" spans="1:27">
      <c r="A158" t="s">
        <v>41</v>
      </c>
      <c r="B158" s="9" t="s">
        <v>42</v>
      </c>
      <c r="C158" s="1" t="s">
        <v>43</v>
      </c>
      <c r="E158" s="2" t="s">
        <v>44</v>
      </c>
      <c r="F158" s="2" t="s">
        <v>45</v>
      </c>
      <c r="G158" s="2" t="s">
        <v>46</v>
      </c>
      <c r="H158" s="2" t="s">
        <v>47</v>
      </c>
      <c r="I158" s="2" t="s">
        <v>48</v>
      </c>
      <c r="J158" s="2" t="s">
        <v>49</v>
      </c>
      <c r="K158" s="2" t="s">
        <v>50</v>
      </c>
      <c r="L158" s="2" t="s">
        <v>51</v>
      </c>
      <c r="O158" s="23"/>
    </row>
    <row r="159" spans="1:27">
      <c r="D159" s="1" t="s">
        <v>52</v>
      </c>
      <c r="E159" s="4">
        <f t="shared" ref="E159:J159" ca="1" si="97">INDEX(O$6:O$33,$W154,1)</f>
        <v>24.989000000000001</v>
      </c>
      <c r="F159" s="4">
        <f t="shared" ca="1" si="97"/>
        <v>14.92</v>
      </c>
      <c r="G159" s="4">
        <f t="shared" ca="1" si="97"/>
        <v>-4.7069999999999999</v>
      </c>
      <c r="H159" s="4">
        <f t="shared" ca="1" si="97"/>
        <v>36.692999999999998</v>
      </c>
      <c r="I159" s="4">
        <f t="shared" ca="1" si="97"/>
        <v>-1.988</v>
      </c>
      <c r="J159" s="4">
        <f t="shared" ca="1" si="97"/>
        <v>-2.9249999999999998</v>
      </c>
    </row>
    <row r="160" spans="1:27">
      <c r="D160" s="1" t="s">
        <v>53</v>
      </c>
      <c r="E160" s="4">
        <f t="shared" ref="E160:J160" ca="1" si="98">INDEX(E$6:E$33,$W154,1)</f>
        <v>4.9859999999999998</v>
      </c>
      <c r="F160" s="4">
        <f t="shared" ca="1" si="98"/>
        <v>3.359</v>
      </c>
      <c r="G160" s="4">
        <f t="shared" ca="1" si="98"/>
        <v>158.596</v>
      </c>
      <c r="H160" s="4">
        <f t="shared" ca="1" si="98"/>
        <v>-108.78400000000001</v>
      </c>
      <c r="I160" s="4">
        <f t="shared" ca="1" si="98"/>
        <v>-17.068000000000001</v>
      </c>
      <c r="J160" s="4">
        <f t="shared" ca="1" si="98"/>
        <v>-25.11</v>
      </c>
    </row>
    <row r="161" spans="2:18">
      <c r="D161" s="1" t="s">
        <v>54</v>
      </c>
      <c r="E161" s="4">
        <f t="shared" ref="E161:J161" ca="1" si="99">INDEX(O$6:O$33,$W154+2,1)</f>
        <v>15.294</v>
      </c>
      <c r="F161" s="4">
        <f t="shared" ca="1" si="99"/>
        <v>9.1329999999999991</v>
      </c>
      <c r="G161" s="4">
        <f t="shared" ca="1" si="99"/>
        <v>-2.887</v>
      </c>
      <c r="H161" s="4">
        <f t="shared" ca="1" si="99"/>
        <v>22.56</v>
      </c>
      <c r="I161" s="4">
        <f t="shared" ca="1" si="99"/>
        <v>-1.222</v>
      </c>
      <c r="J161" s="4">
        <f t="shared" ca="1" si="99"/>
        <v>-1.7969999999999999</v>
      </c>
    </row>
    <row r="162" spans="2:18">
      <c r="D162" s="1" t="s">
        <v>55</v>
      </c>
      <c r="E162" s="4">
        <f t="shared" ref="E162:J162" ca="1" si="100">INDEX(E$6:E$33,$W154+2,1)</f>
        <v>3.0920000000000001</v>
      </c>
      <c r="F162" s="4">
        <f t="shared" ca="1" si="100"/>
        <v>2.0750000000000002</v>
      </c>
      <c r="G162" s="4">
        <f t="shared" ca="1" si="100"/>
        <v>93.126000000000005</v>
      </c>
      <c r="H162" s="4">
        <f t="shared" ca="1" si="100"/>
        <v>-64.236999999999995</v>
      </c>
      <c r="I162" s="4">
        <f t="shared" ca="1" si="100"/>
        <v>-10.098000000000001</v>
      </c>
      <c r="J162" s="4">
        <f t="shared" ca="1" si="100"/>
        <v>-14.856</v>
      </c>
      <c r="M162" t="s">
        <v>98</v>
      </c>
    </row>
    <row r="163" spans="2:18">
      <c r="D163" s="1" t="s">
        <v>12</v>
      </c>
      <c r="E163" s="4">
        <f t="shared" ref="E163:J163" ca="1" si="101">INDEX(Y$6:Y$33,$W154+3,1)</f>
        <v>-466.10599999999999</v>
      </c>
      <c r="F163" s="4">
        <f t="shared" ca="1" si="101"/>
        <v>-298.363</v>
      </c>
      <c r="G163" s="4">
        <f t="shared" ca="1" si="101"/>
        <v>24.555</v>
      </c>
      <c r="H163" s="4">
        <f t="shared" ca="1" si="101"/>
        <v>-85.480999999999995</v>
      </c>
      <c r="I163" s="4">
        <f t="shared" ca="1" si="101"/>
        <v>2.2850000000000001</v>
      </c>
      <c r="J163" s="4">
        <f t="shared" ca="1" si="101"/>
        <v>3.3609999999999998</v>
      </c>
      <c r="K163" s="4">
        <f>L163*1.3</f>
        <v>0</v>
      </c>
      <c r="L163" s="39">
        <f>IF(B156="duplicato",L114,L121)</f>
        <v>0</v>
      </c>
      <c r="M163" t="s">
        <v>56</v>
      </c>
    </row>
    <row r="164" spans="2:18">
      <c r="M164" t="s">
        <v>96</v>
      </c>
    </row>
    <row r="165" spans="2:18">
      <c r="B165" s="9" t="s">
        <v>42</v>
      </c>
      <c r="C165" s="1" t="s">
        <v>57</v>
      </c>
      <c r="E165" s="2" t="s">
        <v>44</v>
      </c>
      <c r="F165" s="2" t="s">
        <v>45</v>
      </c>
      <c r="G165" s="2" t="s">
        <v>46</v>
      </c>
      <c r="H165" s="2" t="s">
        <v>47</v>
      </c>
      <c r="I165" s="2" t="s">
        <v>48</v>
      </c>
      <c r="J165" s="2" t="s">
        <v>49</v>
      </c>
      <c r="K165" s="2" t="s">
        <v>50</v>
      </c>
      <c r="L165" s="2" t="s">
        <v>51</v>
      </c>
    </row>
    <row r="166" spans="2:18">
      <c r="D166" s="1" t="s">
        <v>52</v>
      </c>
      <c r="E166" s="4">
        <f t="shared" ref="E166:J166" ca="1" si="102">INDEX(O$6:O$33,$W154+1,1)</f>
        <v>-23.952999999999999</v>
      </c>
      <c r="F166" s="4">
        <f t="shared" ca="1" si="102"/>
        <v>-14.305</v>
      </c>
      <c r="G166" s="4">
        <f t="shared" ca="1" si="102"/>
        <v>4.532</v>
      </c>
      <c r="H166" s="4">
        <f t="shared" ca="1" si="102"/>
        <v>-35.502000000000002</v>
      </c>
      <c r="I166" s="4">
        <f t="shared" ca="1" si="102"/>
        <v>1.9219999999999999</v>
      </c>
      <c r="J166" s="4">
        <f t="shared" ca="1" si="102"/>
        <v>2.827</v>
      </c>
      <c r="Q166" s="57" t="s">
        <v>114</v>
      </c>
      <c r="R166" s="57" t="str">
        <f>IF(F154&lt;=F155,"corto","lungo")</f>
        <v>lungo</v>
      </c>
    </row>
    <row r="167" spans="2:18">
      <c r="D167" s="1" t="s">
        <v>53</v>
      </c>
      <c r="E167" s="4">
        <f t="shared" ref="E167:J167" ca="1" si="103">INDEX(E$6:E$33,$W154+1,1)</f>
        <v>-4.9080000000000004</v>
      </c>
      <c r="F167" s="4">
        <f t="shared" ca="1" si="103"/>
        <v>-3.2810000000000001</v>
      </c>
      <c r="G167" s="4">
        <f t="shared" ca="1" si="103"/>
        <v>-139.60499999999999</v>
      </c>
      <c r="H167" s="4">
        <f t="shared" ca="1" si="103"/>
        <v>96.899000000000001</v>
      </c>
      <c r="I167" s="4">
        <f t="shared" ca="1" si="103"/>
        <v>15.244999999999999</v>
      </c>
      <c r="J167" s="4">
        <f t="shared" ca="1" si="103"/>
        <v>22.428999999999998</v>
      </c>
      <c r="Q167" s="57" t="s">
        <v>115</v>
      </c>
      <c r="R167" s="57" t="str">
        <f>IF(F155&lt;=F154,"corto","lungo")</f>
        <v>corto</v>
      </c>
    </row>
    <row r="168" spans="2:18">
      <c r="D168" s="1" t="s">
        <v>54</v>
      </c>
      <c r="E168" s="4">
        <f ca="1">E161</f>
        <v>15.294</v>
      </c>
      <c r="F168" s="4">
        <f t="shared" ref="F168:J170" ca="1" si="104">F161</f>
        <v>9.1329999999999991</v>
      </c>
      <c r="G168" s="4">
        <f t="shared" ca="1" si="104"/>
        <v>-2.887</v>
      </c>
      <c r="H168" s="4">
        <f t="shared" ca="1" si="104"/>
        <v>22.56</v>
      </c>
      <c r="I168" s="4">
        <f t="shared" ca="1" si="104"/>
        <v>-1.222</v>
      </c>
      <c r="J168" s="4">
        <f t="shared" ca="1" si="104"/>
        <v>-1.7969999999999999</v>
      </c>
    </row>
    <row r="169" spans="2:18">
      <c r="D169" s="1" t="s">
        <v>55</v>
      </c>
      <c r="E169" s="4">
        <f ca="1">E162</f>
        <v>3.0920000000000001</v>
      </c>
      <c r="F169" s="4">
        <f t="shared" ca="1" si="104"/>
        <v>2.0750000000000002</v>
      </c>
      <c r="G169" s="4">
        <f t="shared" ca="1" si="104"/>
        <v>93.126000000000005</v>
      </c>
      <c r="H169" s="4">
        <f t="shared" ca="1" si="104"/>
        <v>-64.236999999999995</v>
      </c>
      <c r="I169" s="4">
        <f t="shared" ca="1" si="104"/>
        <v>-10.098000000000001</v>
      </c>
      <c r="J169" s="4">
        <f t="shared" ca="1" si="104"/>
        <v>-14.856</v>
      </c>
      <c r="Q169" s="67" t="s">
        <v>112</v>
      </c>
      <c r="R169" s="57" t="str">
        <f>IF(AND($E$37="solo direzione rigida",R166="lungo"),"no","si")</f>
        <v>si</v>
      </c>
    </row>
    <row r="170" spans="2:18">
      <c r="D170" s="1" t="s">
        <v>12</v>
      </c>
      <c r="E170" s="4">
        <f ca="1">E163</f>
        <v>-466.10599999999999</v>
      </c>
      <c r="F170" s="4">
        <f t="shared" ca="1" si="104"/>
        <v>-298.363</v>
      </c>
      <c r="G170" s="4">
        <f t="shared" ca="1" si="104"/>
        <v>24.555</v>
      </c>
      <c r="H170" s="4">
        <f t="shared" ca="1" si="104"/>
        <v>-85.480999999999995</v>
      </c>
      <c r="I170" s="4">
        <f t="shared" ca="1" si="104"/>
        <v>2.2850000000000001</v>
      </c>
      <c r="J170" s="4">
        <f t="shared" ca="1" si="104"/>
        <v>3.3609999999999998</v>
      </c>
      <c r="K170" s="4">
        <f>L170*1.3</f>
        <v>0</v>
      </c>
      <c r="L170" s="39">
        <f>-F154*F155*(M156-(M154+M155))*$W$1/1000000+L163</f>
        <v>0</v>
      </c>
      <c r="Q170" s="67" t="s">
        <v>113</v>
      </c>
      <c r="R170" s="57" t="str">
        <f>IF(AND($E$37="solo direzione rigida",R167="lungo"),"no","si")</f>
        <v>si</v>
      </c>
    </row>
    <row r="172" spans="2:18" s="10" customFormat="1">
      <c r="B172" s="11" t="s">
        <v>58</v>
      </c>
      <c r="C172" s="12" t="s">
        <v>43</v>
      </c>
      <c r="E172" s="13" t="s">
        <v>44</v>
      </c>
      <c r="F172" s="13" t="s">
        <v>45</v>
      </c>
      <c r="G172" s="13" t="s">
        <v>46</v>
      </c>
      <c r="H172" s="13" t="s">
        <v>47</v>
      </c>
      <c r="I172" s="13" t="s">
        <v>48</v>
      </c>
      <c r="J172" s="13" t="s">
        <v>49</v>
      </c>
      <c r="K172" s="13" t="s">
        <v>59</v>
      </c>
      <c r="L172" s="13" t="s">
        <v>60</v>
      </c>
      <c r="M172" s="13" t="s">
        <v>61</v>
      </c>
      <c r="N172" s="13" t="s">
        <v>62</v>
      </c>
      <c r="O172" s="13" t="s">
        <v>63</v>
      </c>
      <c r="P172" s="13" t="s">
        <v>64</v>
      </c>
      <c r="Q172" s="13" t="s">
        <v>65</v>
      </c>
      <c r="R172" s="13" t="s">
        <v>66</v>
      </c>
    </row>
    <row r="173" spans="2:18" s="10" customFormat="1">
      <c r="D173" s="12" t="s">
        <v>52</v>
      </c>
      <c r="E173" s="14">
        <f t="shared" ref="E173:F173" ca="1" si="105">E159-(E159-E166)/$M156*$M154</f>
        <v>20.4006875</v>
      </c>
      <c r="F173" s="14">
        <f t="shared" ca="1" si="105"/>
        <v>12.18015625</v>
      </c>
      <c r="G173" s="14">
        <f ca="1">G159-(G159-G166)/$M156*$M154</f>
        <v>-3.8408437499999999</v>
      </c>
      <c r="H173" s="14">
        <f t="shared" ref="H173:J173" ca="1" si="106">H159-(H159-H166)/$M156*$M154</f>
        <v>29.924718749999997</v>
      </c>
      <c r="I173" s="14">
        <f t="shared" ca="1" si="106"/>
        <v>-1.6214374999999999</v>
      </c>
      <c r="J173" s="14">
        <f t="shared" ca="1" si="106"/>
        <v>-2.3857499999999998</v>
      </c>
      <c r="K173" s="14">
        <f ca="1">(ABS(G173)+ABS(I173))*SIGN(G173)</f>
        <v>-5.4622812500000002</v>
      </c>
      <c r="L173" s="14">
        <f ca="1">(ABS(H173)+ABS(J173))*SIGN(H173)</f>
        <v>32.310468749999998</v>
      </c>
      <c r="M173" s="14">
        <f ca="1">(ABS(K173)+0.3*ABS(L173))*SIGN(K173)</f>
        <v>-15.155421875</v>
      </c>
      <c r="N173" s="14">
        <f t="shared" ref="N173:N177" ca="1" si="107">(ABS(L173)+0.3*ABS(K173))*SIGN(L173)</f>
        <v>33.949153124999995</v>
      </c>
      <c r="O173" s="14">
        <f ca="1">F173+M173</f>
        <v>-2.9752656250000005</v>
      </c>
      <c r="P173" s="14">
        <f ca="1">F173-M173</f>
        <v>27.335578124999998</v>
      </c>
      <c r="Q173" s="14">
        <f ca="1">F173+N173</f>
        <v>46.129309374999991</v>
      </c>
      <c r="R173" s="14">
        <f ca="1">F173-N173</f>
        <v>-21.768996874999996</v>
      </c>
    </row>
    <row r="174" spans="2:18" s="10" customFormat="1">
      <c r="D174" s="12" t="s">
        <v>53</v>
      </c>
      <c r="E174" s="14">
        <f t="shared" ref="E174:F174" ca="1" si="108">E160-(E160-E167)/$M156*$M154</f>
        <v>4.0584375000000001</v>
      </c>
      <c r="F174" s="14">
        <f t="shared" ca="1" si="108"/>
        <v>2.7364999999999999</v>
      </c>
      <c r="G174" s="14">
        <f ca="1">G160-(G160-G167)/$M156*$M154</f>
        <v>130.63965625</v>
      </c>
      <c r="H174" s="14">
        <f t="shared" ref="H174:J174" ca="1" si="109">H160-(H160-H167)/$M156*$M154</f>
        <v>-89.501218750000007</v>
      </c>
      <c r="I174" s="14">
        <f t="shared" ca="1" si="109"/>
        <v>-14.038656250000001</v>
      </c>
      <c r="J174" s="14">
        <f t="shared" ca="1" si="109"/>
        <v>-20.653218750000001</v>
      </c>
      <c r="K174" s="14">
        <f t="shared" ref="K174:L177" ca="1" si="110">(ABS(G174)+ABS(I174))*SIGN(G174)</f>
        <v>144.6783125</v>
      </c>
      <c r="L174" s="14">
        <f t="shared" ca="1" si="110"/>
        <v>-110.1544375</v>
      </c>
      <c r="M174" s="14">
        <f t="shared" ref="M174:M177" ca="1" si="111">(ABS(K174)+0.3*ABS(L174))*SIGN(K174)</f>
        <v>177.72464375000001</v>
      </c>
      <c r="N174" s="14">
        <f t="shared" ca="1" si="107"/>
        <v>-153.55793125</v>
      </c>
      <c r="O174" s="14">
        <f t="shared" ref="O174:O176" ca="1" si="112">F174+M174</f>
        <v>180.46114375000002</v>
      </c>
      <c r="P174" s="14">
        <f t="shared" ref="P174:P176" ca="1" si="113">F174-M174</f>
        <v>-174.98814375000001</v>
      </c>
      <c r="Q174" s="14">
        <f t="shared" ref="Q174:Q176" ca="1" si="114">F174+N174</f>
        <v>-150.82143124999999</v>
      </c>
      <c r="R174" s="14">
        <f t="shared" ref="R174:R176" ca="1" si="115">F174-N174</f>
        <v>156.29443125</v>
      </c>
    </row>
    <row r="175" spans="2:18" s="10" customFormat="1">
      <c r="D175" s="12" t="s">
        <v>54</v>
      </c>
      <c r="E175" s="14">
        <f t="shared" ref="E175:J177" ca="1" si="116">E161</f>
        <v>15.294</v>
      </c>
      <c r="F175" s="14">
        <f t="shared" ca="1" si="116"/>
        <v>9.1329999999999991</v>
      </c>
      <c r="G175" s="14">
        <f t="shared" ca="1" si="116"/>
        <v>-2.887</v>
      </c>
      <c r="H175" s="14">
        <f t="shared" ca="1" si="116"/>
        <v>22.56</v>
      </c>
      <c r="I175" s="14">
        <f t="shared" ca="1" si="116"/>
        <v>-1.222</v>
      </c>
      <c r="J175" s="14">
        <f t="shared" ca="1" si="116"/>
        <v>-1.7969999999999999</v>
      </c>
      <c r="K175" s="14">
        <f t="shared" ca="1" si="110"/>
        <v>-4.109</v>
      </c>
      <c r="L175" s="14">
        <f t="shared" ca="1" si="110"/>
        <v>24.356999999999999</v>
      </c>
      <c r="M175" s="14">
        <f t="shared" ca="1" si="111"/>
        <v>-11.4161</v>
      </c>
      <c r="N175" s="14">
        <f t="shared" ca="1" si="107"/>
        <v>25.589700000000001</v>
      </c>
      <c r="O175" s="14">
        <f t="shared" ca="1" si="112"/>
        <v>-2.283100000000001</v>
      </c>
      <c r="P175" s="14">
        <f t="shared" ca="1" si="113"/>
        <v>20.549099999999999</v>
      </c>
      <c r="Q175" s="14">
        <f t="shared" ca="1" si="114"/>
        <v>34.722700000000003</v>
      </c>
      <c r="R175" s="14">
        <f t="shared" ca="1" si="115"/>
        <v>-16.456700000000001</v>
      </c>
    </row>
    <row r="176" spans="2:18" s="10" customFormat="1">
      <c r="D176" s="12" t="s">
        <v>55</v>
      </c>
      <c r="E176" s="14">
        <f t="shared" ca="1" si="116"/>
        <v>3.0920000000000001</v>
      </c>
      <c r="F176" s="14">
        <f t="shared" ca="1" si="116"/>
        <v>2.0750000000000002</v>
      </c>
      <c r="G176" s="14">
        <f t="shared" ca="1" si="116"/>
        <v>93.126000000000005</v>
      </c>
      <c r="H176" s="14">
        <f t="shared" ca="1" si="116"/>
        <v>-64.236999999999995</v>
      </c>
      <c r="I176" s="14">
        <f t="shared" ca="1" si="116"/>
        <v>-10.098000000000001</v>
      </c>
      <c r="J176" s="14">
        <f t="shared" ca="1" si="116"/>
        <v>-14.856</v>
      </c>
      <c r="K176" s="14">
        <f t="shared" ca="1" si="110"/>
        <v>103.224</v>
      </c>
      <c r="L176" s="14">
        <f t="shared" ca="1" si="110"/>
        <v>-79.092999999999989</v>
      </c>
      <c r="M176" s="14">
        <f t="shared" ca="1" si="111"/>
        <v>126.95189999999999</v>
      </c>
      <c r="N176" s="14">
        <f t="shared" ca="1" si="107"/>
        <v>-110.06019999999998</v>
      </c>
      <c r="O176" s="14">
        <f t="shared" ca="1" si="112"/>
        <v>129.02689999999998</v>
      </c>
      <c r="P176" s="14">
        <f t="shared" ca="1" si="113"/>
        <v>-124.87689999999999</v>
      </c>
      <c r="Q176" s="14">
        <f t="shared" ca="1" si="114"/>
        <v>-107.98519999999998</v>
      </c>
      <c r="R176" s="14">
        <f t="shared" ca="1" si="115"/>
        <v>112.13519999999998</v>
      </c>
    </row>
    <row r="177" spans="1:26" s="10" customFormat="1">
      <c r="D177" s="12" t="s">
        <v>12</v>
      </c>
      <c r="E177" s="14">
        <f ca="1">E163+K163</f>
        <v>-466.10599999999999</v>
      </c>
      <c r="F177" s="14">
        <f ca="1">F163+L163</f>
        <v>-298.363</v>
      </c>
      <c r="G177" s="14">
        <f t="shared" ca="1" si="116"/>
        <v>24.555</v>
      </c>
      <c r="H177" s="14">
        <f t="shared" ca="1" si="116"/>
        <v>-85.480999999999995</v>
      </c>
      <c r="I177" s="14">
        <f t="shared" ca="1" si="116"/>
        <v>2.2850000000000001</v>
      </c>
      <c r="J177" s="14">
        <f t="shared" ca="1" si="116"/>
        <v>3.3609999999999998</v>
      </c>
      <c r="K177" s="14">
        <f t="shared" ca="1" si="110"/>
        <v>26.84</v>
      </c>
      <c r="L177" s="14">
        <f t="shared" ca="1" si="110"/>
        <v>-88.841999999999999</v>
      </c>
      <c r="M177" s="14">
        <f t="shared" ca="1" si="111"/>
        <v>53.492599999999996</v>
      </c>
      <c r="N177" s="14">
        <f t="shared" ca="1" si="107"/>
        <v>-96.894000000000005</v>
      </c>
      <c r="O177" s="14">
        <f ca="1">F177+M177</f>
        <v>-244.87040000000002</v>
      </c>
      <c r="P177" s="14">
        <f ca="1">F177-M177</f>
        <v>-351.85559999999998</v>
      </c>
      <c r="Q177" s="14">
        <f ca="1">F177+N177</f>
        <v>-395.25700000000001</v>
      </c>
      <c r="R177" s="14">
        <f ca="1">F177-N177</f>
        <v>-201.46899999999999</v>
      </c>
    </row>
    <row r="178" spans="1:26" s="10" customFormat="1"/>
    <row r="179" spans="1:26" s="10" customFormat="1">
      <c r="B179" s="11" t="s">
        <v>58</v>
      </c>
      <c r="C179" s="12" t="s">
        <v>57</v>
      </c>
      <c r="E179" s="13" t="s">
        <v>44</v>
      </c>
      <c r="F179" s="13" t="s">
        <v>45</v>
      </c>
      <c r="G179" s="13" t="s">
        <v>46</v>
      </c>
      <c r="H179" s="13" t="s">
        <v>47</v>
      </c>
      <c r="I179" s="13" t="s">
        <v>48</v>
      </c>
      <c r="J179" s="13" t="s">
        <v>49</v>
      </c>
      <c r="K179" s="13" t="s">
        <v>59</v>
      </c>
      <c r="L179" s="13" t="s">
        <v>60</v>
      </c>
      <c r="M179" s="13" t="s">
        <v>61</v>
      </c>
      <c r="N179" s="13" t="s">
        <v>62</v>
      </c>
      <c r="O179" s="13" t="s">
        <v>63</v>
      </c>
      <c r="P179" s="13" t="s">
        <v>64</v>
      </c>
      <c r="Q179" s="13" t="s">
        <v>65</v>
      </c>
      <c r="R179" s="13" t="s">
        <v>66</v>
      </c>
    </row>
    <row r="180" spans="1:26" s="10" customFormat="1">
      <c r="D180" s="12" t="s">
        <v>52</v>
      </c>
      <c r="E180" s="14">
        <f t="shared" ref="E180:F180" ca="1" si="117">E166+(E159-E166)/$M156*$M155</f>
        <v>-19.364687499999999</v>
      </c>
      <c r="F180" s="14">
        <f t="shared" ca="1" si="117"/>
        <v>-11.565156249999999</v>
      </c>
      <c r="G180" s="14">
        <f ca="1">G166+(G159-G166)/$M156*$M155</f>
        <v>3.6658437500000001</v>
      </c>
      <c r="H180" s="14">
        <f t="shared" ref="H180:J180" ca="1" si="118">H166+(H159-H166)/$M156*$M155</f>
        <v>-28.733718750000001</v>
      </c>
      <c r="I180" s="14">
        <f t="shared" ca="1" si="118"/>
        <v>1.5554375</v>
      </c>
      <c r="J180" s="14">
        <f t="shared" ca="1" si="118"/>
        <v>2.28775</v>
      </c>
      <c r="K180" s="14">
        <f ca="1">(ABS(G180)+ABS(I180))*SIGN(G180)</f>
        <v>5.2212812500000005</v>
      </c>
      <c r="L180" s="14">
        <f ca="1">(ABS(H180)+ABS(J180))*SIGN(H180)</f>
        <v>-31.02146875</v>
      </c>
      <c r="M180" s="14">
        <f t="shared" ref="M180:M184" ca="1" si="119">(ABS(K180)+0.3*ABS(L180))*SIGN(K180)</f>
        <v>14.527721875000001</v>
      </c>
      <c r="N180" s="14">
        <f t="shared" ref="N180:N184" ca="1" si="120">(ABS(L180)+0.3*ABS(K180))*SIGN(L180)</f>
        <v>-32.587853125000002</v>
      </c>
      <c r="O180" s="14">
        <f ca="1">F180+M180</f>
        <v>2.9625656250000016</v>
      </c>
      <c r="P180" s="14">
        <f ca="1">F180-M180</f>
        <v>-26.092878124999999</v>
      </c>
      <c r="Q180" s="14">
        <f ca="1">F180+N180</f>
        <v>-44.153009375000003</v>
      </c>
      <c r="R180" s="14">
        <f ca="1">F180-N180</f>
        <v>21.022696875000001</v>
      </c>
    </row>
    <row r="181" spans="1:26" s="10" customFormat="1">
      <c r="D181" s="12" t="s">
        <v>53</v>
      </c>
      <c r="E181" s="14">
        <f t="shared" ref="E181:F181" ca="1" si="121">E167+(E160-E167)/$M156*$M155</f>
        <v>-3.9804375000000003</v>
      </c>
      <c r="F181" s="14">
        <f t="shared" ca="1" si="121"/>
        <v>-2.6585000000000001</v>
      </c>
      <c r="G181" s="14">
        <f ca="1">G167+(G160-G167)/$M156*$M155</f>
        <v>-111.64865624999999</v>
      </c>
      <c r="H181" s="14">
        <f t="shared" ref="H181:J181" ca="1" si="122">H167+(H160-H167)/$M156*$M155</f>
        <v>77.616218750000002</v>
      </c>
      <c r="I181" s="14">
        <f t="shared" ca="1" si="122"/>
        <v>12.215656249999999</v>
      </c>
      <c r="J181" s="14">
        <f t="shared" ca="1" si="122"/>
        <v>17.97221875</v>
      </c>
      <c r="K181" s="14">
        <f t="shared" ref="K181:L184" ca="1" si="123">(ABS(G181)+ABS(I181))*SIGN(G181)</f>
        <v>-123.86431249999998</v>
      </c>
      <c r="L181" s="14">
        <f t="shared" ca="1" si="123"/>
        <v>95.588437499999998</v>
      </c>
      <c r="M181" s="14">
        <f t="shared" ca="1" si="119"/>
        <v>-152.54084374999999</v>
      </c>
      <c r="N181" s="14">
        <f t="shared" ca="1" si="120"/>
        <v>132.74773124999999</v>
      </c>
      <c r="O181" s="14">
        <f t="shared" ref="O181:O183" ca="1" si="124">F181+M181</f>
        <v>-155.19934375</v>
      </c>
      <c r="P181" s="14">
        <f t="shared" ref="P181:P183" ca="1" si="125">F181-M181</f>
        <v>149.88234374999999</v>
      </c>
      <c r="Q181" s="14">
        <f t="shared" ref="Q181:Q183" ca="1" si="126">F181+N181</f>
        <v>130.08923124999998</v>
      </c>
      <c r="R181" s="14">
        <f t="shared" ref="R181:R183" ca="1" si="127">F181-N181</f>
        <v>-135.40623124999999</v>
      </c>
    </row>
    <row r="182" spans="1:26" s="10" customFormat="1">
      <c r="D182" s="12" t="s">
        <v>54</v>
      </c>
      <c r="E182" s="14">
        <f ca="1">E175</f>
        <v>15.294</v>
      </c>
      <c r="F182" s="14">
        <f t="shared" ref="F182:J183" ca="1" si="128">F175</f>
        <v>9.1329999999999991</v>
      </c>
      <c r="G182" s="14">
        <f t="shared" ca="1" si="128"/>
        <v>-2.887</v>
      </c>
      <c r="H182" s="14">
        <f t="shared" ca="1" si="128"/>
        <v>22.56</v>
      </c>
      <c r="I182" s="14">
        <f t="shared" ca="1" si="128"/>
        <v>-1.222</v>
      </c>
      <c r="J182" s="14">
        <f t="shared" ca="1" si="128"/>
        <v>-1.7969999999999999</v>
      </c>
      <c r="K182" s="14">
        <f t="shared" ca="1" si="123"/>
        <v>-4.109</v>
      </c>
      <c r="L182" s="14">
        <f t="shared" ca="1" si="123"/>
        <v>24.356999999999999</v>
      </c>
      <c r="M182" s="14">
        <f t="shared" ca="1" si="119"/>
        <v>-11.4161</v>
      </c>
      <c r="N182" s="14">
        <f t="shared" ca="1" si="120"/>
        <v>25.589700000000001</v>
      </c>
      <c r="O182" s="14">
        <f t="shared" ca="1" si="124"/>
        <v>-2.283100000000001</v>
      </c>
      <c r="P182" s="14">
        <f t="shared" ca="1" si="125"/>
        <v>20.549099999999999</v>
      </c>
      <c r="Q182" s="14">
        <f t="shared" ca="1" si="126"/>
        <v>34.722700000000003</v>
      </c>
      <c r="R182" s="14">
        <f t="shared" ca="1" si="127"/>
        <v>-16.456700000000001</v>
      </c>
    </row>
    <row r="183" spans="1:26" s="10" customFormat="1">
      <c r="D183" s="12" t="s">
        <v>55</v>
      </c>
      <c r="E183" s="14">
        <f ca="1">E176</f>
        <v>3.0920000000000001</v>
      </c>
      <c r="F183" s="14">
        <f t="shared" ca="1" si="128"/>
        <v>2.0750000000000002</v>
      </c>
      <c r="G183" s="14">
        <f t="shared" ca="1" si="128"/>
        <v>93.126000000000005</v>
      </c>
      <c r="H183" s="14">
        <f t="shared" ca="1" si="128"/>
        <v>-64.236999999999995</v>
      </c>
      <c r="I183" s="14">
        <f t="shared" ca="1" si="128"/>
        <v>-10.098000000000001</v>
      </c>
      <c r="J183" s="14">
        <f t="shared" ca="1" si="128"/>
        <v>-14.856</v>
      </c>
      <c r="K183" s="14">
        <f t="shared" ca="1" si="123"/>
        <v>103.224</v>
      </c>
      <c r="L183" s="14">
        <f t="shared" ca="1" si="123"/>
        <v>-79.092999999999989</v>
      </c>
      <c r="M183" s="14">
        <f t="shared" ca="1" si="119"/>
        <v>126.95189999999999</v>
      </c>
      <c r="N183" s="14">
        <f t="shared" ca="1" si="120"/>
        <v>-110.06019999999998</v>
      </c>
      <c r="O183" s="14">
        <f t="shared" ca="1" si="124"/>
        <v>129.02689999999998</v>
      </c>
      <c r="P183" s="14">
        <f t="shared" ca="1" si="125"/>
        <v>-124.87689999999999</v>
      </c>
      <c r="Q183" s="14">
        <f t="shared" ca="1" si="126"/>
        <v>-107.98519999999998</v>
      </c>
      <c r="R183" s="14">
        <f t="shared" ca="1" si="127"/>
        <v>112.13519999999998</v>
      </c>
    </row>
    <row r="184" spans="1:26" s="10" customFormat="1">
      <c r="D184" s="12" t="s">
        <v>12</v>
      </c>
      <c r="E184" s="14">
        <f ca="1">E170+K170</f>
        <v>-466.10599999999999</v>
      </c>
      <c r="F184" s="14">
        <f ca="1">F170+L170</f>
        <v>-298.363</v>
      </c>
      <c r="G184" s="14">
        <f t="shared" ref="G184:J184" ca="1" si="129">G170</f>
        <v>24.555</v>
      </c>
      <c r="H184" s="14">
        <f t="shared" ca="1" si="129"/>
        <v>-85.480999999999995</v>
      </c>
      <c r="I184" s="14">
        <f t="shared" ca="1" si="129"/>
        <v>2.2850000000000001</v>
      </c>
      <c r="J184" s="14">
        <f t="shared" ca="1" si="129"/>
        <v>3.3609999999999998</v>
      </c>
      <c r="K184" s="14">
        <f t="shared" ca="1" si="123"/>
        <v>26.84</v>
      </c>
      <c r="L184" s="14">
        <f t="shared" ca="1" si="123"/>
        <v>-88.841999999999999</v>
      </c>
      <c r="M184" s="14">
        <f t="shared" ca="1" si="119"/>
        <v>53.492599999999996</v>
      </c>
      <c r="N184" s="14">
        <f t="shared" ca="1" si="120"/>
        <v>-96.894000000000005</v>
      </c>
      <c r="O184" s="14">
        <f ca="1">F184+M184</f>
        <v>-244.87040000000002</v>
      </c>
      <c r="P184" s="14">
        <f ca="1">F184-M184</f>
        <v>-351.85559999999998</v>
      </c>
      <c r="Q184" s="14">
        <f ca="1">F184+N184</f>
        <v>-395.25700000000001</v>
      </c>
      <c r="R184" s="14">
        <f ca="1">F184-N184</f>
        <v>-201.46899999999999</v>
      </c>
    </row>
    <row r="185" spans="1:26" s="10" customFormat="1"/>
    <row r="186" spans="1:26" s="10" customFormat="1">
      <c r="A186" s="12" t="s">
        <v>21</v>
      </c>
      <c r="B186" s="11" t="s">
        <v>58</v>
      </c>
      <c r="C186" s="12" t="s">
        <v>43</v>
      </c>
      <c r="E186" s="15" t="s">
        <v>44</v>
      </c>
      <c r="F186" s="13" t="s">
        <v>63</v>
      </c>
      <c r="G186" s="13" t="s">
        <v>64</v>
      </c>
      <c r="H186" s="13" t="s">
        <v>65</v>
      </c>
      <c r="I186" s="13" t="s">
        <v>66</v>
      </c>
      <c r="J186" s="13" t="s">
        <v>67</v>
      </c>
      <c r="K186" s="15" t="s">
        <v>63</v>
      </c>
      <c r="L186" s="15" t="s">
        <v>64</v>
      </c>
      <c r="M186" s="15" t="s">
        <v>65</v>
      </c>
      <c r="N186" s="15" t="s">
        <v>66</v>
      </c>
      <c r="O186" s="7" t="s">
        <v>117</v>
      </c>
      <c r="P186" s="13" t="s">
        <v>44</v>
      </c>
      <c r="Q186" s="13" t="s">
        <v>63</v>
      </c>
      <c r="R186" s="13" t="s">
        <v>64</v>
      </c>
      <c r="S186" s="13" t="s">
        <v>65</v>
      </c>
      <c r="T186" s="13" t="s">
        <v>66</v>
      </c>
      <c r="U186" s="13" t="s">
        <v>13</v>
      </c>
      <c r="V186" s="16" t="s">
        <v>68</v>
      </c>
      <c r="Y186" s="57" t="s">
        <v>69</v>
      </c>
      <c r="Z186" s="57" t="s">
        <v>70</v>
      </c>
    </row>
    <row r="187" spans="1:26">
      <c r="A187" s="1">
        <f ca="1">B154</f>
        <v>2</v>
      </c>
      <c r="D187" s="1" t="s">
        <v>52</v>
      </c>
      <c r="E187" s="17">
        <f ca="1">E173</f>
        <v>20.4006875</v>
      </c>
      <c r="F187" s="4">
        <f t="shared" ref="F187:I188" ca="1" si="130">O173</f>
        <v>-2.9752656250000005</v>
      </c>
      <c r="G187" s="4">
        <f t="shared" ca="1" si="130"/>
        <v>27.335578124999998</v>
      </c>
      <c r="H187" s="18">
        <f t="shared" ca="1" si="130"/>
        <v>46.129309374999991</v>
      </c>
      <c r="I187" s="18">
        <f t="shared" ca="1" si="130"/>
        <v>-21.768996874999996</v>
      </c>
      <c r="J187" s="4">
        <f>IF(R169="si",INDEX($N$40:$N$53,MATCH(A189,$L$40:$L$53,-1),1),"---")</f>
        <v>90.480000000000018</v>
      </c>
      <c r="K187" s="17">
        <f ca="1">MAX(ABS(F187),IF(J187="---",0,0.3*J187))</f>
        <v>27.144000000000005</v>
      </c>
      <c r="L187" s="17">
        <f ca="1">MAX(ABS(G187),IF(J187="---",0,0.3*J187))</f>
        <v>27.335578124999998</v>
      </c>
      <c r="M187" s="17">
        <f ca="1">MAX(ABS(H187),J187)</f>
        <v>90.480000000000018</v>
      </c>
      <c r="N187" s="17">
        <f ca="1">MAX(ABS(I187),J187)</f>
        <v>90.480000000000018</v>
      </c>
      <c r="O187" s="7" t="str">
        <f>CONCATENATE("lx (",R166,")")</f>
        <v>lx (lungo)</v>
      </c>
      <c r="P187" s="19">
        <f ca="1">MAX(E187-$Z155*(1-((0.48*$Z154+E189)/(0.48*$Z154))^2),0)/(($F155-2*$F156)*$O$2)*1000</f>
        <v>0</v>
      </c>
      <c r="Q187" s="19">
        <f ca="1">MAX(K187-$Z155*(1-((0.48*$Z154+K189)/(0.48*$Z154))^2),0)/(($F155-2*$F156)*$O$2)*1000</f>
        <v>0</v>
      </c>
      <c r="R187" s="19">
        <f t="shared" ref="R187:S187" ca="1" si="131">MAX(L187-$Z155*(1-((0.48*$Z154+L189)/(0.48*$Z154))^2),0)/(($F155-2*$F156)*$O$2)*1000</f>
        <v>0</v>
      </c>
      <c r="S187" s="19">
        <f t="shared" ca="1" si="131"/>
        <v>4.576385173459121</v>
      </c>
      <c r="T187" s="19">
        <f ca="1">MAX(N187-$Z155*(1-((0.48*$Z154+N189)/(0.48*$Z154))^2),0)/(($F155-2*$F156)*$O$2)*1000</f>
        <v>7.2474934112933429</v>
      </c>
      <c r="U187" s="17">
        <f ca="1">MAX(P187:T187)</f>
        <v>7.2474934112933429</v>
      </c>
      <c r="V187" s="39">
        <v>9.32</v>
      </c>
      <c r="Y187" s="68">
        <f>2*V187*$O$2/10</f>
        <v>729.39130434782624</v>
      </c>
      <c r="Z187" s="69">
        <f>Y187*(F155-2*F156)/200</f>
        <v>80.233043478260882</v>
      </c>
    </row>
    <row r="188" spans="1:26">
      <c r="A188" s="12" t="s">
        <v>30</v>
      </c>
      <c r="D188" s="1" t="s">
        <v>53</v>
      </c>
      <c r="E188" s="17">
        <f ca="1">E174</f>
        <v>4.0584375000000001</v>
      </c>
      <c r="F188" s="18">
        <f t="shared" ca="1" si="130"/>
        <v>180.46114375000002</v>
      </c>
      <c r="G188" s="18">
        <f t="shared" ca="1" si="130"/>
        <v>-174.98814375000001</v>
      </c>
      <c r="H188" s="4">
        <f t="shared" ca="1" si="130"/>
        <v>-150.82143124999999</v>
      </c>
      <c r="I188" s="4">
        <f t="shared" ca="1" si="130"/>
        <v>156.29443125</v>
      </c>
      <c r="J188" s="4">
        <f>IF(R170="si",INDEX($O$40:$O$53,MATCH(A189,$L$40:$L$53,-1),1),"---")</f>
        <v>241.28000000000003</v>
      </c>
      <c r="K188" s="17">
        <f ca="1">MAX(ABS(F188),J188)</f>
        <v>241.28000000000003</v>
      </c>
      <c r="L188" s="17">
        <f ca="1">MAX(ABS(G188),J188)</f>
        <v>241.28000000000003</v>
      </c>
      <c r="M188" s="17">
        <f ca="1">MAX(ABS(H188),IF(J188="---",0,0.3*J188))</f>
        <v>150.82143124999999</v>
      </c>
      <c r="N188" s="17">
        <f ca="1">MAX(ABS(I188),IF(J188="---",0,0.3*J188))</f>
        <v>156.29443125</v>
      </c>
      <c r="O188" s="7" t="str">
        <f>CONCATENATE("ly (",R167,")")</f>
        <v>ly (corto)</v>
      </c>
      <c r="P188" s="19">
        <f ca="1">MAX(E188-$Z156*(1-((0.48*$Z154+E189)/(0.48*$Z154))^2),0)/(($F154-2*$F156)*$O$2)*1000</f>
        <v>0</v>
      </c>
      <c r="Q188" s="19">
        <f ca="1">MAX(K188-$Z156*(1-((0.48*$Z154+K189)/(0.48*$Z154))^2),0)/(($F154-2*$F156)*$O$2)*1000</f>
        <v>6.7154882544257513</v>
      </c>
      <c r="R188" s="19">
        <f t="shared" ref="R188:T188" ca="1" si="132">MAX(L188-$Z156*(1-((0.48*$Z154+L189)/(0.48*$Z154))^2),0)/(($F154-2*$F156)*$O$2)*1000</f>
        <v>5.4945432966962917</v>
      </c>
      <c r="S188" s="19">
        <f t="shared" ca="1" si="132"/>
        <v>1.3036252130611332</v>
      </c>
      <c r="T188" s="19">
        <f t="shared" ca="1" si="132"/>
        <v>3.7407775533468173</v>
      </c>
      <c r="U188" s="17">
        <f ca="1">MAX(P188:T188)</f>
        <v>6.7154882544257513</v>
      </c>
      <c r="V188" s="39">
        <v>7.82</v>
      </c>
      <c r="Y188" s="68">
        <f>2*V188*$O$2/10</f>
        <v>612.00000000000011</v>
      </c>
      <c r="Z188" s="69">
        <f>Y188*(F154-2*F156)/200</f>
        <v>189.72000000000003</v>
      </c>
    </row>
    <row r="189" spans="1:26">
      <c r="A189" s="1">
        <f>B155</f>
        <v>3</v>
      </c>
      <c r="D189" s="1" t="s">
        <v>12</v>
      </c>
      <c r="E189" s="20">
        <f ca="1">E177</f>
        <v>-466.10599999999999</v>
      </c>
      <c r="F189" s="8">
        <f ca="1">O177</f>
        <v>-244.87040000000002</v>
      </c>
      <c r="G189" s="8">
        <f ca="1">P177</f>
        <v>-351.85559999999998</v>
      </c>
      <c r="H189" s="8">
        <f ca="1">Q177</f>
        <v>-395.25700000000001</v>
      </c>
      <c r="I189" s="8">
        <f ca="1">R177</f>
        <v>-201.46899999999999</v>
      </c>
      <c r="K189" s="17">
        <f ca="1">F189</f>
        <v>-244.87040000000002</v>
      </c>
      <c r="L189" s="17">
        <f t="shared" ref="L189:N189" ca="1" si="133">G189</f>
        <v>-351.85559999999998</v>
      </c>
      <c r="M189" s="17">
        <f t="shared" ca="1" si="133"/>
        <v>-395.25700000000001</v>
      </c>
      <c r="N189" s="17">
        <f t="shared" ca="1" si="133"/>
        <v>-201.46899999999999</v>
      </c>
      <c r="Y189" s="61"/>
      <c r="Z189" s="61"/>
    </row>
    <row r="190" spans="1:26">
      <c r="D190" s="7" t="s">
        <v>71</v>
      </c>
      <c r="E190" s="4">
        <f ca="1">($Z155+$Z187)*(1-ABS((0.48*$Z154+E189)/(0.48*$Z154+$Y187))^(1+1/(1+$Y187/$Z154)))</f>
        <v>143.67306550678418</v>
      </c>
      <c r="K190" s="4">
        <f ca="1">($Z155+$Z187)*(1-ABS((0.48*$Z154+K189)/(0.48*$Z154+$Y187))^(1+1/(1+$Y187/$Z154)))</f>
        <v>123.9181179758104</v>
      </c>
      <c r="L190" s="4">
        <f ca="1">($Z155+$Z187)*(1-ABS((0.48*$Z154+L189)/(0.48*$Z154+$Y187))^(1+1/(1+$Y187/$Z154)))</f>
        <v>133.87997236925685</v>
      </c>
      <c r="M190" s="4">
        <f ca="1">($Z155+$Z187)*(1-ABS((0.48*$Z154+M189)/(0.48*$Z154+$Y187))^(1+1/(1+$Y187/$Z154)))</f>
        <v>137.70395469748721</v>
      </c>
      <c r="N190" s="4">
        <f ca="1">($Z155+$Z187)*(1-ABS((0.48*$Z154+N189)/(0.48*$Z154+$Y187))^(1+1/(1+$Y187/$Z154)))</f>
        <v>119.6619520642956</v>
      </c>
      <c r="Y190" s="61"/>
      <c r="Z190" s="61"/>
    </row>
    <row r="191" spans="1:26">
      <c r="D191" s="7" t="s">
        <v>72</v>
      </c>
      <c r="E191" s="4">
        <f ca="1">($Z156+$Z188)*(1-ABS((0.48*$Z154+E189)/(0.48*$Z154+$Y188))^(1+1/(1+$Y188/$Z154)))</f>
        <v>328.50358955581419</v>
      </c>
      <c r="K191" s="4">
        <f ca="1">($Z156+$Z188)*(1-ABS((0.48*$Z154+K189)/(0.48*$Z154+$Y188))^(1+1/(1+$Y188/$Z154)))</f>
        <v>277.34592133632015</v>
      </c>
      <c r="L191" s="4">
        <f ca="1">($Z156+$Z188)*(1-ABS((0.48*$Z154+L189)/(0.48*$Z154+$Y188))^(1+1/(1+$Y188/$Z154)))</f>
        <v>303.17787530960487</v>
      </c>
      <c r="M191" s="4">
        <f ca="1">($Z156+$Z188)*(1-ABS((0.48*$Z154+M189)/(0.48*$Z154+$Y188))^(1+1/(1+$Y188/$Z154)))</f>
        <v>313.07580778299643</v>
      </c>
      <c r="N191" s="4">
        <f ca="1">($Z156+$Z188)*(1-ABS((0.48*$Z154+N189)/(0.48*$Z154+$Y188))^(1+1/(1+$Y188/$Z154)))</f>
        <v>266.29066314542155</v>
      </c>
      <c r="Y191" s="61"/>
      <c r="Z191" s="61"/>
    </row>
    <row r="192" spans="1:26">
      <c r="A192" t="str">
        <f ca="1">IF(MAX(E192:N192)&gt;1,"non verificato","verificato")</f>
        <v>non verificato</v>
      </c>
      <c r="D192" s="7" t="s">
        <v>73</v>
      </c>
      <c r="E192" s="3">
        <f ca="1">ABS(E187/E190)^1.5+ABS(E188/E191)^1.5</f>
        <v>5.4879389311997671E-2</v>
      </c>
      <c r="K192" s="3">
        <f t="shared" ref="K192:N192" ca="1" si="134">ABS(K187/K190)^1.5+ABS(K188/K191)^1.5</f>
        <v>0.91394672203845539</v>
      </c>
      <c r="L192" s="3">
        <f t="shared" ca="1" si="134"/>
        <v>0.80222419434489511</v>
      </c>
      <c r="M192" s="3">
        <f t="shared" ca="1" si="134"/>
        <v>0.86697456508716186</v>
      </c>
      <c r="N192" s="3">
        <f t="shared" ca="1" si="134"/>
        <v>1.1071554836693662</v>
      </c>
      <c r="Y192" s="61"/>
      <c r="Z192" s="61"/>
    </row>
    <row r="193" spans="1:27">
      <c r="Y193" s="61"/>
      <c r="Z193" s="61"/>
    </row>
    <row r="194" spans="1:27">
      <c r="B194" s="9" t="s">
        <v>58</v>
      </c>
      <c r="C194" s="1" t="s">
        <v>57</v>
      </c>
      <c r="D194" s="10"/>
      <c r="E194" s="15" t="s">
        <v>44</v>
      </c>
      <c r="F194" s="13" t="s">
        <v>63</v>
      </c>
      <c r="G194" s="13" t="s">
        <v>64</v>
      </c>
      <c r="H194" s="13" t="s">
        <v>65</v>
      </c>
      <c r="I194" s="13" t="s">
        <v>66</v>
      </c>
      <c r="J194" s="13" t="s">
        <v>67</v>
      </c>
      <c r="K194" s="15" t="s">
        <v>63</v>
      </c>
      <c r="L194" s="15" t="s">
        <v>64</v>
      </c>
      <c r="M194" s="15" t="s">
        <v>65</v>
      </c>
      <c r="N194" s="15" t="s">
        <v>66</v>
      </c>
      <c r="O194" s="7" t="str">
        <f>O186</f>
        <v>As,nec</v>
      </c>
      <c r="P194" s="13" t="s">
        <v>44</v>
      </c>
      <c r="Q194" s="13" t="s">
        <v>63</v>
      </c>
      <c r="R194" s="13" t="s">
        <v>64</v>
      </c>
      <c r="S194" s="13" t="s">
        <v>65</v>
      </c>
      <c r="T194" s="13" t="s">
        <v>66</v>
      </c>
      <c r="U194" s="13" t="s">
        <v>13</v>
      </c>
      <c r="V194" s="16" t="s">
        <v>68</v>
      </c>
      <c r="Y194" s="57" t="s">
        <v>69</v>
      </c>
      <c r="Z194" s="57" t="s">
        <v>70</v>
      </c>
    </row>
    <row r="195" spans="1:27">
      <c r="D195" s="1" t="s">
        <v>52</v>
      </c>
      <c r="E195" s="17">
        <f ca="1">E180</f>
        <v>-19.364687499999999</v>
      </c>
      <c r="F195" s="4">
        <f t="shared" ref="F195:I196" ca="1" si="135">O180</f>
        <v>2.9625656250000016</v>
      </c>
      <c r="G195" s="4">
        <f t="shared" ca="1" si="135"/>
        <v>-26.092878124999999</v>
      </c>
      <c r="H195" s="18">
        <f t="shared" ca="1" si="135"/>
        <v>-44.153009375000003</v>
      </c>
      <c r="I195" s="18">
        <f t="shared" ca="1" si="135"/>
        <v>21.022696875000001</v>
      </c>
      <c r="J195" s="4">
        <f>IF(R169="si",INDEX($N$40:$N$53,MATCH(A189,$L$40:$L$53,-1)+1,1),"---")</f>
        <v>71.760000000000005</v>
      </c>
      <c r="K195" s="17">
        <f ca="1">MAX(ABS(F195),IF(J195="---",0,0.3*J195))</f>
        <v>21.528000000000002</v>
      </c>
      <c r="L195" s="17">
        <f ca="1">MAX(ABS(G195),IF(J195="---",0,0.3*J195))</f>
        <v>26.092878124999999</v>
      </c>
      <c r="M195" s="17">
        <f ca="1">MAX(ABS(H195),J195)</f>
        <v>71.760000000000005</v>
      </c>
      <c r="N195" s="17">
        <f ca="1">MAX(ABS(I195),J195)</f>
        <v>71.760000000000005</v>
      </c>
      <c r="O195" s="7" t="str">
        <f>O187</f>
        <v>lx (lungo)</v>
      </c>
      <c r="P195" s="19">
        <f t="shared" ref="P195" ca="1" si="136">MAX(E195-$Z155*(1-((0.48*$Z154+E197)/(0.48*$Z154))^2),0)/(($F155-2*$F156)*$O$2)*1000</f>
        <v>0</v>
      </c>
      <c r="Q195" s="19">
        <f ca="1">MAX(K195-$Z155*(1-((0.48*$Z154+K197)/(0.48*$Z154))^2),0)/(($F155-2*$F156)*$O$2)*1000</f>
        <v>0</v>
      </c>
      <c r="R195" s="19">
        <f ca="1">MAX(L195-$Z155*(1-((0.48*$Z154+L197)/(0.48*$Z154))^2),0)/(($F155-2*$F156)*$O$2)*1000</f>
        <v>0</v>
      </c>
      <c r="S195" s="19">
        <f ca="1">MAX(M195-$Z155*(1-((0.48*$Z154+M197)/(0.48*$Z154))^2),0)/(($F155-2*$F156)*$O$2)*1000</f>
        <v>2.4018397189136649</v>
      </c>
      <c r="T195" s="19">
        <f ca="1">MAX(N195-$Z155*(1-((0.48*$Z154+N197)/(0.48*$Z154))^2),0)/(($F155-2*$F156)*$O$2)*1000</f>
        <v>5.0729479567478872</v>
      </c>
      <c r="U195" s="17">
        <f ca="1">MAX(P195:T195)</f>
        <v>5.0729479567478872</v>
      </c>
      <c r="V195" s="39">
        <v>9.32</v>
      </c>
      <c r="Y195" s="68">
        <f>2*V195*$O$2/10</f>
        <v>729.39130434782624</v>
      </c>
      <c r="Z195" s="69">
        <f>Y195*(F155-2*F156)/200</f>
        <v>80.233043478260882</v>
      </c>
    </row>
    <row r="196" spans="1:27">
      <c r="D196" s="1" t="s">
        <v>53</v>
      </c>
      <c r="E196" s="17">
        <f ca="1">E181</f>
        <v>-3.9804375000000003</v>
      </c>
      <c r="F196" s="18">
        <f t="shared" ca="1" si="135"/>
        <v>-155.19934375</v>
      </c>
      <c r="G196" s="18">
        <f t="shared" ca="1" si="135"/>
        <v>149.88234374999999</v>
      </c>
      <c r="H196" s="4">
        <f t="shared" ca="1" si="135"/>
        <v>130.08923124999998</v>
      </c>
      <c r="I196" s="4">
        <f t="shared" ca="1" si="135"/>
        <v>-135.40623124999999</v>
      </c>
      <c r="J196" s="4">
        <f>IF(R170="si",INDEX($O$40:$O$53,MATCH(A189,$L$40:$L$53,-1)+1,1),"---")</f>
        <v>239.20000000000002</v>
      </c>
      <c r="K196" s="17">
        <f ca="1">MAX(ABS(F196),J196)</f>
        <v>239.20000000000002</v>
      </c>
      <c r="L196" s="17">
        <f ca="1">MAX(ABS(G196),J196)</f>
        <v>239.20000000000002</v>
      </c>
      <c r="M196" s="17">
        <f ca="1">MAX(ABS(H196),IF(J196="---",0,0.3*J196))</f>
        <v>130.08923124999998</v>
      </c>
      <c r="N196" s="17">
        <f ca="1">MAX(ABS(I196),IF(J196="---",0,0.3*J196))</f>
        <v>135.40623124999999</v>
      </c>
      <c r="O196" s="7" t="str">
        <f>O188</f>
        <v>ly (corto)</v>
      </c>
      <c r="P196" s="19">
        <f t="shared" ref="P196" ca="1" si="137">MAX(E196-$Z156*(1-((0.48*$Z154+E197)/(0.48*$Z154))^2),0)/(($F154-2*$F156)*$O$2)*1000</f>
        <v>0</v>
      </c>
      <c r="Q196" s="19">
        <f ca="1">MAX(K196-$Z156*(1-((0.48*$Z154+K197)/(0.48*$Z154))^2),0)/(($F154-2*$F156)*$O$2)*1000</f>
        <v>6.6297534874006621</v>
      </c>
      <c r="R196" s="19">
        <f ca="1">MAX(L196-$Z156*(1-((0.48*$Z154+L197)/(0.48*$Z154))^2),0)/(($F154-2*$F156)*$O$2)*1000</f>
        <v>5.4088085296712016</v>
      </c>
      <c r="S196" s="19">
        <f ca="1">MAX(M196-$Z156*(1-((0.48*$Z154+M197)/(0.48*$Z154))^2),0)/(($F154-2*$F156)*$O$2)*1000</f>
        <v>0.44907216646615095</v>
      </c>
      <c r="T196" s="19">
        <f ca="1">MAX(N196-$Z156*(1-((0.48*$Z154+N197)/(0.48*$Z154))^2),0)/(($F154-2*$F156)*$O$2)*1000</f>
        <v>2.8797943992249526</v>
      </c>
      <c r="U196" s="17">
        <f ca="1">MAX(P196:T196)</f>
        <v>6.6297534874006621</v>
      </c>
      <c r="V196" s="39">
        <v>7.82</v>
      </c>
      <c r="Y196" s="68">
        <f>2*V196*$O$2/10</f>
        <v>612.00000000000011</v>
      </c>
      <c r="Z196" s="69">
        <f>Y196*(F154-2*F156)/200</f>
        <v>189.72000000000003</v>
      </c>
    </row>
    <row r="197" spans="1:27">
      <c r="D197" s="1" t="s">
        <v>12</v>
      </c>
      <c r="E197" s="20">
        <f ca="1">E184</f>
        <v>-466.10599999999999</v>
      </c>
      <c r="F197" s="8">
        <f ca="1">O184</f>
        <v>-244.87040000000002</v>
      </c>
      <c r="G197" s="8">
        <f ca="1">P184</f>
        <v>-351.85559999999998</v>
      </c>
      <c r="H197" s="8">
        <f ca="1">Q184</f>
        <v>-395.25700000000001</v>
      </c>
      <c r="I197" s="8">
        <f ca="1">R184</f>
        <v>-201.46899999999999</v>
      </c>
      <c r="K197" s="17">
        <f ca="1">F197</f>
        <v>-244.87040000000002</v>
      </c>
      <c r="L197" s="17">
        <f t="shared" ref="L197:N197" ca="1" si="138">G197</f>
        <v>-351.85559999999998</v>
      </c>
      <c r="M197" s="17">
        <f t="shared" ca="1" si="138"/>
        <v>-395.25700000000001</v>
      </c>
      <c r="N197" s="17">
        <f t="shared" ca="1" si="138"/>
        <v>-201.46899999999999</v>
      </c>
    </row>
    <row r="198" spans="1:27">
      <c r="D198" s="7" t="s">
        <v>71</v>
      </c>
      <c r="E198" s="4">
        <f ca="1">($Z155+$Z195)*(1-ABS((0.48*$Z154+E197)/(0.48*$Z154+$Y195))^(1+1/(1+$Y195/$Z154)))</f>
        <v>143.67306550678418</v>
      </c>
      <c r="K198" s="4">
        <f ca="1">($Z155+$Z195)*(1-ABS((0.48*$Z154+K197)/(0.48*$Z154+$Y195))^(1+1/(1+$Y195/$Z154)))</f>
        <v>123.9181179758104</v>
      </c>
      <c r="L198" s="4">
        <f ca="1">($Z155+$Z195)*(1-ABS((0.48*$Z154+L197)/(0.48*$Z154+$Y195))^(1+1/(1+$Y195/$Z154)))</f>
        <v>133.87997236925685</v>
      </c>
      <c r="M198" s="4">
        <f ca="1">($Z155+$Z195)*(1-ABS((0.48*$Z154+M197)/(0.48*$Z154+$Y195))^(1+1/(1+$Y195/$Z154)))</f>
        <v>137.70395469748721</v>
      </c>
      <c r="N198" s="4">
        <f ca="1">($Z155+$Z195)*(1-ABS((0.48*$Z154+N197)/(0.48*$Z154+$Y195))^(1+1/(1+$Y195/$Z154)))</f>
        <v>119.6619520642956</v>
      </c>
    </row>
    <row r="199" spans="1:27">
      <c r="D199" s="7" t="s">
        <v>72</v>
      </c>
      <c r="E199" s="4">
        <f ca="1">($Z156+$Z196)*(1-ABS((0.48*$Z154+E197)/(0.48*$Z154+$Y196))^(1+1/(1+$Y196/$Z154)))</f>
        <v>328.50358955581419</v>
      </c>
      <c r="K199" s="4">
        <f ca="1">($Z156+$Z196)*(1-ABS((0.48*$Z154+K197)/(0.48*$Z154+$Y196))^(1+1/(1+$Y196/$Z154)))</f>
        <v>277.34592133632015</v>
      </c>
      <c r="L199" s="4">
        <f ca="1">($Z156+$Z196)*(1-ABS((0.48*$Z154+L197)/(0.48*$Z154+$Y196))^(1+1/(1+$Y196/$Z154)))</f>
        <v>303.17787530960487</v>
      </c>
      <c r="M199" s="4">
        <f ca="1">($Z156+$Z196)*(1-ABS((0.48*$Z154+M197)/(0.48*$Z154+$Y196))^(1+1/(1+$Y196/$Z154)))</f>
        <v>313.07580778299643</v>
      </c>
      <c r="N199" s="4">
        <f ca="1">($Z156+$Z196)*(1-ABS((0.48*$Z154+N197)/(0.48*$Z154+$Y196))^(1+1/(1+$Y196/$Z154)))</f>
        <v>266.29066314542155</v>
      </c>
    </row>
    <row r="200" spans="1:27">
      <c r="A200" t="str">
        <f ca="1">IF(MAX(E200:N200)&gt;1,"non verificato","verificato")</f>
        <v>verificato</v>
      </c>
      <c r="D200" s="7" t="s">
        <v>73</v>
      </c>
      <c r="E200" s="3">
        <f ca="1">ABS(E195/E198)^1.5+ABS(E196/E199)^1.5</f>
        <v>5.0816407387062987E-2</v>
      </c>
      <c r="K200" s="3">
        <f t="shared" ref="K200:N200" ca="1" si="139">ABS(K195/K198)^1.5+ABS(K196/K199)^1.5</f>
        <v>0.87336758526730085</v>
      </c>
      <c r="L200" s="3">
        <f t="shared" ca="1" si="139"/>
        <v>0.7868440927468634</v>
      </c>
      <c r="M200" s="3">
        <f t="shared" ca="1" si="139"/>
        <v>0.64403480798207591</v>
      </c>
      <c r="N200" s="3">
        <f t="shared" ca="1" si="139"/>
        <v>0.8269940060729678</v>
      </c>
    </row>
    <row r="201" spans="1:27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3" spans="1:27">
      <c r="A203" t="s">
        <v>21</v>
      </c>
      <c r="B203" s="1">
        <f ca="1">$A$6</f>
        <v>2</v>
      </c>
      <c r="D203" t="s">
        <v>22</v>
      </c>
      <c r="E203" s="1" t="s">
        <v>116</v>
      </c>
      <c r="F203" s="36">
        <v>70</v>
      </c>
      <c r="G203" t="s">
        <v>23</v>
      </c>
      <c r="H203" t="s">
        <v>24</v>
      </c>
      <c r="L203" t="s">
        <v>25</v>
      </c>
      <c r="M203" s="36">
        <v>30</v>
      </c>
      <c r="N203" t="s">
        <v>23</v>
      </c>
      <c r="O203" t="s">
        <v>26</v>
      </c>
      <c r="V203" s="61" t="s">
        <v>27</v>
      </c>
      <c r="W203" s="57">
        <f ca="1">MATCH(B204,$C$6:$C$33,-1)</f>
        <v>13</v>
      </c>
      <c r="X203" s="61"/>
      <c r="Y203" s="57" t="s">
        <v>28</v>
      </c>
      <c r="Z203" s="68">
        <f>F203*F204*$O$1/10</f>
        <v>2975</v>
      </c>
      <c r="AA203" s="61" t="s">
        <v>29</v>
      </c>
    </row>
    <row r="204" spans="1:27">
      <c r="A204" t="s">
        <v>30</v>
      </c>
      <c r="B204" s="41">
        <f>MAX(1,B155-1)</f>
        <v>2</v>
      </c>
      <c r="E204" s="1" t="s">
        <v>31</v>
      </c>
      <c r="F204" s="36">
        <v>30</v>
      </c>
      <c r="G204" t="s">
        <v>23</v>
      </c>
      <c r="H204" t="s">
        <v>32</v>
      </c>
      <c r="L204" t="s">
        <v>33</v>
      </c>
      <c r="M204" s="36">
        <v>30</v>
      </c>
      <c r="N204" t="s">
        <v>23</v>
      </c>
      <c r="O204" t="s">
        <v>34</v>
      </c>
      <c r="V204" s="61"/>
      <c r="W204" s="61"/>
      <c r="X204" s="61"/>
      <c r="Y204" s="57" t="s">
        <v>35</v>
      </c>
      <c r="Z204" s="57">
        <f>0.12*Z203*F204/100</f>
        <v>107.1</v>
      </c>
      <c r="AA204" s="61" t="s">
        <v>36</v>
      </c>
    </row>
    <row r="205" spans="1:27">
      <c r="B205" s="43" t="str">
        <f>IF(B204=B155,"duplicato","")</f>
        <v/>
      </c>
      <c r="E205" s="1" t="s">
        <v>37</v>
      </c>
      <c r="F205" s="48">
        <f>$L$3</f>
        <v>4</v>
      </c>
      <c r="G205" t="s">
        <v>23</v>
      </c>
      <c r="H205" t="s">
        <v>38</v>
      </c>
      <c r="L205" t="s">
        <v>39</v>
      </c>
      <c r="M205" s="38">
        <v>320</v>
      </c>
      <c r="N205" t="s">
        <v>23</v>
      </c>
      <c r="O205" t="s">
        <v>118</v>
      </c>
      <c r="V205" s="61"/>
      <c r="W205" s="61"/>
      <c r="X205" s="61"/>
      <c r="Y205" s="57" t="s">
        <v>40</v>
      </c>
      <c r="Z205" s="57">
        <f>0.12*Z203*F203/100</f>
        <v>249.9</v>
      </c>
      <c r="AA205" s="61" t="s">
        <v>36</v>
      </c>
    </row>
    <row r="207" spans="1:27">
      <c r="A207" t="s">
        <v>41</v>
      </c>
      <c r="B207" s="9" t="s">
        <v>42</v>
      </c>
      <c r="C207" s="1" t="s">
        <v>43</v>
      </c>
      <c r="E207" s="2" t="s">
        <v>44</v>
      </c>
      <c r="F207" s="2" t="s">
        <v>45</v>
      </c>
      <c r="G207" s="2" t="s">
        <v>46</v>
      </c>
      <c r="H207" s="2" t="s">
        <v>47</v>
      </c>
      <c r="I207" s="2" t="s">
        <v>48</v>
      </c>
      <c r="J207" s="2" t="s">
        <v>49</v>
      </c>
      <c r="K207" s="2" t="s">
        <v>50</v>
      </c>
      <c r="L207" s="2" t="s">
        <v>51</v>
      </c>
      <c r="O207" s="23"/>
    </row>
    <row r="208" spans="1:27">
      <c r="D208" s="1" t="s">
        <v>52</v>
      </c>
      <c r="E208" s="4">
        <f t="shared" ref="E208:J208" ca="1" si="140">INDEX(O$6:O$33,$W203,1)</f>
        <v>22.954999999999998</v>
      </c>
      <c r="F208" s="4">
        <f t="shared" ca="1" si="140"/>
        <v>13.717000000000001</v>
      </c>
      <c r="G208" s="4">
        <f t="shared" ca="1" si="140"/>
        <v>-5.7220000000000004</v>
      </c>
      <c r="H208" s="4">
        <f t="shared" ca="1" si="140"/>
        <v>43.603999999999999</v>
      </c>
      <c r="I208" s="4">
        <f t="shared" ca="1" si="140"/>
        <v>-2.3679999999999999</v>
      </c>
      <c r="J208" s="4">
        <f t="shared" ca="1" si="140"/>
        <v>-3.4830000000000001</v>
      </c>
    </row>
    <row r="209" spans="2:18">
      <c r="D209" s="1" t="s">
        <v>53</v>
      </c>
      <c r="E209" s="4">
        <f t="shared" ref="E209:J209" ca="1" si="141">INDEX(E$6:E$33,$W203,1)</f>
        <v>4.9329999999999998</v>
      </c>
      <c r="F209" s="4">
        <f t="shared" ca="1" si="141"/>
        <v>3.335</v>
      </c>
      <c r="G209" s="4">
        <f t="shared" ca="1" si="141"/>
        <v>182.88800000000001</v>
      </c>
      <c r="H209" s="4">
        <f t="shared" ca="1" si="141"/>
        <v>-122.52</v>
      </c>
      <c r="I209" s="4">
        <f t="shared" ca="1" si="141"/>
        <v>-19.186</v>
      </c>
      <c r="J209" s="4">
        <f t="shared" ca="1" si="141"/>
        <v>-28.225999999999999</v>
      </c>
    </row>
    <row r="210" spans="2:18">
      <c r="D210" s="1" t="s">
        <v>54</v>
      </c>
      <c r="E210" s="4">
        <f t="shared" ref="E210:J210" ca="1" si="142">INDEX(O$6:O$33,$W203+2,1)</f>
        <v>14.225</v>
      </c>
      <c r="F210" s="4">
        <f t="shared" ca="1" si="142"/>
        <v>8.5</v>
      </c>
      <c r="G210" s="4">
        <f t="shared" ca="1" si="142"/>
        <v>-3.5990000000000002</v>
      </c>
      <c r="H210" s="4">
        <f t="shared" ca="1" si="142"/>
        <v>27.518000000000001</v>
      </c>
      <c r="I210" s="4">
        <f t="shared" ca="1" si="142"/>
        <v>-1.4930000000000001</v>
      </c>
      <c r="J210" s="4">
        <f t="shared" ca="1" si="142"/>
        <v>-2.1960000000000002</v>
      </c>
    </row>
    <row r="211" spans="2:18">
      <c r="D211" s="1" t="s">
        <v>55</v>
      </c>
      <c r="E211" s="4">
        <f t="shared" ref="E211:J211" ca="1" si="143">INDEX(E$6:E$33,$W203+2,1)</f>
        <v>3.2040000000000002</v>
      </c>
      <c r="F211" s="4">
        <f t="shared" ca="1" si="143"/>
        <v>2.157</v>
      </c>
      <c r="G211" s="4">
        <f t="shared" ca="1" si="143"/>
        <v>114.626</v>
      </c>
      <c r="H211" s="4">
        <f t="shared" ca="1" si="143"/>
        <v>-78.072000000000003</v>
      </c>
      <c r="I211" s="4">
        <f t="shared" ca="1" si="143"/>
        <v>-12.186999999999999</v>
      </c>
      <c r="J211" s="4">
        <f t="shared" ca="1" si="143"/>
        <v>-17.93</v>
      </c>
      <c r="M211" t="s">
        <v>98</v>
      </c>
    </row>
    <row r="212" spans="2:18">
      <c r="D212" s="1" t="s">
        <v>12</v>
      </c>
      <c r="E212" s="4">
        <f t="shared" ref="E212:J212" ca="1" si="144">INDEX(Y$6:Y$33,$W203+3,1)</f>
        <v>-635.59299999999996</v>
      </c>
      <c r="F212" s="4">
        <f t="shared" ca="1" si="144"/>
        <v>-408.04</v>
      </c>
      <c r="G212" s="4">
        <f t="shared" ca="1" si="144"/>
        <v>45.573</v>
      </c>
      <c r="H212" s="4">
        <f t="shared" ca="1" si="144"/>
        <v>-144.19900000000001</v>
      </c>
      <c r="I212" s="4">
        <f t="shared" ca="1" si="144"/>
        <v>3.3600000000000003</v>
      </c>
      <c r="J212" s="4">
        <f t="shared" ca="1" si="144"/>
        <v>4.9439999999999991</v>
      </c>
      <c r="K212" s="4">
        <f>L212*1.3</f>
        <v>0</v>
      </c>
      <c r="L212" s="39">
        <f>IF(B205="duplicato",L163,L170)</f>
        <v>0</v>
      </c>
      <c r="M212" t="s">
        <v>56</v>
      </c>
    </row>
    <row r="213" spans="2:18">
      <c r="M213" t="s">
        <v>96</v>
      </c>
    </row>
    <row r="214" spans="2:18">
      <c r="B214" s="9" t="s">
        <v>42</v>
      </c>
      <c r="C214" s="1" t="s">
        <v>57</v>
      </c>
      <c r="E214" s="2" t="s">
        <v>44</v>
      </c>
      <c r="F214" s="2" t="s">
        <v>45</v>
      </c>
      <c r="G214" s="2" t="s">
        <v>46</v>
      </c>
      <c r="H214" s="2" t="s">
        <v>47</v>
      </c>
      <c r="I214" s="2" t="s">
        <v>48</v>
      </c>
      <c r="J214" s="2" t="s">
        <v>49</v>
      </c>
      <c r="K214" s="2" t="s">
        <v>50</v>
      </c>
      <c r="L214" s="2" t="s">
        <v>51</v>
      </c>
    </row>
    <row r="215" spans="2:18">
      <c r="D215" s="1" t="s">
        <v>52</v>
      </c>
      <c r="E215" s="4">
        <f t="shared" ref="E215:J215" ca="1" si="145">INDEX(O$6:O$33,$W203+1,1)</f>
        <v>-22.565000000000001</v>
      </c>
      <c r="F215" s="4">
        <f t="shared" ca="1" si="145"/>
        <v>-13.484</v>
      </c>
      <c r="G215" s="4">
        <f t="shared" ca="1" si="145"/>
        <v>5.7939999999999996</v>
      </c>
      <c r="H215" s="4">
        <f t="shared" ca="1" si="145"/>
        <v>-44.454000000000001</v>
      </c>
      <c r="I215" s="4">
        <f t="shared" ca="1" si="145"/>
        <v>2.4089999999999998</v>
      </c>
      <c r="J215" s="4">
        <f t="shared" ca="1" si="145"/>
        <v>3.544</v>
      </c>
      <c r="Q215" s="57" t="s">
        <v>114</v>
      </c>
      <c r="R215" s="57" t="str">
        <f>IF(F203&lt;=F204,"corto","lungo")</f>
        <v>lungo</v>
      </c>
    </row>
    <row r="216" spans="2:18">
      <c r="D216" s="1" t="s">
        <v>53</v>
      </c>
      <c r="E216" s="4">
        <f t="shared" ref="E216:J216" ca="1" si="146">INDEX(E$6:E$33,$W203+1,1)</f>
        <v>-5.3209999999999997</v>
      </c>
      <c r="F216" s="4">
        <f t="shared" ca="1" si="146"/>
        <v>-3.5659999999999998</v>
      </c>
      <c r="G216" s="4">
        <f t="shared" ca="1" si="146"/>
        <v>-184.05099999999999</v>
      </c>
      <c r="H216" s="4">
        <f t="shared" ca="1" si="146"/>
        <v>127.396</v>
      </c>
      <c r="I216" s="4">
        <f t="shared" ca="1" si="146"/>
        <v>19.812999999999999</v>
      </c>
      <c r="J216" s="4">
        <f t="shared" ca="1" si="146"/>
        <v>29.149000000000001</v>
      </c>
      <c r="Q216" s="57" t="s">
        <v>115</v>
      </c>
      <c r="R216" s="57" t="str">
        <f>IF(F204&lt;=F203,"corto","lungo")</f>
        <v>corto</v>
      </c>
    </row>
    <row r="217" spans="2:18">
      <c r="D217" s="1" t="s">
        <v>54</v>
      </c>
      <c r="E217" s="4">
        <f ca="1">E210</f>
        <v>14.225</v>
      </c>
      <c r="F217" s="4">
        <f t="shared" ref="F217:J219" ca="1" si="147">F210</f>
        <v>8.5</v>
      </c>
      <c r="G217" s="4">
        <f t="shared" ca="1" si="147"/>
        <v>-3.5990000000000002</v>
      </c>
      <c r="H217" s="4">
        <f t="shared" ca="1" si="147"/>
        <v>27.518000000000001</v>
      </c>
      <c r="I217" s="4">
        <f t="shared" ca="1" si="147"/>
        <v>-1.4930000000000001</v>
      </c>
      <c r="J217" s="4">
        <f t="shared" ca="1" si="147"/>
        <v>-2.1960000000000002</v>
      </c>
    </row>
    <row r="218" spans="2:18">
      <c r="D218" s="1" t="s">
        <v>55</v>
      </c>
      <c r="E218" s="4">
        <f ca="1">E211</f>
        <v>3.2040000000000002</v>
      </c>
      <c r="F218" s="4">
        <f t="shared" ca="1" si="147"/>
        <v>2.157</v>
      </c>
      <c r="G218" s="4">
        <f t="shared" ca="1" si="147"/>
        <v>114.626</v>
      </c>
      <c r="H218" s="4">
        <f t="shared" ca="1" si="147"/>
        <v>-78.072000000000003</v>
      </c>
      <c r="I218" s="4">
        <f t="shared" ca="1" si="147"/>
        <v>-12.186999999999999</v>
      </c>
      <c r="J218" s="4">
        <f t="shared" ca="1" si="147"/>
        <v>-17.93</v>
      </c>
      <c r="Q218" s="67" t="s">
        <v>112</v>
      </c>
      <c r="R218" s="57" t="str">
        <f>IF(AND($E$37="solo direzione rigida",R215="lungo"),"no","si")</f>
        <v>si</v>
      </c>
    </row>
    <row r="219" spans="2:18">
      <c r="D219" s="1" t="s">
        <v>12</v>
      </c>
      <c r="E219" s="4">
        <f ca="1">E212</f>
        <v>-635.59299999999996</v>
      </c>
      <c r="F219" s="4">
        <f t="shared" ca="1" si="147"/>
        <v>-408.04</v>
      </c>
      <c r="G219" s="4">
        <f t="shared" ca="1" si="147"/>
        <v>45.573</v>
      </c>
      <c r="H219" s="4">
        <f t="shared" ca="1" si="147"/>
        <v>-144.19900000000001</v>
      </c>
      <c r="I219" s="4">
        <f t="shared" ca="1" si="147"/>
        <v>3.3600000000000003</v>
      </c>
      <c r="J219" s="4">
        <f t="shared" ca="1" si="147"/>
        <v>4.9439999999999991</v>
      </c>
      <c r="K219" s="4">
        <f>L219*1.3</f>
        <v>0</v>
      </c>
      <c r="L219" s="39">
        <f>-F203*F204*(M205-(M203+M204))*$W$1/1000000+L212</f>
        <v>0</v>
      </c>
      <c r="Q219" s="67" t="s">
        <v>113</v>
      </c>
      <c r="R219" s="57" t="str">
        <f>IF(AND($E$37="solo direzione rigida",R216="lungo"),"no","si")</f>
        <v>si</v>
      </c>
    </row>
    <row r="221" spans="2:18" s="10" customFormat="1">
      <c r="B221" s="11" t="s">
        <v>58</v>
      </c>
      <c r="C221" s="12" t="s">
        <v>43</v>
      </c>
      <c r="E221" s="13" t="s">
        <v>44</v>
      </c>
      <c r="F221" s="13" t="s">
        <v>45</v>
      </c>
      <c r="G221" s="13" t="s">
        <v>46</v>
      </c>
      <c r="H221" s="13" t="s">
        <v>47</v>
      </c>
      <c r="I221" s="13" t="s">
        <v>48</v>
      </c>
      <c r="J221" s="13" t="s">
        <v>49</v>
      </c>
      <c r="K221" s="13" t="s">
        <v>59</v>
      </c>
      <c r="L221" s="13" t="s">
        <v>60</v>
      </c>
      <c r="M221" s="13" t="s">
        <v>61</v>
      </c>
      <c r="N221" s="13" t="s">
        <v>62</v>
      </c>
      <c r="O221" s="13" t="s">
        <v>63</v>
      </c>
      <c r="P221" s="13" t="s">
        <v>64</v>
      </c>
      <c r="Q221" s="13" t="s">
        <v>65</v>
      </c>
      <c r="R221" s="13" t="s">
        <v>66</v>
      </c>
    </row>
    <row r="222" spans="2:18" s="10" customFormat="1">
      <c r="D222" s="12" t="s">
        <v>52</v>
      </c>
      <c r="E222" s="14">
        <f t="shared" ref="E222:F222" ca="1" si="148">E208-(E208-E215)/$M205*$M203</f>
        <v>18.6875</v>
      </c>
      <c r="F222" s="14">
        <f t="shared" ca="1" si="148"/>
        <v>11.16690625</v>
      </c>
      <c r="G222" s="14">
        <f ca="1">G208-(G208-G215)/$M205*$M203</f>
        <v>-4.6423750000000004</v>
      </c>
      <c r="H222" s="14">
        <f t="shared" ref="H222:J222" ca="1" si="149">H208-(H208-H215)/$M205*$M203</f>
        <v>35.3485625</v>
      </c>
      <c r="I222" s="14">
        <f t="shared" ca="1" si="149"/>
        <v>-1.92015625</v>
      </c>
      <c r="J222" s="14">
        <f t="shared" ca="1" si="149"/>
        <v>-2.82421875</v>
      </c>
      <c r="K222" s="14">
        <f ca="1">(ABS(G222)+ABS(I222))*SIGN(G222)</f>
        <v>-6.5625312500000001</v>
      </c>
      <c r="L222" s="14">
        <f ca="1">(ABS(H222)+ABS(J222))*SIGN(H222)</f>
        <v>38.17278125</v>
      </c>
      <c r="M222" s="14">
        <f ca="1">(ABS(K222)+0.3*ABS(L222))*SIGN(K222)</f>
        <v>-18.014365625</v>
      </c>
      <c r="N222" s="14">
        <f t="shared" ref="N222:N226" ca="1" si="150">(ABS(L222)+0.3*ABS(K222))*SIGN(L222)</f>
        <v>40.141540624999998</v>
      </c>
      <c r="O222" s="14">
        <f ca="1">F222+M222</f>
        <v>-6.8474593749999997</v>
      </c>
      <c r="P222" s="14">
        <f ca="1">F222-M222</f>
        <v>29.181271875</v>
      </c>
      <c r="Q222" s="14">
        <f ca="1">F222+N222</f>
        <v>51.308446875000001</v>
      </c>
      <c r="R222" s="14">
        <f ca="1">F222-N222</f>
        <v>-28.974634374999997</v>
      </c>
    </row>
    <row r="223" spans="2:18" s="10" customFormat="1">
      <c r="D223" s="12" t="s">
        <v>53</v>
      </c>
      <c r="E223" s="14">
        <f t="shared" ref="E223:F223" ca="1" si="151">E209-(E209-E216)/$M205*$M203</f>
        <v>3.9716874999999998</v>
      </c>
      <c r="F223" s="14">
        <f t="shared" ca="1" si="151"/>
        <v>2.6880312499999999</v>
      </c>
      <c r="G223" s="14">
        <f ca="1">G209-(G209-G216)/$M205*$M203</f>
        <v>148.48746875000001</v>
      </c>
      <c r="H223" s="14">
        <f t="shared" ref="H223:J223" ca="1" si="152">H209-(H209-H216)/$M205*$M203</f>
        <v>-99.090374999999995</v>
      </c>
      <c r="I223" s="14">
        <f t="shared" ca="1" si="152"/>
        <v>-15.529843750000001</v>
      </c>
      <c r="J223" s="14">
        <f t="shared" ca="1" si="152"/>
        <v>-22.847093749999999</v>
      </c>
      <c r="K223" s="14">
        <f t="shared" ref="K223:L226" ca="1" si="153">(ABS(G223)+ABS(I223))*SIGN(G223)</f>
        <v>164.0173125</v>
      </c>
      <c r="L223" s="14">
        <f t="shared" ca="1" si="153"/>
        <v>-121.93746874999999</v>
      </c>
      <c r="M223" s="14">
        <f t="shared" ref="M223:M226" ca="1" si="154">(ABS(K223)+0.3*ABS(L223))*SIGN(K223)</f>
        <v>200.598553125</v>
      </c>
      <c r="N223" s="14">
        <f t="shared" ca="1" si="150"/>
        <v>-171.1426625</v>
      </c>
      <c r="O223" s="14">
        <f t="shared" ref="O223:O225" ca="1" si="155">F223+M223</f>
        <v>203.28658437499999</v>
      </c>
      <c r="P223" s="14">
        <f t="shared" ref="P223:P225" ca="1" si="156">F223-M223</f>
        <v>-197.910521875</v>
      </c>
      <c r="Q223" s="14">
        <f t="shared" ref="Q223:Q225" ca="1" si="157">F223+N223</f>
        <v>-168.45463125000001</v>
      </c>
      <c r="R223" s="14">
        <f t="shared" ref="R223:R225" ca="1" si="158">F223-N223</f>
        <v>173.83069374999999</v>
      </c>
    </row>
    <row r="224" spans="2:18" s="10" customFormat="1">
      <c r="D224" s="12" t="s">
        <v>54</v>
      </c>
      <c r="E224" s="14">
        <f t="shared" ref="E224:J226" ca="1" si="159">E210</f>
        <v>14.225</v>
      </c>
      <c r="F224" s="14">
        <f t="shared" ca="1" si="159"/>
        <v>8.5</v>
      </c>
      <c r="G224" s="14">
        <f t="shared" ca="1" si="159"/>
        <v>-3.5990000000000002</v>
      </c>
      <c r="H224" s="14">
        <f t="shared" ca="1" si="159"/>
        <v>27.518000000000001</v>
      </c>
      <c r="I224" s="14">
        <f t="shared" ca="1" si="159"/>
        <v>-1.4930000000000001</v>
      </c>
      <c r="J224" s="14">
        <f t="shared" ca="1" si="159"/>
        <v>-2.1960000000000002</v>
      </c>
      <c r="K224" s="14">
        <f t="shared" ca="1" si="153"/>
        <v>-5.0920000000000005</v>
      </c>
      <c r="L224" s="14">
        <f t="shared" ca="1" si="153"/>
        <v>29.714000000000002</v>
      </c>
      <c r="M224" s="14">
        <f t="shared" ca="1" si="154"/>
        <v>-14.006200000000002</v>
      </c>
      <c r="N224" s="14">
        <f t="shared" ca="1" si="150"/>
        <v>31.241600000000002</v>
      </c>
      <c r="O224" s="14">
        <f t="shared" ca="1" si="155"/>
        <v>-5.5062000000000015</v>
      </c>
      <c r="P224" s="14">
        <f t="shared" ca="1" si="156"/>
        <v>22.5062</v>
      </c>
      <c r="Q224" s="14">
        <f t="shared" ca="1" si="157"/>
        <v>39.741600000000005</v>
      </c>
      <c r="R224" s="14">
        <f t="shared" ca="1" si="158"/>
        <v>-22.741600000000002</v>
      </c>
    </row>
    <row r="225" spans="1:26" s="10" customFormat="1">
      <c r="D225" s="12" t="s">
        <v>55</v>
      </c>
      <c r="E225" s="14">
        <f t="shared" ca="1" si="159"/>
        <v>3.2040000000000002</v>
      </c>
      <c r="F225" s="14">
        <f t="shared" ca="1" si="159"/>
        <v>2.157</v>
      </c>
      <c r="G225" s="14">
        <f t="shared" ca="1" si="159"/>
        <v>114.626</v>
      </c>
      <c r="H225" s="14">
        <f t="shared" ca="1" si="159"/>
        <v>-78.072000000000003</v>
      </c>
      <c r="I225" s="14">
        <f t="shared" ca="1" si="159"/>
        <v>-12.186999999999999</v>
      </c>
      <c r="J225" s="14">
        <f t="shared" ca="1" si="159"/>
        <v>-17.93</v>
      </c>
      <c r="K225" s="14">
        <f t="shared" ca="1" si="153"/>
        <v>126.813</v>
      </c>
      <c r="L225" s="14">
        <f t="shared" ca="1" si="153"/>
        <v>-96.00200000000001</v>
      </c>
      <c r="M225" s="14">
        <f t="shared" ca="1" si="154"/>
        <v>155.61360000000002</v>
      </c>
      <c r="N225" s="14">
        <f t="shared" ca="1" si="150"/>
        <v>-134.04590000000002</v>
      </c>
      <c r="O225" s="14">
        <f t="shared" ca="1" si="155"/>
        <v>157.77060000000003</v>
      </c>
      <c r="P225" s="14">
        <f t="shared" ca="1" si="156"/>
        <v>-153.45660000000001</v>
      </c>
      <c r="Q225" s="14">
        <f t="shared" ca="1" si="157"/>
        <v>-131.88890000000001</v>
      </c>
      <c r="R225" s="14">
        <f t="shared" ca="1" si="158"/>
        <v>136.20290000000003</v>
      </c>
    </row>
    <row r="226" spans="1:26" s="10" customFormat="1">
      <c r="D226" s="12" t="s">
        <v>12</v>
      </c>
      <c r="E226" s="14">
        <f ca="1">E212+K212</f>
        <v>-635.59299999999996</v>
      </c>
      <c r="F226" s="14">
        <f ca="1">F212+L212</f>
        <v>-408.04</v>
      </c>
      <c r="G226" s="14">
        <f t="shared" ca="1" si="159"/>
        <v>45.573</v>
      </c>
      <c r="H226" s="14">
        <f t="shared" ca="1" si="159"/>
        <v>-144.19900000000001</v>
      </c>
      <c r="I226" s="14">
        <f t="shared" ca="1" si="159"/>
        <v>3.3600000000000003</v>
      </c>
      <c r="J226" s="14">
        <f t="shared" ca="1" si="159"/>
        <v>4.9439999999999991</v>
      </c>
      <c r="K226" s="14">
        <f t="shared" ca="1" si="153"/>
        <v>48.933</v>
      </c>
      <c r="L226" s="14">
        <f t="shared" ca="1" si="153"/>
        <v>-149.143</v>
      </c>
      <c r="M226" s="14">
        <f t="shared" ca="1" si="154"/>
        <v>93.675899999999999</v>
      </c>
      <c r="N226" s="14">
        <f t="shared" ca="1" si="150"/>
        <v>-163.8229</v>
      </c>
      <c r="O226" s="14">
        <f ca="1">F226+M226</f>
        <v>-314.36410000000001</v>
      </c>
      <c r="P226" s="14">
        <f ca="1">F226-M226</f>
        <v>-501.71590000000003</v>
      </c>
      <c r="Q226" s="14">
        <f ca="1">F226+N226</f>
        <v>-571.86290000000008</v>
      </c>
      <c r="R226" s="14">
        <f ca="1">F226-N226</f>
        <v>-244.21710000000002</v>
      </c>
    </row>
    <row r="227" spans="1:26" s="10" customFormat="1"/>
    <row r="228" spans="1:26" s="10" customFormat="1">
      <c r="B228" s="11" t="s">
        <v>58</v>
      </c>
      <c r="C228" s="12" t="s">
        <v>57</v>
      </c>
      <c r="E228" s="13" t="s">
        <v>44</v>
      </c>
      <c r="F228" s="13" t="s">
        <v>45</v>
      </c>
      <c r="G228" s="13" t="s">
        <v>46</v>
      </c>
      <c r="H228" s="13" t="s">
        <v>47</v>
      </c>
      <c r="I228" s="13" t="s">
        <v>48</v>
      </c>
      <c r="J228" s="13" t="s">
        <v>49</v>
      </c>
      <c r="K228" s="13" t="s">
        <v>59</v>
      </c>
      <c r="L228" s="13" t="s">
        <v>60</v>
      </c>
      <c r="M228" s="13" t="s">
        <v>61</v>
      </c>
      <c r="N228" s="13" t="s">
        <v>62</v>
      </c>
      <c r="O228" s="13" t="s">
        <v>63</v>
      </c>
      <c r="P228" s="13" t="s">
        <v>64</v>
      </c>
      <c r="Q228" s="13" t="s">
        <v>65</v>
      </c>
      <c r="R228" s="13" t="s">
        <v>66</v>
      </c>
    </row>
    <row r="229" spans="1:26" s="10" customFormat="1">
      <c r="D229" s="12" t="s">
        <v>52</v>
      </c>
      <c r="E229" s="14">
        <f t="shared" ref="E229:F229" ca="1" si="160">E215+(E208-E215)/$M205*$M204</f>
        <v>-18.297499999999999</v>
      </c>
      <c r="F229" s="14">
        <f t="shared" ca="1" si="160"/>
        <v>-10.93390625</v>
      </c>
      <c r="G229" s="14">
        <f ca="1">G215+(G208-G215)/$M205*$M204</f>
        <v>4.7143749999999995</v>
      </c>
      <c r="H229" s="14">
        <f t="shared" ref="H229:J229" ca="1" si="161">H215+(H208-H215)/$M205*$M204</f>
        <v>-36.198562500000001</v>
      </c>
      <c r="I229" s="14">
        <f t="shared" ca="1" si="161"/>
        <v>1.9611562499999999</v>
      </c>
      <c r="J229" s="14">
        <f t="shared" ca="1" si="161"/>
        <v>2.8852187499999999</v>
      </c>
      <c r="K229" s="14">
        <f ca="1">(ABS(G229)+ABS(I229))*SIGN(G229)</f>
        <v>6.6755312499999997</v>
      </c>
      <c r="L229" s="14">
        <f ca="1">(ABS(H229)+ABS(J229))*SIGN(H229)</f>
        <v>-39.083781250000001</v>
      </c>
      <c r="M229" s="14">
        <f t="shared" ref="M229:M233" ca="1" si="162">(ABS(K229)+0.3*ABS(L229))*SIGN(K229)</f>
        <v>18.400665624999998</v>
      </c>
      <c r="N229" s="14">
        <f t="shared" ref="N229:N233" ca="1" si="163">(ABS(L229)+0.3*ABS(K229))*SIGN(L229)</f>
        <v>-41.086440625000002</v>
      </c>
      <c r="O229" s="14">
        <f ca="1">F229+M229</f>
        <v>7.4667593749999988</v>
      </c>
      <c r="P229" s="14">
        <f ca="1">F229-M229</f>
        <v>-29.334571874999998</v>
      </c>
      <c r="Q229" s="14">
        <f ca="1">F229+N229</f>
        <v>-52.020346875000001</v>
      </c>
      <c r="R229" s="14">
        <f ca="1">F229-N229</f>
        <v>30.152534375000002</v>
      </c>
    </row>
    <row r="230" spans="1:26" s="10" customFormat="1">
      <c r="D230" s="12" t="s">
        <v>53</v>
      </c>
      <c r="E230" s="14">
        <f t="shared" ref="E230:F230" ca="1" si="164">E216+(E209-E216)/$M205*$M204</f>
        <v>-4.3596874999999997</v>
      </c>
      <c r="F230" s="14">
        <f t="shared" ca="1" si="164"/>
        <v>-2.9190312499999997</v>
      </c>
      <c r="G230" s="14">
        <f ca="1">G216+(G209-G216)/$M205*$M204</f>
        <v>-149.65046874999999</v>
      </c>
      <c r="H230" s="14">
        <f t="shared" ref="H230:J230" ca="1" si="165">H216+(H209-H216)/$M205*$M204</f>
        <v>103.966375</v>
      </c>
      <c r="I230" s="14">
        <f t="shared" ca="1" si="165"/>
        <v>16.15684375</v>
      </c>
      <c r="J230" s="14">
        <f t="shared" ca="1" si="165"/>
        <v>23.770093750000001</v>
      </c>
      <c r="K230" s="14">
        <f t="shared" ref="K230:L233" ca="1" si="166">(ABS(G230)+ABS(I230))*SIGN(G230)</f>
        <v>-165.80731249999999</v>
      </c>
      <c r="L230" s="14">
        <f t="shared" ca="1" si="166"/>
        <v>127.73646875</v>
      </c>
      <c r="M230" s="14">
        <f t="shared" ca="1" si="162"/>
        <v>-204.12825312499999</v>
      </c>
      <c r="N230" s="14">
        <f t="shared" ca="1" si="163"/>
        <v>177.47866249999998</v>
      </c>
      <c r="O230" s="14">
        <f t="shared" ref="O230:O232" ca="1" si="167">F230+M230</f>
        <v>-207.04728437499998</v>
      </c>
      <c r="P230" s="14">
        <f t="shared" ref="P230:P232" ca="1" si="168">F230-M230</f>
        <v>201.209221875</v>
      </c>
      <c r="Q230" s="14">
        <f t="shared" ref="Q230:Q232" ca="1" si="169">F230+N230</f>
        <v>174.55963125</v>
      </c>
      <c r="R230" s="14">
        <f t="shared" ref="R230:R232" ca="1" si="170">F230-N230</f>
        <v>-180.39769374999997</v>
      </c>
    </row>
    <row r="231" spans="1:26" s="10" customFormat="1">
      <c r="D231" s="12" t="s">
        <v>54</v>
      </c>
      <c r="E231" s="14">
        <f ca="1">E224</f>
        <v>14.225</v>
      </c>
      <c r="F231" s="14">
        <f t="shared" ref="F231:J232" ca="1" si="171">F224</f>
        <v>8.5</v>
      </c>
      <c r="G231" s="14">
        <f t="shared" ca="1" si="171"/>
        <v>-3.5990000000000002</v>
      </c>
      <c r="H231" s="14">
        <f t="shared" ca="1" si="171"/>
        <v>27.518000000000001</v>
      </c>
      <c r="I231" s="14">
        <f t="shared" ca="1" si="171"/>
        <v>-1.4930000000000001</v>
      </c>
      <c r="J231" s="14">
        <f t="shared" ca="1" si="171"/>
        <v>-2.1960000000000002</v>
      </c>
      <c r="K231" s="14">
        <f t="shared" ca="1" si="166"/>
        <v>-5.0920000000000005</v>
      </c>
      <c r="L231" s="14">
        <f t="shared" ca="1" si="166"/>
        <v>29.714000000000002</v>
      </c>
      <c r="M231" s="14">
        <f t="shared" ca="1" si="162"/>
        <v>-14.006200000000002</v>
      </c>
      <c r="N231" s="14">
        <f t="shared" ca="1" si="163"/>
        <v>31.241600000000002</v>
      </c>
      <c r="O231" s="14">
        <f t="shared" ca="1" si="167"/>
        <v>-5.5062000000000015</v>
      </c>
      <c r="P231" s="14">
        <f t="shared" ca="1" si="168"/>
        <v>22.5062</v>
      </c>
      <c r="Q231" s="14">
        <f t="shared" ca="1" si="169"/>
        <v>39.741600000000005</v>
      </c>
      <c r="R231" s="14">
        <f t="shared" ca="1" si="170"/>
        <v>-22.741600000000002</v>
      </c>
    </row>
    <row r="232" spans="1:26" s="10" customFormat="1">
      <c r="D232" s="12" t="s">
        <v>55</v>
      </c>
      <c r="E232" s="14">
        <f ca="1">E225</f>
        <v>3.2040000000000002</v>
      </c>
      <c r="F232" s="14">
        <f t="shared" ca="1" si="171"/>
        <v>2.157</v>
      </c>
      <c r="G232" s="14">
        <f t="shared" ca="1" si="171"/>
        <v>114.626</v>
      </c>
      <c r="H232" s="14">
        <f t="shared" ca="1" si="171"/>
        <v>-78.072000000000003</v>
      </c>
      <c r="I232" s="14">
        <f t="shared" ca="1" si="171"/>
        <v>-12.186999999999999</v>
      </c>
      <c r="J232" s="14">
        <f t="shared" ca="1" si="171"/>
        <v>-17.93</v>
      </c>
      <c r="K232" s="14">
        <f t="shared" ca="1" si="166"/>
        <v>126.813</v>
      </c>
      <c r="L232" s="14">
        <f t="shared" ca="1" si="166"/>
        <v>-96.00200000000001</v>
      </c>
      <c r="M232" s="14">
        <f t="shared" ca="1" si="162"/>
        <v>155.61360000000002</v>
      </c>
      <c r="N232" s="14">
        <f t="shared" ca="1" si="163"/>
        <v>-134.04590000000002</v>
      </c>
      <c r="O232" s="14">
        <f t="shared" ca="1" si="167"/>
        <v>157.77060000000003</v>
      </c>
      <c r="P232" s="14">
        <f t="shared" ca="1" si="168"/>
        <v>-153.45660000000001</v>
      </c>
      <c r="Q232" s="14">
        <f t="shared" ca="1" si="169"/>
        <v>-131.88890000000001</v>
      </c>
      <c r="R232" s="14">
        <f t="shared" ca="1" si="170"/>
        <v>136.20290000000003</v>
      </c>
    </row>
    <row r="233" spans="1:26" s="10" customFormat="1">
      <c r="D233" s="12" t="s">
        <v>12</v>
      </c>
      <c r="E233" s="14">
        <f ca="1">E219+K219</f>
        <v>-635.59299999999996</v>
      </c>
      <c r="F233" s="14">
        <f ca="1">F219+L219</f>
        <v>-408.04</v>
      </c>
      <c r="G233" s="14">
        <f t="shared" ref="G233:J233" ca="1" si="172">G219</f>
        <v>45.573</v>
      </c>
      <c r="H233" s="14">
        <f t="shared" ca="1" si="172"/>
        <v>-144.19900000000001</v>
      </c>
      <c r="I233" s="14">
        <f t="shared" ca="1" si="172"/>
        <v>3.3600000000000003</v>
      </c>
      <c r="J233" s="14">
        <f t="shared" ca="1" si="172"/>
        <v>4.9439999999999991</v>
      </c>
      <c r="K233" s="14">
        <f t="shared" ca="1" si="166"/>
        <v>48.933</v>
      </c>
      <c r="L233" s="14">
        <f t="shared" ca="1" si="166"/>
        <v>-149.143</v>
      </c>
      <c r="M233" s="14">
        <f t="shared" ca="1" si="162"/>
        <v>93.675899999999999</v>
      </c>
      <c r="N233" s="14">
        <f t="shared" ca="1" si="163"/>
        <v>-163.8229</v>
      </c>
      <c r="O233" s="14">
        <f ca="1">F233+M233</f>
        <v>-314.36410000000001</v>
      </c>
      <c r="P233" s="14">
        <f ca="1">F233-M233</f>
        <v>-501.71590000000003</v>
      </c>
      <c r="Q233" s="14">
        <f ca="1">F233+N233</f>
        <v>-571.86290000000008</v>
      </c>
      <c r="R233" s="14">
        <f ca="1">F233-N233</f>
        <v>-244.21710000000002</v>
      </c>
    </row>
    <row r="234" spans="1:26" s="10" customFormat="1"/>
    <row r="235" spans="1:26" s="10" customFormat="1">
      <c r="A235" s="12" t="s">
        <v>21</v>
      </c>
      <c r="B235" s="11" t="s">
        <v>58</v>
      </c>
      <c r="C235" s="12" t="s">
        <v>43</v>
      </c>
      <c r="E235" s="15" t="s">
        <v>44</v>
      </c>
      <c r="F235" s="13" t="s">
        <v>63</v>
      </c>
      <c r="G235" s="13" t="s">
        <v>64</v>
      </c>
      <c r="H235" s="13" t="s">
        <v>65</v>
      </c>
      <c r="I235" s="13" t="s">
        <v>66</v>
      </c>
      <c r="J235" s="13" t="s">
        <v>67</v>
      </c>
      <c r="K235" s="15" t="s">
        <v>63</v>
      </c>
      <c r="L235" s="15" t="s">
        <v>64</v>
      </c>
      <c r="M235" s="15" t="s">
        <v>65</v>
      </c>
      <c r="N235" s="15" t="s">
        <v>66</v>
      </c>
      <c r="O235" s="7" t="s">
        <v>117</v>
      </c>
      <c r="P235" s="13" t="s">
        <v>44</v>
      </c>
      <c r="Q235" s="13" t="s">
        <v>63</v>
      </c>
      <c r="R235" s="13" t="s">
        <v>64</v>
      </c>
      <c r="S235" s="13" t="s">
        <v>65</v>
      </c>
      <c r="T235" s="13" t="s">
        <v>66</v>
      </c>
      <c r="U235" s="13" t="s">
        <v>13</v>
      </c>
      <c r="V235" s="16" t="s">
        <v>68</v>
      </c>
      <c r="Y235" s="57" t="s">
        <v>69</v>
      </c>
      <c r="Z235" s="57" t="s">
        <v>70</v>
      </c>
    </row>
    <row r="236" spans="1:26">
      <c r="A236" s="1">
        <f ca="1">B203</f>
        <v>2</v>
      </c>
      <c r="D236" s="1" t="s">
        <v>52</v>
      </c>
      <c r="E236" s="17">
        <f ca="1">E222</f>
        <v>18.6875</v>
      </c>
      <c r="F236" s="4">
        <f t="shared" ref="F236:I237" ca="1" si="173">O222</f>
        <v>-6.8474593749999997</v>
      </c>
      <c r="G236" s="4">
        <f t="shared" ca="1" si="173"/>
        <v>29.181271875</v>
      </c>
      <c r="H236" s="18">
        <f t="shared" ca="1" si="173"/>
        <v>51.308446875000001</v>
      </c>
      <c r="I236" s="18">
        <f t="shared" ca="1" si="173"/>
        <v>-28.974634374999997</v>
      </c>
      <c r="J236" s="4">
        <f>IF(R218="si",INDEX($N$40:$N$53,MATCH(A238,$L$40:$L$53,-1),1),"---")</f>
        <v>84.240000000000009</v>
      </c>
      <c r="K236" s="17">
        <f ca="1">MAX(ABS(F236),IF(J236="---",0,0.3*J236))</f>
        <v>25.272000000000002</v>
      </c>
      <c r="L236" s="17">
        <f ca="1">MAX(ABS(G236),IF(J236="---",0,0.3*J236))</f>
        <v>29.181271875</v>
      </c>
      <c r="M236" s="17">
        <f ca="1">MAX(ABS(H236),J236)</f>
        <v>84.240000000000009</v>
      </c>
      <c r="N236" s="17">
        <f ca="1">MAX(ABS(I236),J236)</f>
        <v>84.240000000000009</v>
      </c>
      <c r="O236" s="7" t="str">
        <f>CONCATENATE("lx (",R215,")")</f>
        <v>lx (lungo)</v>
      </c>
      <c r="P236" s="19">
        <f ca="1">MAX(E236-$Z204*(1-((0.48*$Z203+E238)/(0.48*$Z203))^2),0)/(($F204-2*$F205)*$O$2)*1000</f>
        <v>0</v>
      </c>
      <c r="Q236" s="19">
        <f ca="1">MAX(K236-$Z204*(1-((0.48*$Z203+K238)/(0.48*$Z203))^2),0)/(($F204-2*$F205)*$O$2)*1000</f>
        <v>0</v>
      </c>
      <c r="R236" s="19">
        <f t="shared" ref="R236:S236" ca="1" si="174">MAX(L236-$Z204*(1-((0.48*$Z203+L238)/(0.48*$Z203))^2),0)/(($F204-2*$F205)*$O$2)*1000</f>
        <v>0</v>
      </c>
      <c r="S236" s="19">
        <f t="shared" ca="1" si="174"/>
        <v>1.8163450900595857</v>
      </c>
      <c r="T236" s="19">
        <f ca="1">MAX(N236-$Z204*(1-((0.48*$Z203+N238)/(0.48*$Z203))^2),0)/(($F204-2*$F205)*$O$2)*1000</f>
        <v>5.8940279235754138</v>
      </c>
      <c r="U236" s="17">
        <f ca="1">MAX(P236:T236)</f>
        <v>5.8940279235754138</v>
      </c>
      <c r="V236" s="39">
        <v>9.32</v>
      </c>
      <c r="Y236" s="68">
        <f>2*V236*$O$2/10</f>
        <v>729.39130434782624</v>
      </c>
      <c r="Z236" s="69">
        <f>Y236*(F204-2*F205)/200</f>
        <v>80.233043478260882</v>
      </c>
    </row>
    <row r="237" spans="1:26">
      <c r="A237" s="12" t="s">
        <v>30</v>
      </c>
      <c r="D237" s="1" t="s">
        <v>53</v>
      </c>
      <c r="E237" s="17">
        <f ca="1">E223</f>
        <v>3.9716874999999998</v>
      </c>
      <c r="F237" s="18">
        <f t="shared" ca="1" si="173"/>
        <v>203.28658437499999</v>
      </c>
      <c r="G237" s="18">
        <f t="shared" ca="1" si="173"/>
        <v>-197.910521875</v>
      </c>
      <c r="H237" s="4">
        <f t="shared" ca="1" si="173"/>
        <v>-168.45463125000001</v>
      </c>
      <c r="I237" s="4">
        <f t="shared" ca="1" si="173"/>
        <v>173.83069374999999</v>
      </c>
      <c r="J237" s="4">
        <f>IF(R219="si",INDEX($O$40:$O$53,MATCH(A238,$L$40:$L$53,-1),1),"---")</f>
        <v>280.8</v>
      </c>
      <c r="K237" s="17">
        <f ca="1">MAX(ABS(F237),J237)</f>
        <v>280.8</v>
      </c>
      <c r="L237" s="17">
        <f ca="1">MAX(ABS(G237),J237)</f>
        <v>280.8</v>
      </c>
      <c r="M237" s="17">
        <f ca="1">MAX(ABS(H237),IF(J237="---",0,0.3*J237))</f>
        <v>168.45463125000001</v>
      </c>
      <c r="N237" s="17">
        <f ca="1">MAX(ABS(I237),IF(J237="---",0,0.3*J237))</f>
        <v>173.83069374999999</v>
      </c>
      <c r="O237" s="7" t="str">
        <f>CONCATENATE("ly (",R216,")")</f>
        <v>ly (corto)</v>
      </c>
      <c r="P237" s="19">
        <f ca="1">MAX(E237-$Z205*(1-((0.48*$Z203+E238)/(0.48*$Z203))^2),0)/(($F203-2*$F205)*$O$2)*1000</f>
        <v>0</v>
      </c>
      <c r="Q237" s="19">
        <f ca="1">MAX(K237-$Z205*(1-((0.48*$Z203+K238)/(0.48*$Z203))^2),0)/(($F203-2*$F205)*$O$2)*1000</f>
        <v>7.5382065475179703</v>
      </c>
      <c r="R237" s="19">
        <f t="shared" ref="R237:T237" ca="1" si="175">MAX(L237-$Z205*(1-((0.48*$Z203+L238)/(0.48*$Z203))^2),0)/(($F203-2*$F205)*$O$2)*1000</f>
        <v>5.6076857518085061</v>
      </c>
      <c r="S237" s="19">
        <f t="shared" ca="1" si="175"/>
        <v>0.34539059203857997</v>
      </c>
      <c r="T237" s="19">
        <f t="shared" ca="1" si="175"/>
        <v>3.9431305679961306</v>
      </c>
      <c r="U237" s="17">
        <f ca="1">MAX(P237:T237)</f>
        <v>7.5382065475179703</v>
      </c>
      <c r="V237" s="39">
        <v>9.42</v>
      </c>
      <c r="Y237" s="68">
        <f>2*V237*$O$2/10</f>
        <v>737.21739130434787</v>
      </c>
      <c r="Z237" s="69">
        <f>Y237*(F203-2*F205)/200</f>
        <v>228.53739130434784</v>
      </c>
    </row>
    <row r="238" spans="1:26">
      <c r="A238" s="1">
        <f>B204</f>
        <v>2</v>
      </c>
      <c r="D238" s="1" t="s">
        <v>12</v>
      </c>
      <c r="E238" s="20">
        <f ca="1">E226</f>
        <v>-635.59299999999996</v>
      </c>
      <c r="F238" s="8">
        <f ca="1">O226</f>
        <v>-314.36410000000001</v>
      </c>
      <c r="G238" s="8">
        <f ca="1">P226</f>
        <v>-501.71590000000003</v>
      </c>
      <c r="H238" s="8">
        <f ca="1">Q226</f>
        <v>-571.86290000000008</v>
      </c>
      <c r="I238" s="8">
        <f ca="1">R226</f>
        <v>-244.21710000000002</v>
      </c>
      <c r="K238" s="17">
        <f ca="1">F238</f>
        <v>-314.36410000000001</v>
      </c>
      <c r="L238" s="17">
        <f t="shared" ref="L238:N238" ca="1" si="176">G238</f>
        <v>-501.71590000000003</v>
      </c>
      <c r="M238" s="17">
        <f t="shared" ca="1" si="176"/>
        <v>-571.86290000000008</v>
      </c>
      <c r="N238" s="17">
        <f t="shared" ca="1" si="176"/>
        <v>-244.21710000000002</v>
      </c>
      <c r="Y238" s="61"/>
      <c r="Z238" s="61"/>
    </row>
    <row r="239" spans="1:26">
      <c r="D239" s="7" t="s">
        <v>71</v>
      </c>
      <c r="E239" s="4">
        <f ca="1">($Z204+$Z236)*(1-ABS((0.48*$Z203+E238)/(0.48*$Z203+$Y236))^(1+1/(1+$Y236/$Z203)))</f>
        <v>156.5507879239056</v>
      </c>
      <c r="K239" s="4">
        <f ca="1">($Z204+$Z236)*(1-ABS((0.48*$Z203+K238)/(0.48*$Z203+$Y236))^(1+1/(1+$Y236/$Z203)))</f>
        <v>130.4753036552533</v>
      </c>
      <c r="L239" s="4">
        <f ca="1">($Z204+$Z236)*(1-ABS((0.48*$Z203+L238)/(0.48*$Z203+$Y236))^(1+1/(1+$Y236/$Z203)))</f>
        <v>146.5440208975597</v>
      </c>
      <c r="M239" s="4">
        <f ca="1">($Z204+$Z236)*(1-ABS((0.48*$Z203+M238)/(0.48*$Z203+$Y236))^(1+1/(1+$Y236/$Z203)))</f>
        <v>151.94344467764404</v>
      </c>
      <c r="N239" s="4">
        <f ca="1">($Z204+$Z236)*(1-ABS((0.48*$Z203+N238)/(0.48*$Z203+$Y236))^(1+1/(1+$Y236/$Z203)))</f>
        <v>123.85496582636529</v>
      </c>
      <c r="Y239" s="61"/>
      <c r="Z239" s="61"/>
    </row>
    <row r="240" spans="1:26">
      <c r="D240" s="7" t="s">
        <v>72</v>
      </c>
      <c r="E240" s="4">
        <f ca="1">($Z205+$Z237)*(1-ABS((0.48*$Z203+E238)/(0.48*$Z203+$Y237))^(1+1/(1+$Y237/$Z203)))</f>
        <v>400.19992728459187</v>
      </c>
      <c r="K240" s="4">
        <f ca="1">($Z205+$Z237)*(1-ABS((0.48*$Z203+K238)/(0.48*$Z203+$Y237))^(1+1/(1+$Y237/$Z203)))</f>
        <v>334.00863002323621</v>
      </c>
      <c r="L240" s="4">
        <f ca="1">($Z205+$Z237)*(1-ABS((0.48*$Z203+L238)/(0.48*$Z203+$Y237))^(1+1/(1+$Y237/$Z203)))</f>
        <v>374.79370789020811</v>
      </c>
      <c r="M240" s="4">
        <f ca="1">($Z205+$Z237)*(1-ABS((0.48*$Z203+M238)/(0.48*$Z203+$Y237))^(1+1/(1+$Y237/$Z203)))</f>
        <v>388.5014912892122</v>
      </c>
      <c r="N240" s="4">
        <f ca="1">($Z205+$Z237)*(1-ABS((0.48*$Z203+N238)/(0.48*$Z203+$Y237))^(1+1/(1+$Y237/$Z203)))</f>
        <v>317.20847124873683</v>
      </c>
      <c r="Y240" s="61"/>
      <c r="Z240" s="61"/>
    </row>
    <row r="241" spans="1:27">
      <c r="A241" t="str">
        <f ca="1">IF(MAX(E241:N241)&gt;1,"non verificato","verificato")</f>
        <v>verificato</v>
      </c>
      <c r="D241" s="7" t="s">
        <v>73</v>
      </c>
      <c r="E241" s="3">
        <f ca="1">ABS(E236/E239)^1.5+ABS(E237/E240)^1.5</f>
        <v>4.2231059524966225E-2</v>
      </c>
      <c r="K241" s="3">
        <f t="shared" ref="K241:N241" ca="1" si="177">ABS(K236/K239)^1.5+ABS(K237/K240)^1.5</f>
        <v>0.85607552616474358</v>
      </c>
      <c r="L241" s="3">
        <f t="shared" ca="1" si="177"/>
        <v>0.73735543787710822</v>
      </c>
      <c r="M241" s="3">
        <f t="shared" ca="1" si="177"/>
        <v>0.69833341198738808</v>
      </c>
      <c r="N241" s="3">
        <f t="shared" ca="1" si="177"/>
        <v>0.96659802605480138</v>
      </c>
      <c r="Y241" s="61"/>
      <c r="Z241" s="61"/>
    </row>
    <row r="242" spans="1:27">
      <c r="Y242" s="61"/>
      <c r="Z242" s="61"/>
    </row>
    <row r="243" spans="1:27">
      <c r="B243" s="9" t="s">
        <v>58</v>
      </c>
      <c r="C243" s="1" t="s">
        <v>57</v>
      </c>
      <c r="D243" s="10"/>
      <c r="E243" s="15" t="s">
        <v>44</v>
      </c>
      <c r="F243" s="13" t="s">
        <v>63</v>
      </c>
      <c r="G243" s="13" t="s">
        <v>64</v>
      </c>
      <c r="H243" s="13" t="s">
        <v>65</v>
      </c>
      <c r="I243" s="13" t="s">
        <v>66</v>
      </c>
      <c r="J243" s="13" t="s">
        <v>67</v>
      </c>
      <c r="K243" s="15" t="s">
        <v>63</v>
      </c>
      <c r="L243" s="15" t="s">
        <v>64</v>
      </c>
      <c r="M243" s="15" t="s">
        <v>65</v>
      </c>
      <c r="N243" s="15" t="s">
        <v>66</v>
      </c>
      <c r="O243" s="7" t="str">
        <f>O235</f>
        <v>As,nec</v>
      </c>
      <c r="P243" s="13" t="s">
        <v>44</v>
      </c>
      <c r="Q243" s="13" t="s">
        <v>63</v>
      </c>
      <c r="R243" s="13" t="s">
        <v>64</v>
      </c>
      <c r="S243" s="13" t="s">
        <v>65</v>
      </c>
      <c r="T243" s="13" t="s">
        <v>66</v>
      </c>
      <c r="U243" s="13" t="s">
        <v>13</v>
      </c>
      <c r="V243" s="16" t="s">
        <v>68</v>
      </c>
      <c r="Y243" s="57" t="s">
        <v>69</v>
      </c>
      <c r="Z243" s="57" t="s">
        <v>70</v>
      </c>
    </row>
    <row r="244" spans="1:27">
      <c r="D244" s="1" t="s">
        <v>52</v>
      </c>
      <c r="E244" s="17">
        <f ca="1">E229</f>
        <v>-18.297499999999999</v>
      </c>
      <c r="F244" s="4">
        <f t="shared" ref="F244:I245" ca="1" si="178">O229</f>
        <v>7.4667593749999988</v>
      </c>
      <c r="G244" s="4">
        <f t="shared" ca="1" si="178"/>
        <v>-29.334571874999998</v>
      </c>
      <c r="H244" s="18">
        <f t="shared" ca="1" si="178"/>
        <v>-52.020346875000001</v>
      </c>
      <c r="I244" s="18">
        <f t="shared" ca="1" si="178"/>
        <v>30.152534375000002</v>
      </c>
      <c r="J244" s="4">
        <f>IF(R218="si",INDEX($N$40:$N$53,MATCH(A238,$L$40:$L$53,-1)+1,1),"---")</f>
        <v>78</v>
      </c>
      <c r="K244" s="17">
        <f ca="1">MAX(ABS(F244),IF(J244="---",0,0.3*J244))</f>
        <v>23.4</v>
      </c>
      <c r="L244" s="17">
        <f ca="1">MAX(ABS(G244),IF(J244="---",0,0.3*J244))</f>
        <v>29.334571874999998</v>
      </c>
      <c r="M244" s="17">
        <f ca="1">MAX(ABS(H244),J244)</f>
        <v>78</v>
      </c>
      <c r="N244" s="17">
        <f ca="1">MAX(ABS(I244),J244)</f>
        <v>78</v>
      </c>
      <c r="O244" s="7" t="str">
        <f>O236</f>
        <v>lx (lungo)</v>
      </c>
      <c r="P244" s="19">
        <f t="shared" ref="P244" ca="1" si="179">MAX(E244-$Z204*(1-((0.48*$Z203+E246)/(0.48*$Z203))^2),0)/(($F204-2*$F205)*$O$2)*1000</f>
        <v>0</v>
      </c>
      <c r="Q244" s="19">
        <f ca="1">MAX(K244-$Z204*(1-((0.48*$Z203+K246)/(0.48*$Z203))^2),0)/(($F204-2*$F205)*$O$2)*1000</f>
        <v>0</v>
      </c>
      <c r="R244" s="19">
        <f ca="1">MAX(L244-$Z204*(1-((0.48*$Z203+L246)/(0.48*$Z203))^2),0)/(($F204-2*$F205)*$O$2)*1000</f>
        <v>0</v>
      </c>
      <c r="S244" s="19">
        <f ca="1">MAX(M244-$Z204*(1-((0.48*$Z203+M246)/(0.48*$Z203))^2),0)/(($F204-2*$F205)*$O$2)*1000</f>
        <v>1.0914966052110997</v>
      </c>
      <c r="T244" s="19">
        <f ca="1">MAX(N244-$Z204*(1-((0.48*$Z203+N246)/(0.48*$Z203))^2),0)/(($F204-2*$F205)*$O$2)*1000</f>
        <v>5.1691794387269283</v>
      </c>
      <c r="U244" s="17">
        <f ca="1">MAX(P244:T244)</f>
        <v>5.1691794387269283</v>
      </c>
      <c r="V244" s="39">
        <v>9.32</v>
      </c>
      <c r="Y244" s="68">
        <f>2*V244*$O$2/10</f>
        <v>729.39130434782624</v>
      </c>
      <c r="Z244" s="69">
        <f>Y244*(F204-2*F205)/200</f>
        <v>80.233043478260882</v>
      </c>
    </row>
    <row r="245" spans="1:27">
      <c r="D245" s="1" t="s">
        <v>53</v>
      </c>
      <c r="E245" s="17">
        <f ca="1">E230</f>
        <v>-4.3596874999999997</v>
      </c>
      <c r="F245" s="18">
        <f t="shared" ca="1" si="178"/>
        <v>-207.04728437499998</v>
      </c>
      <c r="G245" s="18">
        <f t="shared" ca="1" si="178"/>
        <v>201.209221875</v>
      </c>
      <c r="H245" s="4">
        <f t="shared" ca="1" si="178"/>
        <v>174.55963125</v>
      </c>
      <c r="I245" s="4">
        <f t="shared" ca="1" si="178"/>
        <v>-180.39769374999997</v>
      </c>
      <c r="J245" s="4">
        <f>IF(R219="si",INDEX($O$40:$O$53,MATCH(A238,$L$40:$L$53,-1)+1,1),"---")</f>
        <v>260</v>
      </c>
      <c r="K245" s="17">
        <f ca="1">MAX(ABS(F245),J245)</f>
        <v>260</v>
      </c>
      <c r="L245" s="17">
        <f ca="1">MAX(ABS(G245),J245)</f>
        <v>260</v>
      </c>
      <c r="M245" s="17">
        <f ca="1">MAX(ABS(H245),IF(J245="---",0,0.3*J245))</f>
        <v>174.55963125</v>
      </c>
      <c r="N245" s="17">
        <f ca="1">MAX(ABS(I245),IF(J245="---",0,0.3*J245))</f>
        <v>180.39769374999997</v>
      </c>
      <c r="O245" s="7" t="str">
        <f>O237</f>
        <v>ly (corto)</v>
      </c>
      <c r="P245" s="19">
        <f t="shared" ref="P245" ca="1" si="180">MAX(E245-$Z205*(1-((0.48*$Z203+E246)/(0.48*$Z203))^2),0)/(($F203-2*$F205)*$O$2)*1000</f>
        <v>0</v>
      </c>
      <c r="Q245" s="19">
        <f ca="1">MAX(K245-$Z205*(1-((0.48*$Z203+K246)/(0.48*$Z203))^2),0)/(($F203-2*$F205)*$O$2)*1000</f>
        <v>6.6808588772670738</v>
      </c>
      <c r="R245" s="19">
        <f ca="1">MAX(L245-$Z205*(1-((0.48*$Z203+L246)/(0.48*$Z203))^2),0)/(($F203-2*$F205)*$O$2)*1000</f>
        <v>4.7503380815576097</v>
      </c>
      <c r="S245" s="19">
        <f ca="1">MAX(M245-$Z205*(1-((0.48*$Z203+M246)/(0.48*$Z203))^2),0)/(($F203-2*$F205)*$O$2)*1000</f>
        <v>0.59703037698481609</v>
      </c>
      <c r="T245" s="19">
        <f ca="1">MAX(N245-$Z205*(1-((0.48*$Z203+N246)/(0.48*$Z203))^2),0)/(($F203-2*$F205)*$O$2)*1000</f>
        <v>4.2138133636950545</v>
      </c>
      <c r="U245" s="17">
        <f ca="1">MAX(P245:T245)</f>
        <v>6.6808588772670738</v>
      </c>
      <c r="V245" s="39">
        <v>9.42</v>
      </c>
      <c r="Y245" s="68">
        <f>2*V245*$O$2/10</f>
        <v>737.21739130434787</v>
      </c>
      <c r="Z245" s="69">
        <f>Y245*(F203-2*F205)/200</f>
        <v>228.53739130434784</v>
      </c>
    </row>
    <row r="246" spans="1:27">
      <c r="D246" s="1" t="s">
        <v>12</v>
      </c>
      <c r="E246" s="20">
        <f ca="1">E233</f>
        <v>-635.59299999999996</v>
      </c>
      <c r="F246" s="8">
        <f ca="1">O233</f>
        <v>-314.36410000000001</v>
      </c>
      <c r="G246" s="8">
        <f ca="1">P233</f>
        <v>-501.71590000000003</v>
      </c>
      <c r="H246" s="8">
        <f ca="1">Q233</f>
        <v>-571.86290000000008</v>
      </c>
      <c r="I246" s="8">
        <f ca="1">R233</f>
        <v>-244.21710000000002</v>
      </c>
      <c r="K246" s="17">
        <f ca="1">F246</f>
        <v>-314.36410000000001</v>
      </c>
      <c r="L246" s="17">
        <f t="shared" ref="L246:N246" ca="1" si="181">G246</f>
        <v>-501.71590000000003</v>
      </c>
      <c r="M246" s="17">
        <f t="shared" ca="1" si="181"/>
        <v>-571.86290000000008</v>
      </c>
      <c r="N246" s="17">
        <f t="shared" ca="1" si="181"/>
        <v>-244.21710000000002</v>
      </c>
    </row>
    <row r="247" spans="1:27">
      <c r="D247" s="7" t="s">
        <v>71</v>
      </c>
      <c r="E247" s="4">
        <f ca="1">($Z204+$Z244)*(1-ABS((0.48*$Z203+E246)/(0.48*$Z203+$Y244))^(1+1/(1+$Y244/$Z203)))</f>
        <v>156.5507879239056</v>
      </c>
      <c r="K247" s="4">
        <f ca="1">($Z204+$Z244)*(1-ABS((0.48*$Z203+K246)/(0.48*$Z203+$Y244))^(1+1/(1+$Y244/$Z203)))</f>
        <v>130.4753036552533</v>
      </c>
      <c r="L247" s="4">
        <f ca="1">($Z204+$Z244)*(1-ABS((0.48*$Z203+L246)/(0.48*$Z203+$Y244))^(1+1/(1+$Y244/$Z203)))</f>
        <v>146.5440208975597</v>
      </c>
      <c r="M247" s="4">
        <f ca="1">($Z204+$Z244)*(1-ABS((0.48*$Z203+M246)/(0.48*$Z203+$Y244))^(1+1/(1+$Y244/$Z203)))</f>
        <v>151.94344467764404</v>
      </c>
      <c r="N247" s="4">
        <f ca="1">($Z204+$Z244)*(1-ABS((0.48*$Z203+N246)/(0.48*$Z203+$Y244))^(1+1/(1+$Y244/$Z203)))</f>
        <v>123.85496582636529</v>
      </c>
    </row>
    <row r="248" spans="1:27">
      <c r="D248" s="7" t="s">
        <v>72</v>
      </c>
      <c r="E248" s="4">
        <f ca="1">($Z205+$Z245)*(1-ABS((0.48*$Z203+E246)/(0.48*$Z203+$Y245))^(1+1/(1+$Y245/$Z203)))</f>
        <v>400.19992728459187</v>
      </c>
      <c r="K248" s="4">
        <f ca="1">($Z205+$Z245)*(1-ABS((0.48*$Z203+K246)/(0.48*$Z203+$Y245))^(1+1/(1+$Y245/$Z203)))</f>
        <v>334.00863002323621</v>
      </c>
      <c r="L248" s="4">
        <f ca="1">($Z205+$Z245)*(1-ABS((0.48*$Z203+L246)/(0.48*$Z203+$Y245))^(1+1/(1+$Y245/$Z203)))</f>
        <v>374.79370789020811</v>
      </c>
      <c r="M248" s="4">
        <f ca="1">($Z205+$Z245)*(1-ABS((0.48*$Z203+M246)/(0.48*$Z203+$Y245))^(1+1/(1+$Y245/$Z203)))</f>
        <v>388.5014912892122</v>
      </c>
      <c r="N248" s="4">
        <f ca="1">($Z205+$Z245)*(1-ABS((0.48*$Z203+N246)/(0.48*$Z203+$Y245))^(1+1/(1+$Y245/$Z203)))</f>
        <v>317.20847124873683</v>
      </c>
    </row>
    <row r="249" spans="1:27">
      <c r="A249" t="str">
        <f ca="1">IF(MAX(E249:N249)&gt;1,"non verificato","verificato")</f>
        <v>verificato</v>
      </c>
      <c r="D249" s="7" t="s">
        <v>73</v>
      </c>
      <c r="E249" s="3">
        <f ca="1">ABS(E244/E247)^1.5+ABS(E245/E248)^1.5</f>
        <v>4.1095110928152059E-2</v>
      </c>
      <c r="K249" s="3">
        <f t="shared" ref="K249:N249" ca="1" si="182">ABS(K244/K247)^1.5+ABS(K245/K248)^1.5</f>
        <v>0.76273986956460693</v>
      </c>
      <c r="L249" s="3">
        <f t="shared" ca="1" si="182"/>
        <v>0.66735278004172527</v>
      </c>
      <c r="M249" s="3">
        <f t="shared" ca="1" si="182"/>
        <v>0.66898650864972564</v>
      </c>
      <c r="N249" s="3">
        <f t="shared" ca="1" si="182"/>
        <v>0.92864541743870366</v>
      </c>
    </row>
    <row r="250" spans="1:27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2" spans="1:27">
      <c r="A252" t="s">
        <v>21</v>
      </c>
      <c r="B252" s="1">
        <f ca="1">$A$6</f>
        <v>2</v>
      </c>
      <c r="D252" t="s">
        <v>22</v>
      </c>
      <c r="E252" s="1" t="s">
        <v>116</v>
      </c>
      <c r="F252" s="36">
        <v>70</v>
      </c>
      <c r="G252" t="s">
        <v>23</v>
      </c>
      <c r="H252" t="s">
        <v>24</v>
      </c>
      <c r="L252" t="s">
        <v>25</v>
      </c>
      <c r="M252" s="36">
        <v>30</v>
      </c>
      <c r="N252" t="s">
        <v>23</v>
      </c>
      <c r="O252" t="s">
        <v>26</v>
      </c>
      <c r="V252" s="61" t="s">
        <v>27</v>
      </c>
      <c r="W252" s="57">
        <f ca="1">MATCH(B253,$C$6:$C$33,-1)</f>
        <v>17</v>
      </c>
      <c r="X252" s="61"/>
      <c r="Y252" s="57" t="s">
        <v>28</v>
      </c>
      <c r="Z252" s="68">
        <f>F252*F253*$O$1/10</f>
        <v>2975</v>
      </c>
      <c r="AA252" s="61" t="s">
        <v>29</v>
      </c>
    </row>
    <row r="253" spans="1:27">
      <c r="A253" t="s">
        <v>30</v>
      </c>
      <c r="B253" s="41">
        <f>MAX(1,B204-1)</f>
        <v>1</v>
      </c>
      <c r="E253" s="1" t="s">
        <v>31</v>
      </c>
      <c r="F253" s="36">
        <v>30</v>
      </c>
      <c r="G253" t="s">
        <v>23</v>
      </c>
      <c r="H253" t="s">
        <v>32</v>
      </c>
      <c r="L253" t="s">
        <v>33</v>
      </c>
      <c r="M253" s="36">
        <v>0</v>
      </c>
      <c r="N253" t="s">
        <v>23</v>
      </c>
      <c r="O253" t="s">
        <v>34</v>
      </c>
      <c r="V253" s="61"/>
      <c r="W253" s="61"/>
      <c r="X253" s="61"/>
      <c r="Y253" s="57" t="s">
        <v>35</v>
      </c>
      <c r="Z253" s="57">
        <f>0.12*Z252*F253/100</f>
        <v>107.1</v>
      </c>
      <c r="AA253" s="61" t="s">
        <v>36</v>
      </c>
    </row>
    <row r="254" spans="1:27">
      <c r="B254" s="43" t="str">
        <f>IF(B253=B204,"duplicato","")</f>
        <v/>
      </c>
      <c r="E254" s="1" t="s">
        <v>37</v>
      </c>
      <c r="F254" s="48">
        <f>$L$3</f>
        <v>4</v>
      </c>
      <c r="G254" t="s">
        <v>23</v>
      </c>
      <c r="H254" t="s">
        <v>38</v>
      </c>
      <c r="L254" t="s">
        <v>39</v>
      </c>
      <c r="M254" s="38">
        <v>360</v>
      </c>
      <c r="N254" t="s">
        <v>23</v>
      </c>
      <c r="O254" t="s">
        <v>118</v>
      </c>
      <c r="V254" s="61"/>
      <c r="W254" s="61"/>
      <c r="X254" s="61"/>
      <c r="Y254" s="57" t="s">
        <v>40</v>
      </c>
      <c r="Z254" s="57">
        <f>0.12*Z252*F252/100</f>
        <v>249.9</v>
      </c>
      <c r="AA254" s="61" t="s">
        <v>36</v>
      </c>
    </row>
    <row r="256" spans="1:27">
      <c r="A256" t="s">
        <v>41</v>
      </c>
      <c r="B256" s="9" t="s">
        <v>42</v>
      </c>
      <c r="C256" s="1" t="s">
        <v>43</v>
      </c>
      <c r="E256" s="2" t="s">
        <v>44</v>
      </c>
      <c r="F256" s="2" t="s">
        <v>45</v>
      </c>
      <c r="G256" s="2" t="s">
        <v>46</v>
      </c>
      <c r="H256" s="2" t="s">
        <v>47</v>
      </c>
      <c r="I256" s="2" t="s">
        <v>48</v>
      </c>
      <c r="J256" s="2" t="s">
        <v>49</v>
      </c>
      <c r="K256" s="2" t="s">
        <v>50</v>
      </c>
      <c r="L256" s="2" t="s">
        <v>51</v>
      </c>
      <c r="O256" s="23"/>
    </row>
    <row r="257" spans="2:18">
      <c r="D257" s="1" t="s">
        <v>52</v>
      </c>
      <c r="E257" s="4">
        <f t="shared" ref="E257:J257" ca="1" si="183">INDEX(O$6:O$33,$W252,1)</f>
        <v>13.38</v>
      </c>
      <c r="F257" s="4">
        <f t="shared" ca="1" si="183"/>
        <v>7.9960000000000004</v>
      </c>
      <c r="G257" s="4">
        <f t="shared" ca="1" si="183"/>
        <v>-5.0679999999999996</v>
      </c>
      <c r="H257" s="4">
        <f t="shared" ca="1" si="183"/>
        <v>34.832999999999998</v>
      </c>
      <c r="I257" s="4">
        <f t="shared" ca="1" si="183"/>
        <v>-1.9990000000000001</v>
      </c>
      <c r="J257" s="4">
        <f t="shared" ca="1" si="183"/>
        <v>-2.94</v>
      </c>
    </row>
    <row r="258" spans="2:18">
      <c r="D258" s="1" t="s">
        <v>53</v>
      </c>
      <c r="E258" s="4">
        <f t="shared" ref="E258:J258" ca="1" si="184">INDEX(E$6:E$33,$W252,1)</f>
        <v>2.7839999999999998</v>
      </c>
      <c r="F258" s="4">
        <f t="shared" ca="1" si="184"/>
        <v>1.923</v>
      </c>
      <c r="G258" s="4">
        <f t="shared" ca="1" si="184"/>
        <v>157.596</v>
      </c>
      <c r="H258" s="4">
        <f t="shared" ca="1" si="184"/>
        <v>-91.186999999999998</v>
      </c>
      <c r="I258" s="4">
        <f t="shared" ca="1" si="184"/>
        <v>-15.077</v>
      </c>
      <c r="J258" s="4">
        <f t="shared" ca="1" si="184"/>
        <v>-22.181999999999999</v>
      </c>
    </row>
    <row r="259" spans="2:18">
      <c r="D259" s="1" t="s">
        <v>54</v>
      </c>
      <c r="E259" s="4">
        <f t="shared" ref="E259:J259" ca="1" si="185">INDEX(O$6:O$33,$W252+2,1)</f>
        <v>5.5439999999999996</v>
      </c>
      <c r="F259" s="4">
        <f t="shared" ca="1" si="185"/>
        <v>3.3130000000000002</v>
      </c>
      <c r="G259" s="4">
        <f t="shared" ca="1" si="185"/>
        <v>-3.032</v>
      </c>
      <c r="H259" s="4">
        <f t="shared" ca="1" si="185"/>
        <v>20.954000000000001</v>
      </c>
      <c r="I259" s="4">
        <f t="shared" ca="1" si="185"/>
        <v>-1.2</v>
      </c>
      <c r="J259" s="4">
        <f t="shared" ca="1" si="185"/>
        <v>-1.7649999999999999</v>
      </c>
    </row>
    <row r="260" spans="2:18">
      <c r="D260" s="1" t="s">
        <v>55</v>
      </c>
      <c r="E260" s="4">
        <f t="shared" ref="E260:J260" ca="1" si="186">INDEX(E$6:E$33,$W252+2,1)</f>
        <v>1.446</v>
      </c>
      <c r="F260" s="4">
        <f t="shared" ca="1" si="186"/>
        <v>0.96899999999999997</v>
      </c>
      <c r="G260" s="4">
        <f t="shared" ca="1" si="186"/>
        <v>114.374</v>
      </c>
      <c r="H260" s="4">
        <f t="shared" ca="1" si="186"/>
        <v>-67.875</v>
      </c>
      <c r="I260" s="4">
        <f t="shared" ca="1" si="186"/>
        <v>-11.15</v>
      </c>
      <c r="J260" s="4">
        <f t="shared" ca="1" si="186"/>
        <v>-16.405000000000001</v>
      </c>
      <c r="M260" t="s">
        <v>98</v>
      </c>
    </row>
    <row r="261" spans="2:18">
      <c r="D261" s="1" t="s">
        <v>12</v>
      </c>
      <c r="E261" s="4">
        <f t="shared" ref="E261:J261" ca="1" si="187">INDEX(Y$6:Y$33,$W252+3,1)</f>
        <v>-802.81299999999999</v>
      </c>
      <c r="F261" s="4">
        <f t="shared" ca="1" si="187"/>
        <v>-516.79600000000005</v>
      </c>
      <c r="G261" s="4">
        <f t="shared" ca="1" si="187"/>
        <v>69.830999999999989</v>
      </c>
      <c r="H261" s="4">
        <f t="shared" ca="1" si="187"/>
        <v>-205.31900000000002</v>
      </c>
      <c r="I261" s="4">
        <f t="shared" ca="1" si="187"/>
        <v>4.3970000000000002</v>
      </c>
      <c r="J261" s="4">
        <f t="shared" ca="1" si="187"/>
        <v>6.4689999999999994</v>
      </c>
      <c r="K261" s="4">
        <f>L261*1.3</f>
        <v>0</v>
      </c>
      <c r="L261" s="39">
        <f>IF(B254="duplicato",L212,L219)</f>
        <v>0</v>
      </c>
      <c r="M261" t="s">
        <v>56</v>
      </c>
    </row>
    <row r="262" spans="2:18">
      <c r="M262" t="s">
        <v>96</v>
      </c>
    </row>
    <row r="263" spans="2:18">
      <c r="B263" s="9" t="s">
        <v>42</v>
      </c>
      <c r="C263" s="1" t="s">
        <v>57</v>
      </c>
      <c r="E263" s="2" t="s">
        <v>44</v>
      </c>
      <c r="F263" s="2" t="s">
        <v>45</v>
      </c>
      <c r="G263" s="2" t="s">
        <v>46</v>
      </c>
      <c r="H263" s="2" t="s">
        <v>47</v>
      </c>
      <c r="I263" s="2" t="s">
        <v>48</v>
      </c>
      <c r="J263" s="2" t="s">
        <v>49</v>
      </c>
      <c r="K263" s="2" t="s">
        <v>50</v>
      </c>
      <c r="L263" s="2" t="s">
        <v>51</v>
      </c>
    </row>
    <row r="264" spans="2:18">
      <c r="D264" s="1" t="s">
        <v>52</v>
      </c>
      <c r="E264" s="4">
        <f t="shared" ref="E264:J264" ca="1" si="188">INDEX(O$6:O$33,$W252+1,1)</f>
        <v>-6.5780000000000003</v>
      </c>
      <c r="F264" s="4">
        <f t="shared" ca="1" si="188"/>
        <v>-3.93</v>
      </c>
      <c r="G264" s="4">
        <f t="shared" ca="1" si="188"/>
        <v>5.8479999999999999</v>
      </c>
      <c r="H264" s="4">
        <f t="shared" ca="1" si="188"/>
        <v>-40.604999999999997</v>
      </c>
      <c r="I264" s="4">
        <f t="shared" ca="1" si="188"/>
        <v>2.3210000000000002</v>
      </c>
      <c r="J264" s="4">
        <f t="shared" ca="1" si="188"/>
        <v>3.4140000000000001</v>
      </c>
      <c r="Q264" s="57" t="s">
        <v>114</v>
      </c>
      <c r="R264" s="57" t="str">
        <f>IF(F252&lt;=F253,"corto","lungo")</f>
        <v>lungo</v>
      </c>
    </row>
    <row r="265" spans="2:18">
      <c r="D265" s="1" t="s">
        <v>53</v>
      </c>
      <c r="E265" s="4">
        <f t="shared" ref="E265:J265" ca="1" si="189">INDEX(E$6:E$33,$W252+1,1)</f>
        <v>-2.4220000000000002</v>
      </c>
      <c r="F265" s="4">
        <f t="shared" ca="1" si="189"/>
        <v>-1.5640000000000001</v>
      </c>
      <c r="G265" s="4">
        <f t="shared" ca="1" si="189"/>
        <v>-254.22</v>
      </c>
      <c r="H265" s="4">
        <f t="shared" ca="1" si="189"/>
        <v>153.22900000000001</v>
      </c>
      <c r="I265" s="4">
        <f t="shared" ca="1" si="189"/>
        <v>25.065000000000001</v>
      </c>
      <c r="J265" s="4">
        <f t="shared" ca="1" si="189"/>
        <v>36.875999999999998</v>
      </c>
      <c r="Q265" s="57" t="s">
        <v>115</v>
      </c>
      <c r="R265" s="57" t="str">
        <f>IF(F253&lt;=F252,"corto","lungo")</f>
        <v>corto</v>
      </c>
    </row>
    <row r="266" spans="2:18">
      <c r="D266" s="1" t="s">
        <v>54</v>
      </c>
      <c r="E266" s="4">
        <f ca="1">E259</f>
        <v>5.5439999999999996</v>
      </c>
      <c r="F266" s="4">
        <f t="shared" ref="F266:J268" ca="1" si="190">F259</f>
        <v>3.3130000000000002</v>
      </c>
      <c r="G266" s="4">
        <f t="shared" ca="1" si="190"/>
        <v>-3.032</v>
      </c>
      <c r="H266" s="4">
        <f t="shared" ca="1" si="190"/>
        <v>20.954000000000001</v>
      </c>
      <c r="I266" s="4">
        <f t="shared" ca="1" si="190"/>
        <v>-1.2</v>
      </c>
      <c r="J266" s="4">
        <f t="shared" ca="1" si="190"/>
        <v>-1.7649999999999999</v>
      </c>
    </row>
    <row r="267" spans="2:18">
      <c r="D267" s="1" t="s">
        <v>55</v>
      </c>
      <c r="E267" s="4">
        <f ca="1">E260</f>
        <v>1.446</v>
      </c>
      <c r="F267" s="4">
        <f t="shared" ca="1" si="190"/>
        <v>0.96899999999999997</v>
      </c>
      <c r="G267" s="4">
        <f t="shared" ca="1" si="190"/>
        <v>114.374</v>
      </c>
      <c r="H267" s="4">
        <f t="shared" ca="1" si="190"/>
        <v>-67.875</v>
      </c>
      <c r="I267" s="4">
        <f t="shared" ca="1" si="190"/>
        <v>-11.15</v>
      </c>
      <c r="J267" s="4">
        <f t="shared" ca="1" si="190"/>
        <v>-16.405000000000001</v>
      </c>
      <c r="Q267" s="67" t="s">
        <v>112</v>
      </c>
      <c r="R267" s="57" t="str">
        <f>IF(AND($E$37="solo direzione rigida",R264="lungo"),"no","si")</f>
        <v>si</v>
      </c>
    </row>
    <row r="268" spans="2:18">
      <c r="D268" s="1" t="s">
        <v>12</v>
      </c>
      <c r="E268" s="4">
        <f ca="1">E261</f>
        <v>-802.81299999999999</v>
      </c>
      <c r="F268" s="4">
        <f t="shared" ca="1" si="190"/>
        <v>-516.79600000000005</v>
      </c>
      <c r="G268" s="4">
        <f t="shared" ca="1" si="190"/>
        <v>69.830999999999989</v>
      </c>
      <c r="H268" s="4">
        <f t="shared" ca="1" si="190"/>
        <v>-205.31900000000002</v>
      </c>
      <c r="I268" s="4">
        <f t="shared" ca="1" si="190"/>
        <v>4.3970000000000002</v>
      </c>
      <c r="J268" s="4">
        <f t="shared" ca="1" si="190"/>
        <v>6.4689999999999994</v>
      </c>
      <c r="K268" s="4">
        <f>L268*1.3</f>
        <v>0</v>
      </c>
      <c r="L268" s="39">
        <f>-F252*F253*(M254-(M252+M253))*$W$1/1000000+L261</f>
        <v>0</v>
      </c>
      <c r="Q268" s="67" t="s">
        <v>113</v>
      </c>
      <c r="R268" s="57" t="str">
        <f>IF(AND($E$37="solo direzione rigida",R265="lungo"),"no","si")</f>
        <v>si</v>
      </c>
    </row>
    <row r="270" spans="2:18" s="10" customFormat="1">
      <c r="B270" s="11" t="s">
        <v>58</v>
      </c>
      <c r="C270" s="12" t="s">
        <v>43</v>
      </c>
      <c r="E270" s="13" t="s">
        <v>44</v>
      </c>
      <c r="F270" s="13" t="s">
        <v>45</v>
      </c>
      <c r="G270" s="13" t="s">
        <v>46</v>
      </c>
      <c r="H270" s="13" t="s">
        <v>47</v>
      </c>
      <c r="I270" s="13" t="s">
        <v>48</v>
      </c>
      <c r="J270" s="13" t="s">
        <v>49</v>
      </c>
      <c r="K270" s="13" t="s">
        <v>59</v>
      </c>
      <c r="L270" s="13" t="s">
        <v>60</v>
      </c>
      <c r="M270" s="13" t="s">
        <v>61</v>
      </c>
      <c r="N270" s="13" t="s">
        <v>62</v>
      </c>
      <c r="O270" s="13" t="s">
        <v>63</v>
      </c>
      <c r="P270" s="13" t="s">
        <v>64</v>
      </c>
      <c r="Q270" s="13" t="s">
        <v>65</v>
      </c>
      <c r="R270" s="13" t="s">
        <v>66</v>
      </c>
    </row>
    <row r="271" spans="2:18" s="10" customFormat="1">
      <c r="D271" s="12" t="s">
        <v>52</v>
      </c>
      <c r="E271" s="14">
        <f t="shared" ref="E271:F271" ca="1" si="191">E257-(E257-E264)/$M254*$M252</f>
        <v>11.716833333333334</v>
      </c>
      <c r="F271" s="14">
        <f t="shared" ca="1" si="191"/>
        <v>7.0021666666666675</v>
      </c>
      <c r="G271" s="14">
        <f ca="1">G257-(G257-G264)/$M254*$M252</f>
        <v>-4.1583333333333332</v>
      </c>
      <c r="H271" s="14">
        <f t="shared" ref="H271:J271" ca="1" si="192">H257-(H257-H264)/$M254*$M252</f>
        <v>28.546500000000002</v>
      </c>
      <c r="I271" s="14">
        <f t="shared" ca="1" si="192"/>
        <v>-1.6390000000000002</v>
      </c>
      <c r="J271" s="14">
        <f t="shared" ca="1" si="192"/>
        <v>-2.4104999999999999</v>
      </c>
      <c r="K271" s="14">
        <f ca="1">(ABS(G271)+ABS(I271))*SIGN(G271)</f>
        <v>-5.7973333333333334</v>
      </c>
      <c r="L271" s="14">
        <f ca="1">(ABS(H271)+ABS(J271))*SIGN(H271)</f>
        <v>30.957000000000001</v>
      </c>
      <c r="M271" s="14">
        <f ca="1">(ABS(K271)+0.3*ABS(L271))*SIGN(K271)</f>
        <v>-15.084433333333333</v>
      </c>
      <c r="N271" s="14">
        <f t="shared" ref="N271:N275" ca="1" si="193">(ABS(L271)+0.3*ABS(K271))*SIGN(L271)</f>
        <v>32.696199999999997</v>
      </c>
      <c r="O271" s="14">
        <f ca="1">F271+M271</f>
        <v>-8.0822666666666656</v>
      </c>
      <c r="P271" s="14">
        <f ca="1">F271-M271</f>
        <v>22.086600000000001</v>
      </c>
      <c r="Q271" s="14">
        <f ca="1">F271+N271</f>
        <v>39.698366666666665</v>
      </c>
      <c r="R271" s="14">
        <f ca="1">F271-N271</f>
        <v>-25.69403333333333</v>
      </c>
    </row>
    <row r="272" spans="2:18" s="10" customFormat="1">
      <c r="D272" s="12" t="s">
        <v>53</v>
      </c>
      <c r="E272" s="14">
        <f t="shared" ref="E272:F272" ca="1" si="194">E258-(E258-E265)/$M254*$M252</f>
        <v>2.3501666666666665</v>
      </c>
      <c r="F272" s="14">
        <f t="shared" ca="1" si="194"/>
        <v>1.6324166666666668</v>
      </c>
      <c r="G272" s="14">
        <f ca="1">G258-(G258-G265)/$M254*$M252</f>
        <v>123.27799999999999</v>
      </c>
      <c r="H272" s="14">
        <f t="shared" ref="H272:J272" ca="1" si="195">H258-(H258-H265)/$M254*$M252</f>
        <v>-70.819000000000003</v>
      </c>
      <c r="I272" s="14">
        <f t="shared" ca="1" si="195"/>
        <v>-11.731833333333332</v>
      </c>
      <c r="J272" s="14">
        <f t="shared" ca="1" si="195"/>
        <v>-17.2605</v>
      </c>
      <c r="K272" s="14">
        <f t="shared" ref="K272:L275" ca="1" si="196">(ABS(G272)+ABS(I272))*SIGN(G272)</f>
        <v>135.00983333333332</v>
      </c>
      <c r="L272" s="14">
        <f t="shared" ca="1" si="196"/>
        <v>-88.079499999999996</v>
      </c>
      <c r="M272" s="14">
        <f t="shared" ref="M272:M275" ca="1" si="197">(ABS(K272)+0.3*ABS(L272))*SIGN(K272)</f>
        <v>161.43368333333331</v>
      </c>
      <c r="N272" s="14">
        <f t="shared" ca="1" si="193"/>
        <v>-128.58244999999999</v>
      </c>
      <c r="O272" s="14">
        <f t="shared" ref="O272:O274" ca="1" si="198">F272+M272</f>
        <v>163.06609999999998</v>
      </c>
      <c r="P272" s="14">
        <f t="shared" ref="P272:P274" ca="1" si="199">F272-M272</f>
        <v>-159.80126666666663</v>
      </c>
      <c r="Q272" s="14">
        <f t="shared" ref="Q272:Q274" ca="1" si="200">F272+N272</f>
        <v>-126.95003333333332</v>
      </c>
      <c r="R272" s="14">
        <f t="shared" ref="R272:R274" ca="1" si="201">F272-N272</f>
        <v>130.21486666666667</v>
      </c>
    </row>
    <row r="273" spans="1:26" s="10" customFormat="1">
      <c r="D273" s="12" t="s">
        <v>54</v>
      </c>
      <c r="E273" s="14">
        <f t="shared" ref="E273:J275" ca="1" si="202">E259</f>
        <v>5.5439999999999996</v>
      </c>
      <c r="F273" s="14">
        <f t="shared" ca="1" si="202"/>
        <v>3.3130000000000002</v>
      </c>
      <c r="G273" s="14">
        <f t="shared" ca="1" si="202"/>
        <v>-3.032</v>
      </c>
      <c r="H273" s="14">
        <f t="shared" ca="1" si="202"/>
        <v>20.954000000000001</v>
      </c>
      <c r="I273" s="14">
        <f t="shared" ca="1" si="202"/>
        <v>-1.2</v>
      </c>
      <c r="J273" s="14">
        <f t="shared" ca="1" si="202"/>
        <v>-1.7649999999999999</v>
      </c>
      <c r="K273" s="14">
        <f t="shared" ca="1" si="196"/>
        <v>-4.2320000000000002</v>
      </c>
      <c r="L273" s="14">
        <f t="shared" ca="1" si="196"/>
        <v>22.719000000000001</v>
      </c>
      <c r="M273" s="14">
        <f t="shared" ca="1" si="197"/>
        <v>-11.047700000000001</v>
      </c>
      <c r="N273" s="14">
        <f t="shared" ca="1" si="193"/>
        <v>23.988600000000002</v>
      </c>
      <c r="O273" s="14">
        <f t="shared" ca="1" si="198"/>
        <v>-7.7347000000000001</v>
      </c>
      <c r="P273" s="14">
        <f t="shared" ca="1" si="199"/>
        <v>14.360700000000001</v>
      </c>
      <c r="Q273" s="14">
        <f t="shared" ca="1" si="200"/>
        <v>27.301600000000001</v>
      </c>
      <c r="R273" s="14">
        <f t="shared" ca="1" si="201"/>
        <v>-20.675600000000003</v>
      </c>
    </row>
    <row r="274" spans="1:26" s="10" customFormat="1">
      <c r="D274" s="12" t="s">
        <v>55</v>
      </c>
      <c r="E274" s="14">
        <f t="shared" ca="1" si="202"/>
        <v>1.446</v>
      </c>
      <c r="F274" s="14">
        <f t="shared" ca="1" si="202"/>
        <v>0.96899999999999997</v>
      </c>
      <c r="G274" s="14">
        <f t="shared" ca="1" si="202"/>
        <v>114.374</v>
      </c>
      <c r="H274" s="14">
        <f t="shared" ca="1" si="202"/>
        <v>-67.875</v>
      </c>
      <c r="I274" s="14">
        <f t="shared" ca="1" si="202"/>
        <v>-11.15</v>
      </c>
      <c r="J274" s="14">
        <f t="shared" ca="1" si="202"/>
        <v>-16.405000000000001</v>
      </c>
      <c r="K274" s="14">
        <f t="shared" ca="1" si="196"/>
        <v>125.524</v>
      </c>
      <c r="L274" s="14">
        <f t="shared" ca="1" si="196"/>
        <v>-84.28</v>
      </c>
      <c r="M274" s="14">
        <f t="shared" ca="1" si="197"/>
        <v>150.80799999999999</v>
      </c>
      <c r="N274" s="14">
        <f t="shared" ca="1" si="193"/>
        <v>-121.93719999999999</v>
      </c>
      <c r="O274" s="14">
        <f t="shared" ca="1" si="198"/>
        <v>151.77699999999999</v>
      </c>
      <c r="P274" s="14">
        <f t="shared" ca="1" si="199"/>
        <v>-149.839</v>
      </c>
      <c r="Q274" s="14">
        <f t="shared" ca="1" si="200"/>
        <v>-120.9682</v>
      </c>
      <c r="R274" s="14">
        <f t="shared" ca="1" si="201"/>
        <v>122.90619999999998</v>
      </c>
    </row>
    <row r="275" spans="1:26" s="10" customFormat="1">
      <c r="D275" s="12" t="s">
        <v>12</v>
      </c>
      <c r="E275" s="14">
        <f ca="1">E261+K261</f>
        <v>-802.81299999999999</v>
      </c>
      <c r="F275" s="14">
        <f ca="1">F261+L261</f>
        <v>-516.79600000000005</v>
      </c>
      <c r="G275" s="14">
        <f t="shared" ca="1" si="202"/>
        <v>69.830999999999989</v>
      </c>
      <c r="H275" s="14">
        <f t="shared" ca="1" si="202"/>
        <v>-205.31900000000002</v>
      </c>
      <c r="I275" s="14">
        <f t="shared" ca="1" si="202"/>
        <v>4.3970000000000002</v>
      </c>
      <c r="J275" s="14">
        <f t="shared" ca="1" si="202"/>
        <v>6.4689999999999994</v>
      </c>
      <c r="K275" s="14">
        <f t="shared" ca="1" si="196"/>
        <v>74.227999999999994</v>
      </c>
      <c r="L275" s="14">
        <f t="shared" ca="1" si="196"/>
        <v>-211.78800000000001</v>
      </c>
      <c r="M275" s="14">
        <f t="shared" ca="1" si="197"/>
        <v>137.76439999999999</v>
      </c>
      <c r="N275" s="14">
        <f t="shared" ca="1" si="193"/>
        <v>-234.0564</v>
      </c>
      <c r="O275" s="14">
        <f ca="1">F275+M275</f>
        <v>-379.03160000000003</v>
      </c>
      <c r="P275" s="14">
        <f ca="1">F275-M275</f>
        <v>-654.56040000000007</v>
      </c>
      <c r="Q275" s="14">
        <f ca="1">F275+N275</f>
        <v>-750.85239999999999</v>
      </c>
      <c r="R275" s="14">
        <f ca="1">F275-N275</f>
        <v>-282.73960000000005</v>
      </c>
    </row>
    <row r="276" spans="1:26" s="10" customFormat="1"/>
    <row r="277" spans="1:26" s="10" customFormat="1">
      <c r="B277" s="11" t="s">
        <v>58</v>
      </c>
      <c r="C277" s="12" t="s">
        <v>57</v>
      </c>
      <c r="E277" s="13" t="s">
        <v>44</v>
      </c>
      <c r="F277" s="13" t="s">
        <v>45</v>
      </c>
      <c r="G277" s="13" t="s">
        <v>46</v>
      </c>
      <c r="H277" s="13" t="s">
        <v>47</v>
      </c>
      <c r="I277" s="13" t="s">
        <v>48</v>
      </c>
      <c r="J277" s="13" t="s">
        <v>49</v>
      </c>
      <c r="K277" s="13" t="s">
        <v>59</v>
      </c>
      <c r="L277" s="13" t="s">
        <v>60</v>
      </c>
      <c r="M277" s="13" t="s">
        <v>61</v>
      </c>
      <c r="N277" s="13" t="s">
        <v>62</v>
      </c>
      <c r="O277" s="13" t="s">
        <v>63</v>
      </c>
      <c r="P277" s="13" t="s">
        <v>64</v>
      </c>
      <c r="Q277" s="13" t="s">
        <v>65</v>
      </c>
      <c r="R277" s="13" t="s">
        <v>66</v>
      </c>
    </row>
    <row r="278" spans="1:26" s="10" customFormat="1">
      <c r="D278" s="12" t="s">
        <v>52</v>
      </c>
      <c r="E278" s="14">
        <f t="shared" ref="E278:F278" ca="1" si="203">E264+(E257-E264)/$M254*$M253</f>
        <v>-6.5780000000000003</v>
      </c>
      <c r="F278" s="14">
        <f t="shared" ca="1" si="203"/>
        <v>-3.93</v>
      </c>
      <c r="G278" s="14">
        <f ca="1">G264+(G257-G264)/$M254*$M253</f>
        <v>5.8479999999999999</v>
      </c>
      <c r="H278" s="14">
        <f t="shared" ref="H278:J278" ca="1" si="204">H264+(H257-H264)/$M254*$M253</f>
        <v>-40.604999999999997</v>
      </c>
      <c r="I278" s="14">
        <f t="shared" ca="1" si="204"/>
        <v>2.3210000000000002</v>
      </c>
      <c r="J278" s="14">
        <f t="shared" ca="1" si="204"/>
        <v>3.4140000000000001</v>
      </c>
      <c r="K278" s="14">
        <f ca="1">(ABS(G278)+ABS(I278))*SIGN(G278)</f>
        <v>8.1690000000000005</v>
      </c>
      <c r="L278" s="14">
        <f ca="1">(ABS(H278)+ABS(J278))*SIGN(H278)</f>
        <v>-44.018999999999998</v>
      </c>
      <c r="M278" s="14">
        <f t="shared" ref="M278:M282" ca="1" si="205">(ABS(K278)+0.3*ABS(L278))*SIGN(K278)</f>
        <v>21.374699999999997</v>
      </c>
      <c r="N278" s="14">
        <f t="shared" ref="N278:N282" ca="1" si="206">(ABS(L278)+0.3*ABS(K278))*SIGN(L278)</f>
        <v>-46.469699999999996</v>
      </c>
      <c r="O278" s="14">
        <f ca="1">F278+M278</f>
        <v>17.444699999999997</v>
      </c>
      <c r="P278" s="14">
        <f ca="1">F278-M278</f>
        <v>-25.304699999999997</v>
      </c>
      <c r="Q278" s="14">
        <f ca="1">F278+N278</f>
        <v>-50.399699999999996</v>
      </c>
      <c r="R278" s="14">
        <f ca="1">F278-N278</f>
        <v>42.539699999999996</v>
      </c>
    </row>
    <row r="279" spans="1:26" s="10" customFormat="1">
      <c r="D279" s="12" t="s">
        <v>53</v>
      </c>
      <c r="E279" s="14">
        <f t="shared" ref="E279:F279" ca="1" si="207">E265+(E258-E265)/$M254*$M253</f>
        <v>-2.4220000000000002</v>
      </c>
      <c r="F279" s="14">
        <f t="shared" ca="1" si="207"/>
        <v>-1.5640000000000001</v>
      </c>
      <c r="G279" s="14">
        <f ca="1">G265+(G258-G265)/$M254*$M253</f>
        <v>-254.22</v>
      </c>
      <c r="H279" s="14">
        <f t="shared" ref="H279:J279" ca="1" si="208">H265+(H258-H265)/$M254*$M253</f>
        <v>153.22900000000001</v>
      </c>
      <c r="I279" s="14">
        <f t="shared" ca="1" si="208"/>
        <v>25.065000000000001</v>
      </c>
      <c r="J279" s="14">
        <f t="shared" ca="1" si="208"/>
        <v>36.875999999999998</v>
      </c>
      <c r="K279" s="14">
        <f t="shared" ref="K279:L282" ca="1" si="209">(ABS(G279)+ABS(I279))*SIGN(G279)</f>
        <v>-279.28500000000003</v>
      </c>
      <c r="L279" s="14">
        <f t="shared" ca="1" si="209"/>
        <v>190.10500000000002</v>
      </c>
      <c r="M279" s="14">
        <f t="shared" ca="1" si="205"/>
        <v>-336.31650000000002</v>
      </c>
      <c r="N279" s="14">
        <f t="shared" ca="1" si="206"/>
        <v>273.89050000000003</v>
      </c>
      <c r="O279" s="14">
        <f t="shared" ref="O279:O281" ca="1" si="210">F279+M279</f>
        <v>-337.88050000000004</v>
      </c>
      <c r="P279" s="14">
        <f t="shared" ref="P279:P281" ca="1" si="211">F279-M279</f>
        <v>334.7525</v>
      </c>
      <c r="Q279" s="14">
        <f t="shared" ref="Q279:Q281" ca="1" si="212">F279+N279</f>
        <v>272.32650000000001</v>
      </c>
      <c r="R279" s="14">
        <f t="shared" ref="R279:R281" ca="1" si="213">F279-N279</f>
        <v>-275.45450000000005</v>
      </c>
    </row>
    <row r="280" spans="1:26" s="10" customFormat="1">
      <c r="D280" s="12" t="s">
        <v>54</v>
      </c>
      <c r="E280" s="14">
        <f ca="1">E273</f>
        <v>5.5439999999999996</v>
      </c>
      <c r="F280" s="14">
        <f t="shared" ref="F280:J281" ca="1" si="214">F273</f>
        <v>3.3130000000000002</v>
      </c>
      <c r="G280" s="14">
        <f t="shared" ca="1" si="214"/>
        <v>-3.032</v>
      </c>
      <c r="H280" s="14">
        <f t="shared" ca="1" si="214"/>
        <v>20.954000000000001</v>
      </c>
      <c r="I280" s="14">
        <f t="shared" ca="1" si="214"/>
        <v>-1.2</v>
      </c>
      <c r="J280" s="14">
        <f t="shared" ca="1" si="214"/>
        <v>-1.7649999999999999</v>
      </c>
      <c r="K280" s="14">
        <f t="shared" ca="1" si="209"/>
        <v>-4.2320000000000002</v>
      </c>
      <c r="L280" s="14">
        <f t="shared" ca="1" si="209"/>
        <v>22.719000000000001</v>
      </c>
      <c r="M280" s="14">
        <f t="shared" ca="1" si="205"/>
        <v>-11.047700000000001</v>
      </c>
      <c r="N280" s="14">
        <f t="shared" ca="1" si="206"/>
        <v>23.988600000000002</v>
      </c>
      <c r="O280" s="14">
        <f t="shared" ca="1" si="210"/>
        <v>-7.7347000000000001</v>
      </c>
      <c r="P280" s="14">
        <f t="shared" ca="1" si="211"/>
        <v>14.360700000000001</v>
      </c>
      <c r="Q280" s="14">
        <f t="shared" ca="1" si="212"/>
        <v>27.301600000000001</v>
      </c>
      <c r="R280" s="14">
        <f t="shared" ca="1" si="213"/>
        <v>-20.675600000000003</v>
      </c>
    </row>
    <row r="281" spans="1:26" s="10" customFormat="1">
      <c r="D281" s="12" t="s">
        <v>55</v>
      </c>
      <c r="E281" s="14">
        <f ca="1">E274</f>
        <v>1.446</v>
      </c>
      <c r="F281" s="14">
        <f t="shared" ca="1" si="214"/>
        <v>0.96899999999999997</v>
      </c>
      <c r="G281" s="14">
        <f t="shared" ca="1" si="214"/>
        <v>114.374</v>
      </c>
      <c r="H281" s="14">
        <f t="shared" ca="1" si="214"/>
        <v>-67.875</v>
      </c>
      <c r="I281" s="14">
        <f t="shared" ca="1" si="214"/>
        <v>-11.15</v>
      </c>
      <c r="J281" s="14">
        <f t="shared" ca="1" si="214"/>
        <v>-16.405000000000001</v>
      </c>
      <c r="K281" s="14">
        <f t="shared" ca="1" si="209"/>
        <v>125.524</v>
      </c>
      <c r="L281" s="14">
        <f t="shared" ca="1" si="209"/>
        <v>-84.28</v>
      </c>
      <c r="M281" s="14">
        <f t="shared" ca="1" si="205"/>
        <v>150.80799999999999</v>
      </c>
      <c r="N281" s="14">
        <f t="shared" ca="1" si="206"/>
        <v>-121.93719999999999</v>
      </c>
      <c r="O281" s="14">
        <f t="shared" ca="1" si="210"/>
        <v>151.77699999999999</v>
      </c>
      <c r="P281" s="14">
        <f t="shared" ca="1" si="211"/>
        <v>-149.839</v>
      </c>
      <c r="Q281" s="14">
        <f t="shared" ca="1" si="212"/>
        <v>-120.9682</v>
      </c>
      <c r="R281" s="14">
        <f t="shared" ca="1" si="213"/>
        <v>122.90619999999998</v>
      </c>
    </row>
    <row r="282" spans="1:26" s="10" customFormat="1">
      <c r="D282" s="12" t="s">
        <v>12</v>
      </c>
      <c r="E282" s="14">
        <f ca="1">E268+K268</f>
        <v>-802.81299999999999</v>
      </c>
      <c r="F282" s="14">
        <f ca="1">F268+L268</f>
        <v>-516.79600000000005</v>
      </c>
      <c r="G282" s="14">
        <f t="shared" ref="G282:J282" ca="1" si="215">G268</f>
        <v>69.830999999999989</v>
      </c>
      <c r="H282" s="14">
        <f t="shared" ca="1" si="215"/>
        <v>-205.31900000000002</v>
      </c>
      <c r="I282" s="14">
        <f t="shared" ca="1" si="215"/>
        <v>4.3970000000000002</v>
      </c>
      <c r="J282" s="14">
        <f t="shared" ca="1" si="215"/>
        <v>6.4689999999999994</v>
      </c>
      <c r="K282" s="14">
        <f t="shared" ca="1" si="209"/>
        <v>74.227999999999994</v>
      </c>
      <c r="L282" s="14">
        <f t="shared" ca="1" si="209"/>
        <v>-211.78800000000001</v>
      </c>
      <c r="M282" s="14">
        <f t="shared" ca="1" si="205"/>
        <v>137.76439999999999</v>
      </c>
      <c r="N282" s="14">
        <f t="shared" ca="1" si="206"/>
        <v>-234.0564</v>
      </c>
      <c r="O282" s="14">
        <f ca="1">F282+M282</f>
        <v>-379.03160000000003</v>
      </c>
      <c r="P282" s="14">
        <f ca="1">F282-M282</f>
        <v>-654.56040000000007</v>
      </c>
      <c r="Q282" s="14">
        <f ca="1">F282+N282</f>
        <v>-750.85239999999999</v>
      </c>
      <c r="R282" s="14">
        <f ca="1">F282-N282</f>
        <v>-282.73960000000005</v>
      </c>
    </row>
    <row r="283" spans="1:26" s="10" customFormat="1"/>
    <row r="284" spans="1:26" s="10" customFormat="1">
      <c r="A284" s="12" t="s">
        <v>21</v>
      </c>
      <c r="B284" s="11" t="s">
        <v>58</v>
      </c>
      <c r="C284" s="12" t="s">
        <v>43</v>
      </c>
      <c r="E284" s="15" t="s">
        <v>44</v>
      </c>
      <c r="F284" s="13" t="s">
        <v>63</v>
      </c>
      <c r="G284" s="13" t="s">
        <v>64</v>
      </c>
      <c r="H284" s="13" t="s">
        <v>65</v>
      </c>
      <c r="I284" s="13" t="s">
        <v>66</v>
      </c>
      <c r="J284" s="13" t="s">
        <v>67</v>
      </c>
      <c r="K284" s="15" t="s">
        <v>63</v>
      </c>
      <c r="L284" s="15" t="s">
        <v>64</v>
      </c>
      <c r="M284" s="15" t="s">
        <v>65</v>
      </c>
      <c r="N284" s="15" t="s">
        <v>66</v>
      </c>
      <c r="O284" s="7" t="s">
        <v>117</v>
      </c>
      <c r="P284" s="13" t="s">
        <v>44</v>
      </c>
      <c r="Q284" s="13" t="s">
        <v>63</v>
      </c>
      <c r="R284" s="13" t="s">
        <v>64</v>
      </c>
      <c r="S284" s="13" t="s">
        <v>65</v>
      </c>
      <c r="T284" s="13" t="s">
        <v>66</v>
      </c>
      <c r="U284" s="13" t="s">
        <v>13</v>
      </c>
      <c r="V284" s="16" t="s">
        <v>68</v>
      </c>
      <c r="Y284" s="57" t="s">
        <v>69</v>
      </c>
      <c r="Z284" s="57" t="s">
        <v>70</v>
      </c>
    </row>
    <row r="285" spans="1:26">
      <c r="A285" s="1">
        <f ca="1">B252</f>
        <v>2</v>
      </c>
      <c r="D285" s="1" t="s">
        <v>52</v>
      </c>
      <c r="E285" s="17">
        <f ca="1">E271</f>
        <v>11.716833333333334</v>
      </c>
      <c r="F285" s="4">
        <f t="shared" ref="F285:I286" ca="1" si="216">O271</f>
        <v>-8.0822666666666656</v>
      </c>
      <c r="G285" s="4">
        <f t="shared" ca="1" si="216"/>
        <v>22.086600000000001</v>
      </c>
      <c r="H285" s="18">
        <f t="shared" ca="1" si="216"/>
        <v>39.698366666666665</v>
      </c>
      <c r="I285" s="18">
        <f t="shared" ca="1" si="216"/>
        <v>-25.69403333333333</v>
      </c>
      <c r="J285" s="4">
        <f>IF(R267="si",INDEX($N$40:$N$53,MATCH(A287,$L$40:$L$53,-1),1),"---")</f>
        <v>78</v>
      </c>
      <c r="K285" s="17">
        <f ca="1">MAX(ABS(F285),IF(J285="---",0,0.3*J285))</f>
        <v>23.4</v>
      </c>
      <c r="L285" s="17">
        <f ca="1">MAX(ABS(G285),IF(J285="---",0,0.3*J285))</f>
        <v>23.4</v>
      </c>
      <c r="M285" s="17">
        <f ca="1">MAX(ABS(H285),J285)</f>
        <v>78</v>
      </c>
      <c r="N285" s="17">
        <f ca="1">MAX(ABS(I285),J285)</f>
        <v>78</v>
      </c>
      <c r="O285" s="7" t="str">
        <f>CONCATENATE("lx (",R264,")")</f>
        <v>lx (lungo)</v>
      </c>
      <c r="P285" s="19">
        <f ca="1">MAX(E285-$Z253*(1-((0.48*$Z252+E287)/(0.48*$Z252))^2),0)/(($F253-2*$F254)*$O$2)*1000</f>
        <v>0</v>
      </c>
      <c r="Q285" s="19">
        <f ca="1">MAX(K285-$Z253*(1-((0.48*$Z252+K287)/(0.48*$Z252))^2),0)/(($F253-2*$F254)*$O$2)*1000</f>
        <v>0</v>
      </c>
      <c r="R285" s="19">
        <f t="shared" ref="R285:S285" ca="1" si="217">MAX(L285-$Z253*(1-((0.48*$Z252+L287)/(0.48*$Z252))^2),0)/(($F253-2*$F254)*$O$2)*1000</f>
        <v>0</v>
      </c>
      <c r="S285" s="19">
        <f t="shared" ca="1" si="217"/>
        <v>0</v>
      </c>
      <c r="T285" s="19">
        <f ca="1">MAX(N285-$Z253*(1-((0.48*$Z252+N287)/(0.48*$Z252))^2),0)/(($F253-2*$F254)*$O$2)*1000</f>
        <v>4.6218009473908399</v>
      </c>
      <c r="U285" s="17">
        <f ca="1">MAX(P285:T285)</f>
        <v>4.6218009473908399</v>
      </c>
      <c r="V285" s="39">
        <v>9.32</v>
      </c>
      <c r="Y285" s="68">
        <f>2*V285*$O$2/10</f>
        <v>729.39130434782624</v>
      </c>
      <c r="Z285" s="69">
        <f>Y285*(F253-2*F254)/200</f>
        <v>80.233043478260882</v>
      </c>
    </row>
    <row r="286" spans="1:26">
      <c r="A286" s="12" t="s">
        <v>30</v>
      </c>
      <c r="D286" s="1" t="s">
        <v>53</v>
      </c>
      <c r="E286" s="17">
        <f ca="1">E272</f>
        <v>2.3501666666666665</v>
      </c>
      <c r="F286" s="18">
        <f t="shared" ca="1" si="216"/>
        <v>163.06609999999998</v>
      </c>
      <c r="G286" s="18">
        <f t="shared" ca="1" si="216"/>
        <v>-159.80126666666663</v>
      </c>
      <c r="H286" s="4">
        <f t="shared" ca="1" si="216"/>
        <v>-126.95003333333332</v>
      </c>
      <c r="I286" s="4">
        <f t="shared" ca="1" si="216"/>
        <v>130.21486666666667</v>
      </c>
      <c r="J286" s="4">
        <f>IF(R268="si",INDEX($O$40:$O$53,MATCH(A287,$L$40:$L$53,-1),1),"---")</f>
        <v>260</v>
      </c>
      <c r="K286" s="17">
        <f ca="1">MAX(ABS(F286),J286)</f>
        <v>260</v>
      </c>
      <c r="L286" s="17">
        <f ca="1">MAX(ABS(G286),J286)</f>
        <v>260</v>
      </c>
      <c r="M286" s="17">
        <f ca="1">MAX(ABS(H286),IF(J286="---",0,0.3*J286))</f>
        <v>126.95003333333332</v>
      </c>
      <c r="N286" s="17">
        <f ca="1">MAX(ABS(I286),IF(J286="---",0,0.3*J286))</f>
        <v>130.21486666666667</v>
      </c>
      <c r="O286" s="7" t="str">
        <f>CONCATENATE("ly (",R265,")")</f>
        <v>ly (corto)</v>
      </c>
      <c r="P286" s="19">
        <f ca="1">MAX(E286-$Z254*(1-((0.48*$Z252+E287)/(0.48*$Z252))^2),0)/(($F252-2*$F254)*$O$2)*1000</f>
        <v>0</v>
      </c>
      <c r="Q286" s="19">
        <f ca="1">MAX(K286-$Z254*(1-((0.48*$Z252+K287)/(0.48*$Z252))^2),0)/(($F252-2*$F254)*$O$2)*1000</f>
        <v>5.9744329794273296</v>
      </c>
      <c r="R286" s="19">
        <f t="shared" ref="R286:T286" ca="1" si="218">MAX(L286-$Z254*(1-((0.48*$Z252+L287)/(0.48*$Z252))^2),0)/(($F252-2*$F254)*$O$2)*1000</f>
        <v>3.4380426289417017</v>
      </c>
      <c r="S286" s="19">
        <f t="shared" ca="1" si="218"/>
        <v>0</v>
      </c>
      <c r="T286" s="19">
        <f t="shared" ca="1" si="218"/>
        <v>1.6921397330249131</v>
      </c>
      <c r="U286" s="17">
        <f ca="1">MAX(P286:T286)</f>
        <v>5.9744329794273296</v>
      </c>
      <c r="V286" s="39">
        <v>12.56</v>
      </c>
      <c r="Y286" s="68">
        <f>2*V286*$O$2/10</f>
        <v>982.95652173913061</v>
      </c>
      <c r="Z286" s="69">
        <f>Y286*(F252-2*F254)/200</f>
        <v>304.71652173913049</v>
      </c>
    </row>
    <row r="287" spans="1:26">
      <c r="A287" s="1">
        <f>B253</f>
        <v>1</v>
      </c>
      <c r="D287" s="1" t="s">
        <v>12</v>
      </c>
      <c r="E287" s="20">
        <f ca="1">E275</f>
        <v>-802.81299999999999</v>
      </c>
      <c r="F287" s="8">
        <f ca="1">O275</f>
        <v>-379.03160000000003</v>
      </c>
      <c r="G287" s="8">
        <f ca="1">P275</f>
        <v>-654.56040000000007</v>
      </c>
      <c r="H287" s="8">
        <f ca="1">Q275</f>
        <v>-750.85239999999999</v>
      </c>
      <c r="I287" s="8">
        <f ca="1">R275</f>
        <v>-282.73960000000005</v>
      </c>
      <c r="K287" s="17">
        <f ca="1">F287</f>
        <v>-379.03160000000003</v>
      </c>
      <c r="L287" s="17">
        <f t="shared" ref="L287:N287" ca="1" si="219">G287</f>
        <v>-654.56040000000007</v>
      </c>
      <c r="M287" s="17">
        <f t="shared" ca="1" si="219"/>
        <v>-750.85239999999999</v>
      </c>
      <c r="N287" s="17">
        <f t="shared" ca="1" si="219"/>
        <v>-282.73960000000005</v>
      </c>
      <c r="Y287" s="61"/>
      <c r="Z287" s="61"/>
    </row>
    <row r="288" spans="1:26">
      <c r="D288" s="7" t="s">
        <v>71</v>
      </c>
      <c r="E288" s="4">
        <f ca="1">($Z253+$Z285)*(1-ABS((0.48*$Z252+E287)/(0.48*$Z252+$Y285))^(1+1/(1+$Y285/$Z252)))</f>
        <v>167.25635032825986</v>
      </c>
      <c r="K288" s="4">
        <f ca="1">($Z253+$Z285)*(1-ABS((0.48*$Z252+K287)/(0.48*$Z252+$Y285))^(1+1/(1+$Y285/$Z252)))</f>
        <v>136.28917786798402</v>
      </c>
      <c r="L288" s="4">
        <f ca="1">($Z253+$Z285)*(1-ABS((0.48*$Z252+L287)/(0.48*$Z252+$Y285))^(1+1/(1+$Y285/$Z252)))</f>
        <v>157.86655437020602</v>
      </c>
      <c r="M288" s="4">
        <f ca="1">($Z253+$Z285)*(1-ABS((0.48*$Z252+M287)/(0.48*$Z252+$Y285))^(1+1/(1+$Y285/$Z252)))</f>
        <v>164.14779104618995</v>
      </c>
      <c r="N288" s="4">
        <f ca="1">($Z253+$Z285)*(1-ABS((0.48*$Z252+N287)/(0.48*$Z252+$Y285))^(1+1/(1+$Y285/$Z252)))</f>
        <v>127.53084627909976</v>
      </c>
      <c r="Y288" s="61"/>
      <c r="Z288" s="61"/>
    </row>
    <row r="289" spans="1:27">
      <c r="D289" s="7" t="s">
        <v>72</v>
      </c>
      <c r="E289" s="4">
        <f ca="1">($Z254+$Z286)*(1-ABS((0.48*$Z252+E287)/(0.48*$Z252+$Y286))^(1+1/(1+$Y286/$Z252)))</f>
        <v>502.47168717638095</v>
      </c>
      <c r="K289" s="4">
        <f ca="1">($Z254+$Z286)*(1-ABS((0.48*$Z252+K287)/(0.48*$Z252+$Y286))^(1+1/(1+$Y286/$Z252)))</f>
        <v>425.52460048741142</v>
      </c>
      <c r="L289" s="4">
        <f ca="1">($Z254+$Z286)*(1-ABS((0.48*$Z252+L287)/(0.48*$Z252+$Y286))^(1+1/(1+$Y286/$Z252)))</f>
        <v>478.91708611672226</v>
      </c>
      <c r="M289" s="4">
        <f ca="1">($Z254+$Z286)*(1-ABS((0.48*$Z252+M287)/(0.48*$Z252+$Y286))^(1+1/(1+$Y286/$Z252)))</f>
        <v>494.64473600738535</v>
      </c>
      <c r="N289" s="4">
        <f ca="1">($Z254+$Z286)*(1-ABS((0.48*$Z252+N287)/(0.48*$Z252+$Y286))^(1+1/(1+$Y286/$Z252)))</f>
        <v>404.05630350293688</v>
      </c>
      <c r="Y289" s="61"/>
      <c r="Z289" s="61"/>
    </row>
    <row r="290" spans="1:27">
      <c r="A290" t="str">
        <f ca="1">IF(MAX(E290:N290)&gt;1,"non verificato","verificato")</f>
        <v>verificato</v>
      </c>
      <c r="D290" s="7" t="s">
        <v>73</v>
      </c>
      <c r="E290" s="3">
        <f ca="1">ABS(E285/E288)^1.5+ABS(E286/E289)^1.5</f>
        <v>1.8861229602553996E-2</v>
      </c>
      <c r="K290" s="3">
        <f t="shared" ref="K290:N290" ca="1" si="220">ABS(K285/K288)^1.5+ABS(K286/K289)^1.5</f>
        <v>0.54875248885965611</v>
      </c>
      <c r="L290" s="3">
        <f t="shared" ca="1" si="220"/>
        <v>0.4570762470236544</v>
      </c>
      <c r="M290" s="3">
        <f t="shared" ca="1" si="220"/>
        <v>0.45757854616442106</v>
      </c>
      <c r="N290" s="3">
        <f t="shared" ca="1" si="220"/>
        <v>0.6612687037241789</v>
      </c>
      <c r="Y290" s="61"/>
      <c r="Z290" s="61"/>
    </row>
    <row r="291" spans="1:27">
      <c r="Y291" s="61"/>
      <c r="Z291" s="61"/>
    </row>
    <row r="292" spans="1:27">
      <c r="B292" s="9" t="s">
        <v>58</v>
      </c>
      <c r="C292" s="1" t="s">
        <v>57</v>
      </c>
      <c r="D292" s="10"/>
      <c r="E292" s="15" t="s">
        <v>44</v>
      </c>
      <c r="F292" s="13" t="s">
        <v>63</v>
      </c>
      <c r="G292" s="13" t="s">
        <v>64</v>
      </c>
      <c r="H292" s="13" t="s">
        <v>65</v>
      </c>
      <c r="I292" s="13" t="s">
        <v>66</v>
      </c>
      <c r="J292" s="13" t="s">
        <v>67</v>
      </c>
      <c r="K292" s="15" t="s">
        <v>63</v>
      </c>
      <c r="L292" s="15" t="s">
        <v>64</v>
      </c>
      <c r="M292" s="15" t="s">
        <v>65</v>
      </c>
      <c r="N292" s="15" t="s">
        <v>66</v>
      </c>
      <c r="O292" s="7" t="str">
        <f>O284</f>
        <v>As,nec</v>
      </c>
      <c r="P292" s="13" t="s">
        <v>44</v>
      </c>
      <c r="Q292" s="13" t="s">
        <v>63</v>
      </c>
      <c r="R292" s="13" t="s">
        <v>64</v>
      </c>
      <c r="S292" s="13" t="s">
        <v>65</v>
      </c>
      <c r="T292" s="13" t="s">
        <v>66</v>
      </c>
      <c r="U292" s="13" t="s">
        <v>13</v>
      </c>
      <c r="V292" s="16" t="s">
        <v>68</v>
      </c>
      <c r="Y292" s="57" t="s">
        <v>69</v>
      </c>
      <c r="Z292" s="57" t="s">
        <v>70</v>
      </c>
    </row>
    <row r="293" spans="1:27">
      <c r="D293" s="1" t="s">
        <v>52</v>
      </c>
      <c r="E293" s="17">
        <f ca="1">E278</f>
        <v>-6.5780000000000003</v>
      </c>
      <c r="F293" s="4">
        <f t="shared" ref="F293:I294" ca="1" si="221">O278</f>
        <v>17.444699999999997</v>
      </c>
      <c r="G293" s="4">
        <f t="shared" ca="1" si="221"/>
        <v>-25.304699999999997</v>
      </c>
      <c r="H293" s="18">
        <f t="shared" ca="1" si="221"/>
        <v>-50.399699999999996</v>
      </c>
      <c r="I293" s="18">
        <f t="shared" ca="1" si="221"/>
        <v>42.539699999999996</v>
      </c>
      <c r="J293" s="4" t="str">
        <f>IF(R267="si",INDEX($N$40:$N$53,MATCH(A287,$L$40:$L$53,-1)+1,1),"---")</f>
        <v>---</v>
      </c>
      <c r="K293" s="17">
        <f ca="1">MAX(ABS(F293),IF(J293="---",0,0.3*J293))</f>
        <v>17.444699999999997</v>
      </c>
      <c r="L293" s="17">
        <f ca="1">MAX(ABS(G293),IF(J293="---",0,0.3*J293))</f>
        <v>25.304699999999997</v>
      </c>
      <c r="M293" s="17">
        <f ca="1">MAX(ABS(H293),J293)</f>
        <v>50.399699999999996</v>
      </c>
      <c r="N293" s="17">
        <f ca="1">MAX(ABS(I293),J293)</f>
        <v>42.539699999999996</v>
      </c>
      <c r="O293" s="7" t="str">
        <f>O285</f>
        <v>lx (lungo)</v>
      </c>
      <c r="P293" s="19">
        <f t="shared" ref="P293" ca="1" si="222">MAX(E293-$Z253*(1-((0.48*$Z252+E295)/(0.48*$Z252))^2),0)/(($F253-2*$F254)*$O$2)*1000</f>
        <v>0</v>
      </c>
      <c r="Q293" s="19">
        <f ca="1">MAX(K293-$Z253*(1-((0.48*$Z252+K295)/(0.48*$Z252))^2),0)/(($F253-2*$F254)*$O$2)*1000</f>
        <v>0</v>
      </c>
      <c r="R293" s="19">
        <f ca="1">MAX(L293-$Z253*(1-((0.48*$Z252+L295)/(0.48*$Z252))^2),0)/(($F253-2*$F254)*$O$2)*1000</f>
        <v>0</v>
      </c>
      <c r="S293" s="19">
        <f ca="1">MAX(M293-$Z253*(1-((0.48*$Z252+M295)/(0.48*$Z252))^2),0)/(($F253-2*$F254)*$O$2)*1000</f>
        <v>0</v>
      </c>
      <c r="T293" s="19">
        <f ca="1">MAX(N293-$Z253*(1-((0.48*$Z252+N295)/(0.48*$Z252))^2),0)/(($F253-2*$F254)*$O$2)*1000</f>
        <v>0.50267518981508219</v>
      </c>
      <c r="U293" s="17">
        <f ca="1">MAX(P293:T293)</f>
        <v>0.50267518981508219</v>
      </c>
      <c r="V293" s="39">
        <v>9.32</v>
      </c>
      <c r="Y293" s="68">
        <f>2*V293*$O$2/10</f>
        <v>729.39130434782624</v>
      </c>
      <c r="Z293" s="69">
        <f>Y293*(F253-2*F254)/200</f>
        <v>80.233043478260882</v>
      </c>
    </row>
    <row r="294" spans="1:27">
      <c r="D294" s="1" t="s">
        <v>53</v>
      </c>
      <c r="E294" s="17">
        <f ca="1">E279</f>
        <v>-2.4220000000000002</v>
      </c>
      <c r="F294" s="18">
        <f t="shared" ca="1" si="221"/>
        <v>-337.88050000000004</v>
      </c>
      <c r="G294" s="18">
        <f t="shared" ca="1" si="221"/>
        <v>334.7525</v>
      </c>
      <c r="H294" s="4">
        <f t="shared" ca="1" si="221"/>
        <v>272.32650000000001</v>
      </c>
      <c r="I294" s="4">
        <f t="shared" ca="1" si="221"/>
        <v>-275.45450000000005</v>
      </c>
      <c r="J294" s="4" t="str">
        <f>IF(R268="si",INDEX($O$40:$O$53,MATCH(A287,$L$40:$L$53,-1)+1,1),"---")</f>
        <v>---</v>
      </c>
      <c r="K294" s="17">
        <f ca="1">MAX(ABS(F294),J294)</f>
        <v>337.88050000000004</v>
      </c>
      <c r="L294" s="17">
        <f ca="1">MAX(ABS(G294),J294)</f>
        <v>334.7525</v>
      </c>
      <c r="M294" s="17">
        <f ca="1">MAX(ABS(H294),IF(J294="---",0,0.3*J294))</f>
        <v>272.32650000000001</v>
      </c>
      <c r="N294" s="17">
        <f ca="1">MAX(ABS(I294),IF(J294="---",0,0.3*J294))</f>
        <v>275.45450000000005</v>
      </c>
      <c r="O294" s="7" t="str">
        <f>O286</f>
        <v>ly (corto)</v>
      </c>
      <c r="P294" s="19">
        <f t="shared" ref="P294" ca="1" si="223">MAX(E294-$Z254*(1-((0.48*$Z252+E295)/(0.48*$Z252))^2),0)/(($F252-2*$F254)*$O$2)*1000</f>
        <v>0</v>
      </c>
      <c r="Q294" s="19">
        <f ca="1">MAX(K294-$Z254*(1-((0.48*$Z252+K295)/(0.48*$Z252))^2),0)/(($F252-2*$F254)*$O$2)*1000</f>
        <v>9.184561115628048</v>
      </c>
      <c r="R294" s="19">
        <f ca="1">MAX(L294-$Z254*(1-((0.48*$Z252+L295)/(0.48*$Z252))^2),0)/(($F252-2*$F254)*$O$2)*1000</f>
        <v>6.5192388655008413</v>
      </c>
      <c r="S294" s="19">
        <f ca="1">MAX(M294-$Z254*(1-((0.48*$Z252+M295)/(0.48*$Z252))^2),0)/(($F252-2*$F254)*$O$2)*1000</f>
        <v>3.2405583623832666</v>
      </c>
      <c r="T294" s="19">
        <f ca="1">MAX(N294-$Z254*(1-((0.48*$Z252+N295)/(0.48*$Z252))^2),0)/(($F252-2*$F254)*$O$2)*1000</f>
        <v>7.67871960160317</v>
      </c>
      <c r="U294" s="17">
        <f ca="1">MAX(P294:T294)</f>
        <v>9.184561115628048</v>
      </c>
      <c r="V294" s="39">
        <v>12.56</v>
      </c>
      <c r="Y294" s="68">
        <f>2*V294*$O$2/10</f>
        <v>982.95652173913061</v>
      </c>
      <c r="Z294" s="69">
        <f>Y294*(F252-2*F254)/200</f>
        <v>304.71652173913049</v>
      </c>
    </row>
    <row r="295" spans="1:27">
      <c r="D295" s="1" t="s">
        <v>12</v>
      </c>
      <c r="E295" s="20">
        <f ca="1">E282</f>
        <v>-802.81299999999999</v>
      </c>
      <c r="F295" s="8">
        <f ca="1">O282</f>
        <v>-379.03160000000003</v>
      </c>
      <c r="G295" s="8">
        <f ca="1">P282</f>
        <v>-654.56040000000007</v>
      </c>
      <c r="H295" s="8">
        <f ca="1">Q282</f>
        <v>-750.85239999999999</v>
      </c>
      <c r="I295" s="8">
        <f ca="1">R282</f>
        <v>-282.73960000000005</v>
      </c>
      <c r="K295" s="17">
        <f ca="1">F295</f>
        <v>-379.03160000000003</v>
      </c>
      <c r="L295" s="17">
        <f t="shared" ref="L295:N295" ca="1" si="224">G295</f>
        <v>-654.56040000000007</v>
      </c>
      <c r="M295" s="17">
        <f t="shared" ca="1" si="224"/>
        <v>-750.85239999999999</v>
      </c>
      <c r="N295" s="17">
        <f t="shared" ca="1" si="224"/>
        <v>-282.73960000000005</v>
      </c>
    </row>
    <row r="296" spans="1:27">
      <c r="D296" s="7" t="s">
        <v>71</v>
      </c>
      <c r="E296" s="4">
        <f ca="1">($Z253+$Z293)*(1-ABS((0.48*$Z252+E295)/(0.48*$Z252+$Y293))^(1+1/(1+$Y293/$Z252)))</f>
        <v>167.25635032825986</v>
      </c>
      <c r="K296" s="4">
        <f ca="1">($Z253+$Z293)*(1-ABS((0.48*$Z252+K295)/(0.48*$Z252+$Y293))^(1+1/(1+$Y293/$Z252)))</f>
        <v>136.28917786798402</v>
      </c>
      <c r="L296" s="4">
        <f ca="1">($Z253+$Z293)*(1-ABS((0.48*$Z252+L295)/(0.48*$Z252+$Y293))^(1+1/(1+$Y293/$Z252)))</f>
        <v>157.86655437020602</v>
      </c>
      <c r="M296" s="4">
        <f ca="1">($Z253+$Z293)*(1-ABS((0.48*$Z252+M295)/(0.48*$Z252+$Y293))^(1+1/(1+$Y293/$Z252)))</f>
        <v>164.14779104618995</v>
      </c>
      <c r="N296" s="4">
        <f ca="1">($Z253+$Z293)*(1-ABS((0.48*$Z252+N295)/(0.48*$Z252+$Y293))^(1+1/(1+$Y293/$Z252)))</f>
        <v>127.53084627909976</v>
      </c>
    </row>
    <row r="297" spans="1:27">
      <c r="D297" s="7" t="s">
        <v>72</v>
      </c>
      <c r="E297" s="4">
        <f ca="1">($Z254+$Z294)*(1-ABS((0.48*$Z252+E295)/(0.48*$Z252+$Y294))^(1+1/(1+$Y294/$Z252)))</f>
        <v>502.47168717638095</v>
      </c>
      <c r="K297" s="4">
        <f ca="1">($Z254+$Z294)*(1-ABS((0.48*$Z252+K295)/(0.48*$Z252+$Y294))^(1+1/(1+$Y294/$Z252)))</f>
        <v>425.52460048741142</v>
      </c>
      <c r="L297" s="4">
        <f ca="1">($Z254+$Z294)*(1-ABS((0.48*$Z252+L295)/(0.48*$Z252+$Y294))^(1+1/(1+$Y294/$Z252)))</f>
        <v>478.91708611672226</v>
      </c>
      <c r="M297" s="4">
        <f ca="1">($Z254+$Z294)*(1-ABS((0.48*$Z252+M295)/(0.48*$Z252+$Y294))^(1+1/(1+$Y294/$Z252)))</f>
        <v>494.64473600738535</v>
      </c>
      <c r="N297" s="4">
        <f ca="1">($Z254+$Z294)*(1-ABS((0.48*$Z252+N295)/(0.48*$Z252+$Y294))^(1+1/(1+$Y294/$Z252)))</f>
        <v>404.05630350293688</v>
      </c>
    </row>
    <row r="298" spans="1:27">
      <c r="A298" t="str">
        <f ca="1">IF(MAX(E298:N298)&gt;1,"non verificato","verificato")</f>
        <v>verificato</v>
      </c>
      <c r="D298" s="7" t="s">
        <v>73</v>
      </c>
      <c r="E298" s="3">
        <f ca="1">ABS(E293/E296)^1.5+ABS(E294/E297)^1.5</f>
        <v>8.1341544103797278E-3</v>
      </c>
      <c r="K298" s="3">
        <f t="shared" ref="K298:N298" ca="1" si="225">ABS(K293/K296)^1.5+ABS(K294/K297)^1.5</f>
        <v>0.75334432557697317</v>
      </c>
      <c r="L298" s="3">
        <f t="shared" ca="1" si="225"/>
        <v>0.64855497456999966</v>
      </c>
      <c r="M298" s="3">
        <f t="shared" ca="1" si="225"/>
        <v>0.57863586190644523</v>
      </c>
      <c r="N298" s="3">
        <f t="shared" ca="1" si="225"/>
        <v>0.7555249161357267</v>
      </c>
    </row>
    <row r="299" spans="1:27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1" spans="1:27">
      <c r="A301" t="s">
        <v>21</v>
      </c>
      <c r="B301" s="1">
        <f ca="1">$A$6</f>
        <v>2</v>
      </c>
      <c r="D301" t="s">
        <v>22</v>
      </c>
      <c r="E301" s="1" t="s">
        <v>116</v>
      </c>
      <c r="F301" s="36">
        <v>70</v>
      </c>
      <c r="G301" t="s">
        <v>23</v>
      </c>
      <c r="H301" t="s">
        <v>24</v>
      </c>
      <c r="L301" t="s">
        <v>25</v>
      </c>
      <c r="M301" s="36">
        <v>30</v>
      </c>
      <c r="N301" t="s">
        <v>23</v>
      </c>
      <c r="O301" t="s">
        <v>26</v>
      </c>
      <c r="V301" s="61" t="s">
        <v>27</v>
      </c>
      <c r="W301" s="57">
        <f ca="1">MATCH(B302,$C$6:$C$33,-1)</f>
        <v>17</v>
      </c>
      <c r="X301" s="61"/>
      <c r="Y301" s="57" t="s">
        <v>28</v>
      </c>
      <c r="Z301" s="68">
        <f>F301*F302*$O$1/10</f>
        <v>2975</v>
      </c>
      <c r="AA301" s="61" t="s">
        <v>29</v>
      </c>
    </row>
    <row r="302" spans="1:27">
      <c r="A302" t="s">
        <v>30</v>
      </c>
      <c r="B302" s="41">
        <f>MAX(1,B253-1)</f>
        <v>1</v>
      </c>
      <c r="E302" s="1" t="s">
        <v>31</v>
      </c>
      <c r="F302" s="36">
        <v>30</v>
      </c>
      <c r="G302" t="s">
        <v>23</v>
      </c>
      <c r="H302" t="s">
        <v>32</v>
      </c>
      <c r="L302" t="s">
        <v>33</v>
      </c>
      <c r="M302" s="36">
        <v>30</v>
      </c>
      <c r="N302" t="s">
        <v>23</v>
      </c>
      <c r="O302" t="s">
        <v>34</v>
      </c>
      <c r="V302" s="61"/>
      <c r="W302" s="61"/>
      <c r="X302" s="61"/>
      <c r="Y302" s="57" t="s">
        <v>35</v>
      </c>
      <c r="Z302" s="57">
        <f>0.12*Z301*F302/100</f>
        <v>107.1</v>
      </c>
      <c r="AA302" s="61" t="s">
        <v>36</v>
      </c>
    </row>
    <row r="303" spans="1:27">
      <c r="B303" s="43" t="str">
        <f>IF(B302=B253,"duplicato","")</f>
        <v>duplicato</v>
      </c>
      <c r="E303" s="1" t="s">
        <v>37</v>
      </c>
      <c r="F303" s="48">
        <f>$L$3</f>
        <v>4</v>
      </c>
      <c r="G303" t="s">
        <v>23</v>
      </c>
      <c r="H303" t="s">
        <v>38</v>
      </c>
      <c r="L303" t="s">
        <v>39</v>
      </c>
      <c r="M303" s="38">
        <v>320</v>
      </c>
      <c r="N303" t="s">
        <v>23</v>
      </c>
      <c r="O303" t="s">
        <v>118</v>
      </c>
      <c r="V303" s="61"/>
      <c r="W303" s="61"/>
      <c r="X303" s="61"/>
      <c r="Y303" s="57" t="s">
        <v>40</v>
      </c>
      <c r="Z303" s="57">
        <f>0.12*Z301*F301/100</f>
        <v>249.9</v>
      </c>
      <c r="AA303" s="61" t="s">
        <v>36</v>
      </c>
    </row>
    <row r="305" spans="1:18">
      <c r="A305" t="s">
        <v>41</v>
      </c>
      <c r="B305" s="9" t="s">
        <v>42</v>
      </c>
      <c r="C305" s="1" t="s">
        <v>43</v>
      </c>
      <c r="E305" s="2" t="s">
        <v>44</v>
      </c>
      <c r="F305" s="2" t="s">
        <v>45</v>
      </c>
      <c r="G305" s="2" t="s">
        <v>46</v>
      </c>
      <c r="H305" s="2" t="s">
        <v>47</v>
      </c>
      <c r="I305" s="2" t="s">
        <v>48</v>
      </c>
      <c r="J305" s="2" t="s">
        <v>49</v>
      </c>
      <c r="K305" s="2" t="s">
        <v>50</v>
      </c>
      <c r="L305" s="2" t="s">
        <v>51</v>
      </c>
      <c r="O305" s="23"/>
    </row>
    <row r="306" spans="1:18">
      <c r="D306" s="1" t="s">
        <v>52</v>
      </c>
      <c r="E306" s="4">
        <f t="shared" ref="E306:J306" ca="1" si="226">INDEX(O$6:O$33,$W301,1)</f>
        <v>13.38</v>
      </c>
      <c r="F306" s="4">
        <f t="shared" ca="1" si="226"/>
        <v>7.9960000000000004</v>
      </c>
      <c r="G306" s="4">
        <f t="shared" ca="1" si="226"/>
        <v>-5.0679999999999996</v>
      </c>
      <c r="H306" s="4">
        <f t="shared" ca="1" si="226"/>
        <v>34.832999999999998</v>
      </c>
      <c r="I306" s="4">
        <f t="shared" ca="1" si="226"/>
        <v>-1.9990000000000001</v>
      </c>
      <c r="J306" s="4">
        <f t="shared" ca="1" si="226"/>
        <v>-2.94</v>
      </c>
    </row>
    <row r="307" spans="1:18">
      <c r="D307" s="1" t="s">
        <v>53</v>
      </c>
      <c r="E307" s="4">
        <f t="shared" ref="E307:J307" ca="1" si="227">INDEX(E$6:E$33,$W301,1)</f>
        <v>2.7839999999999998</v>
      </c>
      <c r="F307" s="4">
        <f t="shared" ca="1" si="227"/>
        <v>1.923</v>
      </c>
      <c r="G307" s="4">
        <f t="shared" ca="1" si="227"/>
        <v>157.596</v>
      </c>
      <c r="H307" s="4">
        <f t="shared" ca="1" si="227"/>
        <v>-91.186999999999998</v>
      </c>
      <c r="I307" s="4">
        <f t="shared" ca="1" si="227"/>
        <v>-15.077</v>
      </c>
      <c r="J307" s="4">
        <f t="shared" ca="1" si="227"/>
        <v>-22.181999999999999</v>
      </c>
    </row>
    <row r="308" spans="1:18">
      <c r="D308" s="1" t="s">
        <v>54</v>
      </c>
      <c r="E308" s="4">
        <f t="shared" ref="E308:J308" ca="1" si="228">INDEX(O$6:O$33,$W301+2,1)</f>
        <v>5.5439999999999996</v>
      </c>
      <c r="F308" s="4">
        <f t="shared" ca="1" si="228"/>
        <v>3.3130000000000002</v>
      </c>
      <c r="G308" s="4">
        <f t="shared" ca="1" si="228"/>
        <v>-3.032</v>
      </c>
      <c r="H308" s="4">
        <f t="shared" ca="1" si="228"/>
        <v>20.954000000000001</v>
      </c>
      <c r="I308" s="4">
        <f t="shared" ca="1" si="228"/>
        <v>-1.2</v>
      </c>
      <c r="J308" s="4">
        <f t="shared" ca="1" si="228"/>
        <v>-1.7649999999999999</v>
      </c>
    </row>
    <row r="309" spans="1:18">
      <c r="D309" s="1" t="s">
        <v>55</v>
      </c>
      <c r="E309" s="4">
        <f t="shared" ref="E309:J309" ca="1" si="229">INDEX(E$6:E$33,$W301+2,1)</f>
        <v>1.446</v>
      </c>
      <c r="F309" s="4">
        <f t="shared" ca="1" si="229"/>
        <v>0.96899999999999997</v>
      </c>
      <c r="G309" s="4">
        <f t="shared" ca="1" si="229"/>
        <v>114.374</v>
      </c>
      <c r="H309" s="4">
        <f t="shared" ca="1" si="229"/>
        <v>-67.875</v>
      </c>
      <c r="I309" s="4">
        <f t="shared" ca="1" si="229"/>
        <v>-11.15</v>
      </c>
      <c r="J309" s="4">
        <f t="shared" ca="1" si="229"/>
        <v>-16.405000000000001</v>
      </c>
      <c r="M309" t="s">
        <v>98</v>
      </c>
    </row>
    <row r="310" spans="1:18">
      <c r="D310" s="1" t="s">
        <v>12</v>
      </c>
      <c r="E310" s="4">
        <f t="shared" ref="E310:J310" ca="1" si="230">INDEX(Y$6:Y$33,$W301+3,1)</f>
        <v>-802.81299999999999</v>
      </c>
      <c r="F310" s="4">
        <f t="shared" ca="1" si="230"/>
        <v>-516.79600000000005</v>
      </c>
      <c r="G310" s="4">
        <f t="shared" ca="1" si="230"/>
        <v>69.830999999999989</v>
      </c>
      <c r="H310" s="4">
        <f t="shared" ca="1" si="230"/>
        <v>-205.31900000000002</v>
      </c>
      <c r="I310" s="4">
        <f t="shared" ca="1" si="230"/>
        <v>4.3970000000000002</v>
      </c>
      <c r="J310" s="4">
        <f t="shared" ca="1" si="230"/>
        <v>6.4689999999999994</v>
      </c>
      <c r="K310" s="4">
        <f>L310*1.3</f>
        <v>0</v>
      </c>
      <c r="L310" s="39">
        <f>IF(B303="duplicato",L261,L268)</f>
        <v>0</v>
      </c>
      <c r="M310" t="s">
        <v>56</v>
      </c>
    </row>
    <row r="311" spans="1:18">
      <c r="M311" t="s">
        <v>96</v>
      </c>
    </row>
    <row r="312" spans="1:18">
      <c r="B312" s="9" t="s">
        <v>42</v>
      </c>
      <c r="C312" s="1" t="s">
        <v>57</v>
      </c>
      <c r="E312" s="2" t="s">
        <v>44</v>
      </c>
      <c r="F312" s="2" t="s">
        <v>45</v>
      </c>
      <c r="G312" s="2" t="s">
        <v>46</v>
      </c>
      <c r="H312" s="2" t="s">
        <v>47</v>
      </c>
      <c r="I312" s="2" t="s">
        <v>48</v>
      </c>
      <c r="J312" s="2" t="s">
        <v>49</v>
      </c>
      <c r="K312" s="2" t="s">
        <v>50</v>
      </c>
      <c r="L312" s="2" t="s">
        <v>51</v>
      </c>
    </row>
    <row r="313" spans="1:18">
      <c r="D313" s="1" t="s">
        <v>52</v>
      </c>
      <c r="E313" s="4">
        <f t="shared" ref="E313:J313" ca="1" si="231">INDEX(O$6:O$33,$W301+1,1)</f>
        <v>-6.5780000000000003</v>
      </c>
      <c r="F313" s="4">
        <f t="shared" ca="1" si="231"/>
        <v>-3.93</v>
      </c>
      <c r="G313" s="4">
        <f t="shared" ca="1" si="231"/>
        <v>5.8479999999999999</v>
      </c>
      <c r="H313" s="4">
        <f t="shared" ca="1" si="231"/>
        <v>-40.604999999999997</v>
      </c>
      <c r="I313" s="4">
        <f t="shared" ca="1" si="231"/>
        <v>2.3210000000000002</v>
      </c>
      <c r="J313" s="4">
        <f t="shared" ca="1" si="231"/>
        <v>3.4140000000000001</v>
      </c>
      <c r="Q313" s="57" t="s">
        <v>114</v>
      </c>
      <c r="R313" s="57" t="str">
        <f>IF(F301&lt;=F302,"corto","lungo")</f>
        <v>lungo</v>
      </c>
    </row>
    <row r="314" spans="1:18">
      <c r="D314" s="1" t="s">
        <v>53</v>
      </c>
      <c r="E314" s="4">
        <f t="shared" ref="E314:J314" ca="1" si="232">INDEX(E$6:E$33,$W301+1,1)</f>
        <v>-2.4220000000000002</v>
      </c>
      <c r="F314" s="4">
        <f t="shared" ca="1" si="232"/>
        <v>-1.5640000000000001</v>
      </c>
      <c r="G314" s="4">
        <f t="shared" ca="1" si="232"/>
        <v>-254.22</v>
      </c>
      <c r="H314" s="4">
        <f t="shared" ca="1" si="232"/>
        <v>153.22900000000001</v>
      </c>
      <c r="I314" s="4">
        <f t="shared" ca="1" si="232"/>
        <v>25.065000000000001</v>
      </c>
      <c r="J314" s="4">
        <f t="shared" ca="1" si="232"/>
        <v>36.875999999999998</v>
      </c>
      <c r="Q314" s="57" t="s">
        <v>115</v>
      </c>
      <c r="R314" s="57" t="str">
        <f>IF(F302&lt;=F301,"corto","lungo")</f>
        <v>corto</v>
      </c>
    </row>
    <row r="315" spans="1:18">
      <c r="D315" s="1" t="s">
        <v>54</v>
      </c>
      <c r="E315" s="4">
        <f ca="1">E308</f>
        <v>5.5439999999999996</v>
      </c>
      <c r="F315" s="4">
        <f t="shared" ref="F315:J317" ca="1" si="233">F308</f>
        <v>3.3130000000000002</v>
      </c>
      <c r="G315" s="4">
        <f t="shared" ca="1" si="233"/>
        <v>-3.032</v>
      </c>
      <c r="H315" s="4">
        <f t="shared" ca="1" si="233"/>
        <v>20.954000000000001</v>
      </c>
      <c r="I315" s="4">
        <f t="shared" ca="1" si="233"/>
        <v>-1.2</v>
      </c>
      <c r="J315" s="4">
        <f t="shared" ca="1" si="233"/>
        <v>-1.7649999999999999</v>
      </c>
    </row>
    <row r="316" spans="1:18">
      <c r="D316" s="1" t="s">
        <v>55</v>
      </c>
      <c r="E316" s="4">
        <f ca="1">E309</f>
        <v>1.446</v>
      </c>
      <c r="F316" s="4">
        <f t="shared" ca="1" si="233"/>
        <v>0.96899999999999997</v>
      </c>
      <c r="G316" s="4">
        <f t="shared" ca="1" si="233"/>
        <v>114.374</v>
      </c>
      <c r="H316" s="4">
        <f t="shared" ca="1" si="233"/>
        <v>-67.875</v>
      </c>
      <c r="I316" s="4">
        <f t="shared" ca="1" si="233"/>
        <v>-11.15</v>
      </c>
      <c r="J316" s="4">
        <f t="shared" ca="1" si="233"/>
        <v>-16.405000000000001</v>
      </c>
      <c r="Q316" s="67" t="s">
        <v>112</v>
      </c>
      <c r="R316" s="57" t="str">
        <f>IF(AND($E$37="solo direzione rigida",R313="lungo"),"no","si")</f>
        <v>si</v>
      </c>
    </row>
    <row r="317" spans="1:18">
      <c r="D317" s="1" t="s">
        <v>12</v>
      </c>
      <c r="E317" s="4">
        <f ca="1">E310</f>
        <v>-802.81299999999999</v>
      </c>
      <c r="F317" s="4">
        <f t="shared" ca="1" si="233"/>
        <v>-516.79600000000005</v>
      </c>
      <c r="G317" s="4">
        <f t="shared" ca="1" si="233"/>
        <v>69.830999999999989</v>
      </c>
      <c r="H317" s="4">
        <f t="shared" ca="1" si="233"/>
        <v>-205.31900000000002</v>
      </c>
      <c r="I317" s="4">
        <f t="shared" ca="1" si="233"/>
        <v>4.3970000000000002</v>
      </c>
      <c r="J317" s="4">
        <f t="shared" ca="1" si="233"/>
        <v>6.4689999999999994</v>
      </c>
      <c r="K317" s="4">
        <f>L317*1.3</f>
        <v>0</v>
      </c>
      <c r="L317" s="39">
        <f>-F301*F302*(M303-(M301+M302))*$W$1/1000000+L310</f>
        <v>0</v>
      </c>
      <c r="Q317" s="67" t="s">
        <v>113</v>
      </c>
      <c r="R317" s="57" t="str">
        <f>IF(AND($E$37="solo direzione rigida",R314="lungo"),"no","si")</f>
        <v>si</v>
      </c>
    </row>
    <row r="319" spans="1:18" s="10" customFormat="1">
      <c r="B319" s="11" t="s">
        <v>58</v>
      </c>
      <c r="C319" s="12" t="s">
        <v>43</v>
      </c>
      <c r="E319" s="13" t="s">
        <v>44</v>
      </c>
      <c r="F319" s="13" t="s">
        <v>45</v>
      </c>
      <c r="G319" s="13" t="s">
        <v>46</v>
      </c>
      <c r="H319" s="13" t="s">
        <v>47</v>
      </c>
      <c r="I319" s="13" t="s">
        <v>48</v>
      </c>
      <c r="J319" s="13" t="s">
        <v>49</v>
      </c>
      <c r="K319" s="13" t="s">
        <v>59</v>
      </c>
      <c r="L319" s="13" t="s">
        <v>60</v>
      </c>
      <c r="M319" s="13" t="s">
        <v>61</v>
      </c>
      <c r="N319" s="13" t="s">
        <v>62</v>
      </c>
      <c r="O319" s="13" t="s">
        <v>63</v>
      </c>
      <c r="P319" s="13" t="s">
        <v>64</v>
      </c>
      <c r="Q319" s="13" t="s">
        <v>65</v>
      </c>
      <c r="R319" s="13" t="s">
        <v>66</v>
      </c>
    </row>
    <row r="320" spans="1:18" s="10" customFormat="1">
      <c r="D320" s="12" t="s">
        <v>52</v>
      </c>
      <c r="E320" s="14">
        <f t="shared" ref="E320:F320" ca="1" si="234">E306-(E306-E313)/$M303*$M301</f>
        <v>11.5089375</v>
      </c>
      <c r="F320" s="14">
        <f t="shared" ca="1" si="234"/>
        <v>6.8779374999999998</v>
      </c>
      <c r="G320" s="14">
        <f ca="1">G306-(G306-G313)/$M303*$M301</f>
        <v>-4.0446249999999999</v>
      </c>
      <c r="H320" s="14">
        <f t="shared" ref="H320:J320" ca="1" si="235">H306-(H306-H313)/$M303*$M301</f>
        <v>27.7606875</v>
      </c>
      <c r="I320" s="14">
        <f t="shared" ca="1" si="235"/>
        <v>-1.5940000000000001</v>
      </c>
      <c r="J320" s="14">
        <f t="shared" ca="1" si="235"/>
        <v>-2.3443125</v>
      </c>
      <c r="K320" s="14">
        <f ca="1">(ABS(G320)+ABS(I320))*SIGN(G320)</f>
        <v>-5.6386250000000002</v>
      </c>
      <c r="L320" s="14">
        <f ca="1">(ABS(H320)+ABS(J320))*SIGN(H320)</f>
        <v>30.105</v>
      </c>
      <c r="M320" s="14">
        <f ca="1">(ABS(K320)+0.3*ABS(L320))*SIGN(K320)</f>
        <v>-14.670124999999999</v>
      </c>
      <c r="N320" s="14">
        <f t="shared" ref="N320:N324" ca="1" si="236">(ABS(L320)+0.3*ABS(K320))*SIGN(L320)</f>
        <v>31.796587500000001</v>
      </c>
      <c r="O320" s="14">
        <f ca="1">F320+M320</f>
        <v>-7.7921874999999989</v>
      </c>
      <c r="P320" s="14">
        <f ca="1">F320-M320</f>
        <v>21.5480625</v>
      </c>
      <c r="Q320" s="14">
        <f ca="1">F320+N320</f>
        <v>38.674525000000003</v>
      </c>
      <c r="R320" s="14">
        <f ca="1">F320-N320</f>
        <v>-24.91865</v>
      </c>
    </row>
    <row r="321" spans="1:26" s="10" customFormat="1">
      <c r="D321" s="12" t="s">
        <v>53</v>
      </c>
      <c r="E321" s="14">
        <f t="shared" ref="E321:F321" ca="1" si="237">E307-(E307-E314)/$M303*$M301</f>
        <v>2.2959375</v>
      </c>
      <c r="F321" s="14">
        <f t="shared" ca="1" si="237"/>
        <v>1.5960937500000001</v>
      </c>
      <c r="G321" s="14">
        <f ca="1">G307-(G307-G314)/$M303*$M301</f>
        <v>118.98824999999999</v>
      </c>
      <c r="H321" s="14">
        <f t="shared" ref="H321:J321" ca="1" si="238">H307-(H307-H314)/$M303*$M301</f>
        <v>-68.272999999999996</v>
      </c>
      <c r="I321" s="14">
        <f t="shared" ca="1" si="238"/>
        <v>-11.3136875</v>
      </c>
      <c r="J321" s="14">
        <f t="shared" ca="1" si="238"/>
        <v>-16.645312499999999</v>
      </c>
      <c r="K321" s="14">
        <f t="shared" ref="K321:L324" ca="1" si="239">(ABS(G321)+ABS(I321))*SIGN(G321)</f>
        <v>130.30193750000001</v>
      </c>
      <c r="L321" s="14">
        <f t="shared" ca="1" si="239"/>
        <v>-84.918312499999999</v>
      </c>
      <c r="M321" s="14">
        <f t="shared" ref="M321:M324" ca="1" si="240">(ABS(K321)+0.3*ABS(L321))*SIGN(K321)</f>
        <v>155.77743125000001</v>
      </c>
      <c r="N321" s="14">
        <f t="shared" ca="1" si="236"/>
        <v>-124.00889375</v>
      </c>
      <c r="O321" s="14">
        <f t="shared" ref="O321:O323" ca="1" si="241">F321+M321</f>
        <v>157.373525</v>
      </c>
      <c r="P321" s="14">
        <f t="shared" ref="P321:P323" ca="1" si="242">F321-M321</f>
        <v>-154.18133750000001</v>
      </c>
      <c r="Q321" s="14">
        <f t="shared" ref="Q321:Q323" ca="1" si="243">F321+N321</f>
        <v>-122.4128</v>
      </c>
      <c r="R321" s="14">
        <f t="shared" ref="R321:R323" ca="1" si="244">F321-N321</f>
        <v>125.60498749999999</v>
      </c>
    </row>
    <row r="322" spans="1:26" s="10" customFormat="1">
      <c r="D322" s="12" t="s">
        <v>54</v>
      </c>
      <c r="E322" s="14">
        <f t="shared" ref="E322:J324" ca="1" si="245">E308</f>
        <v>5.5439999999999996</v>
      </c>
      <c r="F322" s="14">
        <f t="shared" ca="1" si="245"/>
        <v>3.3130000000000002</v>
      </c>
      <c r="G322" s="14">
        <f t="shared" ca="1" si="245"/>
        <v>-3.032</v>
      </c>
      <c r="H322" s="14">
        <f t="shared" ca="1" si="245"/>
        <v>20.954000000000001</v>
      </c>
      <c r="I322" s="14">
        <f t="shared" ca="1" si="245"/>
        <v>-1.2</v>
      </c>
      <c r="J322" s="14">
        <f t="shared" ca="1" si="245"/>
        <v>-1.7649999999999999</v>
      </c>
      <c r="K322" s="14">
        <f t="shared" ca="1" si="239"/>
        <v>-4.2320000000000002</v>
      </c>
      <c r="L322" s="14">
        <f t="shared" ca="1" si="239"/>
        <v>22.719000000000001</v>
      </c>
      <c r="M322" s="14">
        <f t="shared" ca="1" si="240"/>
        <v>-11.047700000000001</v>
      </c>
      <c r="N322" s="14">
        <f t="shared" ca="1" si="236"/>
        <v>23.988600000000002</v>
      </c>
      <c r="O322" s="14">
        <f t="shared" ca="1" si="241"/>
        <v>-7.7347000000000001</v>
      </c>
      <c r="P322" s="14">
        <f t="shared" ca="1" si="242"/>
        <v>14.360700000000001</v>
      </c>
      <c r="Q322" s="14">
        <f t="shared" ca="1" si="243"/>
        <v>27.301600000000001</v>
      </c>
      <c r="R322" s="14">
        <f t="shared" ca="1" si="244"/>
        <v>-20.675600000000003</v>
      </c>
    </row>
    <row r="323" spans="1:26" s="10" customFormat="1">
      <c r="D323" s="12" t="s">
        <v>55</v>
      </c>
      <c r="E323" s="14">
        <f t="shared" ca="1" si="245"/>
        <v>1.446</v>
      </c>
      <c r="F323" s="14">
        <f t="shared" ca="1" si="245"/>
        <v>0.96899999999999997</v>
      </c>
      <c r="G323" s="14">
        <f t="shared" ca="1" si="245"/>
        <v>114.374</v>
      </c>
      <c r="H323" s="14">
        <f t="shared" ca="1" si="245"/>
        <v>-67.875</v>
      </c>
      <c r="I323" s="14">
        <f t="shared" ca="1" si="245"/>
        <v>-11.15</v>
      </c>
      <c r="J323" s="14">
        <f t="shared" ca="1" si="245"/>
        <v>-16.405000000000001</v>
      </c>
      <c r="K323" s="14">
        <f t="shared" ca="1" si="239"/>
        <v>125.524</v>
      </c>
      <c r="L323" s="14">
        <f t="shared" ca="1" si="239"/>
        <v>-84.28</v>
      </c>
      <c r="M323" s="14">
        <f t="shared" ca="1" si="240"/>
        <v>150.80799999999999</v>
      </c>
      <c r="N323" s="14">
        <f t="shared" ca="1" si="236"/>
        <v>-121.93719999999999</v>
      </c>
      <c r="O323" s="14">
        <f t="shared" ca="1" si="241"/>
        <v>151.77699999999999</v>
      </c>
      <c r="P323" s="14">
        <f t="shared" ca="1" si="242"/>
        <v>-149.839</v>
      </c>
      <c r="Q323" s="14">
        <f t="shared" ca="1" si="243"/>
        <v>-120.9682</v>
      </c>
      <c r="R323" s="14">
        <f t="shared" ca="1" si="244"/>
        <v>122.90619999999998</v>
      </c>
    </row>
    <row r="324" spans="1:26" s="10" customFormat="1">
      <c r="D324" s="12" t="s">
        <v>12</v>
      </c>
      <c r="E324" s="14">
        <f ca="1">E310+K310</f>
        <v>-802.81299999999999</v>
      </c>
      <c r="F324" s="14">
        <f ca="1">F310+L310</f>
        <v>-516.79600000000005</v>
      </c>
      <c r="G324" s="14">
        <f t="shared" ca="1" si="245"/>
        <v>69.830999999999989</v>
      </c>
      <c r="H324" s="14">
        <f t="shared" ca="1" si="245"/>
        <v>-205.31900000000002</v>
      </c>
      <c r="I324" s="14">
        <f t="shared" ca="1" si="245"/>
        <v>4.3970000000000002</v>
      </c>
      <c r="J324" s="14">
        <f t="shared" ca="1" si="245"/>
        <v>6.4689999999999994</v>
      </c>
      <c r="K324" s="14">
        <f t="shared" ca="1" si="239"/>
        <v>74.227999999999994</v>
      </c>
      <c r="L324" s="14">
        <f t="shared" ca="1" si="239"/>
        <v>-211.78800000000001</v>
      </c>
      <c r="M324" s="14">
        <f t="shared" ca="1" si="240"/>
        <v>137.76439999999999</v>
      </c>
      <c r="N324" s="14">
        <f t="shared" ca="1" si="236"/>
        <v>-234.0564</v>
      </c>
      <c r="O324" s="14">
        <f ca="1">F324+M324</f>
        <v>-379.03160000000003</v>
      </c>
      <c r="P324" s="14">
        <f ca="1">F324-M324</f>
        <v>-654.56040000000007</v>
      </c>
      <c r="Q324" s="14">
        <f ca="1">F324+N324</f>
        <v>-750.85239999999999</v>
      </c>
      <c r="R324" s="14">
        <f ca="1">F324-N324</f>
        <v>-282.73960000000005</v>
      </c>
    </row>
    <row r="325" spans="1:26" s="10" customFormat="1"/>
    <row r="326" spans="1:26" s="10" customFormat="1">
      <c r="B326" s="11" t="s">
        <v>58</v>
      </c>
      <c r="C326" s="12" t="s">
        <v>57</v>
      </c>
      <c r="E326" s="13" t="s">
        <v>44</v>
      </c>
      <c r="F326" s="13" t="s">
        <v>45</v>
      </c>
      <c r="G326" s="13" t="s">
        <v>46</v>
      </c>
      <c r="H326" s="13" t="s">
        <v>47</v>
      </c>
      <c r="I326" s="13" t="s">
        <v>48</v>
      </c>
      <c r="J326" s="13" t="s">
        <v>49</v>
      </c>
      <c r="K326" s="13" t="s">
        <v>59</v>
      </c>
      <c r="L326" s="13" t="s">
        <v>60</v>
      </c>
      <c r="M326" s="13" t="s">
        <v>61</v>
      </c>
      <c r="N326" s="13" t="s">
        <v>62</v>
      </c>
      <c r="O326" s="13" t="s">
        <v>63</v>
      </c>
      <c r="P326" s="13" t="s">
        <v>64</v>
      </c>
      <c r="Q326" s="13" t="s">
        <v>65</v>
      </c>
      <c r="R326" s="13" t="s">
        <v>66</v>
      </c>
    </row>
    <row r="327" spans="1:26" s="10" customFormat="1">
      <c r="D327" s="12" t="s">
        <v>52</v>
      </c>
      <c r="E327" s="14">
        <f t="shared" ref="E327:F327" ca="1" si="246">E313+(E306-E313)/$M303*$M302</f>
        <v>-4.7069375000000004</v>
      </c>
      <c r="F327" s="14">
        <f t="shared" ca="1" si="246"/>
        <v>-2.8119375</v>
      </c>
      <c r="G327" s="14">
        <f ca="1">G313+(G306-G313)/$M303*$M302</f>
        <v>4.8246249999999993</v>
      </c>
      <c r="H327" s="14">
        <f t="shared" ref="H327:J327" ca="1" si="247">H313+(H306-H313)/$M303*$M302</f>
        <v>-33.532687499999994</v>
      </c>
      <c r="I327" s="14">
        <f t="shared" ca="1" si="247"/>
        <v>1.9160000000000001</v>
      </c>
      <c r="J327" s="14">
        <f t="shared" ca="1" si="247"/>
        <v>2.8183125000000002</v>
      </c>
      <c r="K327" s="14">
        <f ca="1">(ABS(G327)+ABS(I327))*SIGN(G327)</f>
        <v>6.7406249999999996</v>
      </c>
      <c r="L327" s="14">
        <f ca="1">(ABS(H327)+ABS(J327))*SIGN(H327)</f>
        <v>-36.350999999999992</v>
      </c>
      <c r="M327" s="14">
        <f t="shared" ref="M327:M331" ca="1" si="248">(ABS(K327)+0.3*ABS(L327))*SIGN(K327)</f>
        <v>17.645924999999998</v>
      </c>
      <c r="N327" s="14">
        <f t="shared" ref="N327:N331" ca="1" si="249">(ABS(L327)+0.3*ABS(K327))*SIGN(L327)</f>
        <v>-38.373187499999993</v>
      </c>
      <c r="O327" s="14">
        <f ca="1">F327+M327</f>
        <v>14.833987499999999</v>
      </c>
      <c r="P327" s="14">
        <f ca="1">F327-M327</f>
        <v>-20.457862499999997</v>
      </c>
      <c r="Q327" s="14">
        <f ca="1">F327+N327</f>
        <v>-41.185124999999992</v>
      </c>
      <c r="R327" s="14">
        <f ca="1">F327-N327</f>
        <v>35.561249999999994</v>
      </c>
    </row>
    <row r="328" spans="1:26" s="10" customFormat="1">
      <c r="D328" s="12" t="s">
        <v>53</v>
      </c>
      <c r="E328" s="14">
        <f t="shared" ref="E328:F328" ca="1" si="250">E314+(E307-E314)/$M303*$M302</f>
        <v>-1.9339375000000003</v>
      </c>
      <c r="F328" s="14">
        <f t="shared" ca="1" si="250"/>
        <v>-1.2370937500000001</v>
      </c>
      <c r="G328" s="14">
        <f ca="1">G314+(G307-G314)/$M303*$M302</f>
        <v>-215.61224999999999</v>
      </c>
      <c r="H328" s="14">
        <f t="shared" ref="H328:J328" ca="1" si="251">H314+(H307-H314)/$M303*$M302</f>
        <v>130.315</v>
      </c>
      <c r="I328" s="14">
        <f t="shared" ca="1" si="251"/>
        <v>21.3016875</v>
      </c>
      <c r="J328" s="14">
        <f t="shared" ca="1" si="251"/>
        <v>31.339312499999998</v>
      </c>
      <c r="K328" s="14">
        <f t="shared" ref="K328:L331" ca="1" si="252">(ABS(G328)+ABS(I328))*SIGN(G328)</f>
        <v>-236.91393749999997</v>
      </c>
      <c r="L328" s="14">
        <f t="shared" ca="1" si="252"/>
        <v>161.6543125</v>
      </c>
      <c r="M328" s="14">
        <f t="shared" ca="1" si="248"/>
        <v>-285.41023124999998</v>
      </c>
      <c r="N328" s="14">
        <f t="shared" ca="1" si="249"/>
        <v>232.72849374999998</v>
      </c>
      <c r="O328" s="14">
        <f t="shared" ref="O328:O330" ca="1" si="253">F328+M328</f>
        <v>-286.64732499999997</v>
      </c>
      <c r="P328" s="14">
        <f t="shared" ref="P328:P330" ca="1" si="254">F328-M328</f>
        <v>284.1731375</v>
      </c>
      <c r="Q328" s="14">
        <f t="shared" ref="Q328:Q330" ca="1" si="255">F328+N328</f>
        <v>231.49139999999997</v>
      </c>
      <c r="R328" s="14">
        <f t="shared" ref="R328:R330" ca="1" si="256">F328-N328</f>
        <v>-233.9655875</v>
      </c>
    </row>
    <row r="329" spans="1:26" s="10" customFormat="1">
      <c r="D329" s="12" t="s">
        <v>54</v>
      </c>
      <c r="E329" s="14">
        <f ca="1">E322</f>
        <v>5.5439999999999996</v>
      </c>
      <c r="F329" s="14">
        <f t="shared" ref="F329:J330" ca="1" si="257">F322</f>
        <v>3.3130000000000002</v>
      </c>
      <c r="G329" s="14">
        <f t="shared" ca="1" si="257"/>
        <v>-3.032</v>
      </c>
      <c r="H329" s="14">
        <f t="shared" ca="1" si="257"/>
        <v>20.954000000000001</v>
      </c>
      <c r="I329" s="14">
        <f t="shared" ca="1" si="257"/>
        <v>-1.2</v>
      </c>
      <c r="J329" s="14">
        <f t="shared" ca="1" si="257"/>
        <v>-1.7649999999999999</v>
      </c>
      <c r="K329" s="14">
        <f t="shared" ca="1" si="252"/>
        <v>-4.2320000000000002</v>
      </c>
      <c r="L329" s="14">
        <f t="shared" ca="1" si="252"/>
        <v>22.719000000000001</v>
      </c>
      <c r="M329" s="14">
        <f t="shared" ca="1" si="248"/>
        <v>-11.047700000000001</v>
      </c>
      <c r="N329" s="14">
        <f t="shared" ca="1" si="249"/>
        <v>23.988600000000002</v>
      </c>
      <c r="O329" s="14">
        <f t="shared" ca="1" si="253"/>
        <v>-7.7347000000000001</v>
      </c>
      <c r="P329" s="14">
        <f t="shared" ca="1" si="254"/>
        <v>14.360700000000001</v>
      </c>
      <c r="Q329" s="14">
        <f t="shared" ca="1" si="255"/>
        <v>27.301600000000001</v>
      </c>
      <c r="R329" s="14">
        <f t="shared" ca="1" si="256"/>
        <v>-20.675600000000003</v>
      </c>
    </row>
    <row r="330" spans="1:26" s="10" customFormat="1">
      <c r="D330" s="12" t="s">
        <v>55</v>
      </c>
      <c r="E330" s="14">
        <f ca="1">E323</f>
        <v>1.446</v>
      </c>
      <c r="F330" s="14">
        <f t="shared" ca="1" si="257"/>
        <v>0.96899999999999997</v>
      </c>
      <c r="G330" s="14">
        <f t="shared" ca="1" si="257"/>
        <v>114.374</v>
      </c>
      <c r="H330" s="14">
        <f t="shared" ca="1" si="257"/>
        <v>-67.875</v>
      </c>
      <c r="I330" s="14">
        <f t="shared" ca="1" si="257"/>
        <v>-11.15</v>
      </c>
      <c r="J330" s="14">
        <f t="shared" ca="1" si="257"/>
        <v>-16.405000000000001</v>
      </c>
      <c r="K330" s="14">
        <f t="shared" ca="1" si="252"/>
        <v>125.524</v>
      </c>
      <c r="L330" s="14">
        <f t="shared" ca="1" si="252"/>
        <v>-84.28</v>
      </c>
      <c r="M330" s="14">
        <f t="shared" ca="1" si="248"/>
        <v>150.80799999999999</v>
      </c>
      <c r="N330" s="14">
        <f t="shared" ca="1" si="249"/>
        <v>-121.93719999999999</v>
      </c>
      <c r="O330" s="14">
        <f t="shared" ca="1" si="253"/>
        <v>151.77699999999999</v>
      </c>
      <c r="P330" s="14">
        <f t="shared" ca="1" si="254"/>
        <v>-149.839</v>
      </c>
      <c r="Q330" s="14">
        <f t="shared" ca="1" si="255"/>
        <v>-120.9682</v>
      </c>
      <c r="R330" s="14">
        <f t="shared" ca="1" si="256"/>
        <v>122.90619999999998</v>
      </c>
    </row>
    <row r="331" spans="1:26" s="10" customFormat="1">
      <c r="D331" s="12" t="s">
        <v>12</v>
      </c>
      <c r="E331" s="14">
        <f ca="1">E317+K317</f>
        <v>-802.81299999999999</v>
      </c>
      <c r="F331" s="14">
        <f ca="1">F317+L317</f>
        <v>-516.79600000000005</v>
      </c>
      <c r="G331" s="14">
        <f t="shared" ref="G331:J331" ca="1" si="258">G317</f>
        <v>69.830999999999989</v>
      </c>
      <c r="H331" s="14">
        <f t="shared" ca="1" si="258"/>
        <v>-205.31900000000002</v>
      </c>
      <c r="I331" s="14">
        <f t="shared" ca="1" si="258"/>
        <v>4.3970000000000002</v>
      </c>
      <c r="J331" s="14">
        <f t="shared" ca="1" si="258"/>
        <v>6.4689999999999994</v>
      </c>
      <c r="K331" s="14">
        <f t="shared" ca="1" si="252"/>
        <v>74.227999999999994</v>
      </c>
      <c r="L331" s="14">
        <f t="shared" ca="1" si="252"/>
        <v>-211.78800000000001</v>
      </c>
      <c r="M331" s="14">
        <f t="shared" ca="1" si="248"/>
        <v>137.76439999999999</v>
      </c>
      <c r="N331" s="14">
        <f t="shared" ca="1" si="249"/>
        <v>-234.0564</v>
      </c>
      <c r="O331" s="14">
        <f ca="1">F331+M331</f>
        <v>-379.03160000000003</v>
      </c>
      <c r="P331" s="14">
        <f ca="1">F331-M331</f>
        <v>-654.56040000000007</v>
      </c>
      <c r="Q331" s="14">
        <f ca="1">F331+N331</f>
        <v>-750.85239999999999</v>
      </c>
      <c r="R331" s="14">
        <f ca="1">F331-N331</f>
        <v>-282.73960000000005</v>
      </c>
    </row>
    <row r="332" spans="1:26" s="10" customFormat="1"/>
    <row r="333" spans="1:26" s="10" customFormat="1">
      <c r="A333" s="12" t="s">
        <v>21</v>
      </c>
      <c r="B333" s="11" t="s">
        <v>58</v>
      </c>
      <c r="C333" s="12" t="s">
        <v>43</v>
      </c>
      <c r="E333" s="15" t="s">
        <v>44</v>
      </c>
      <c r="F333" s="13" t="s">
        <v>63</v>
      </c>
      <c r="G333" s="13" t="s">
        <v>64</v>
      </c>
      <c r="H333" s="13" t="s">
        <v>65</v>
      </c>
      <c r="I333" s="13" t="s">
        <v>66</v>
      </c>
      <c r="J333" s="13" t="s">
        <v>67</v>
      </c>
      <c r="K333" s="15" t="s">
        <v>63</v>
      </c>
      <c r="L333" s="15" t="s">
        <v>64</v>
      </c>
      <c r="M333" s="15" t="s">
        <v>65</v>
      </c>
      <c r="N333" s="15" t="s">
        <v>66</v>
      </c>
      <c r="O333" s="7" t="s">
        <v>117</v>
      </c>
      <c r="P333" s="13" t="s">
        <v>44</v>
      </c>
      <c r="Q333" s="13" t="s">
        <v>63</v>
      </c>
      <c r="R333" s="13" t="s">
        <v>64</v>
      </c>
      <c r="S333" s="13" t="s">
        <v>65</v>
      </c>
      <c r="T333" s="13" t="s">
        <v>66</v>
      </c>
      <c r="U333" s="13" t="s">
        <v>13</v>
      </c>
      <c r="V333" s="16" t="s">
        <v>68</v>
      </c>
      <c r="Y333" s="57" t="s">
        <v>69</v>
      </c>
      <c r="Z333" s="57" t="s">
        <v>70</v>
      </c>
    </row>
    <row r="334" spans="1:26">
      <c r="A334" s="1">
        <f ca="1">B301</f>
        <v>2</v>
      </c>
      <c r="D334" s="1" t="s">
        <v>52</v>
      </c>
      <c r="E334" s="17">
        <f ca="1">E320</f>
        <v>11.5089375</v>
      </c>
      <c r="F334" s="4">
        <f t="shared" ref="F334:I335" ca="1" si="259">O320</f>
        <v>-7.7921874999999989</v>
      </c>
      <c r="G334" s="4">
        <f t="shared" ca="1" si="259"/>
        <v>21.5480625</v>
      </c>
      <c r="H334" s="18">
        <f t="shared" ca="1" si="259"/>
        <v>38.674525000000003</v>
      </c>
      <c r="I334" s="18">
        <f t="shared" ca="1" si="259"/>
        <v>-24.91865</v>
      </c>
      <c r="J334" s="4">
        <f>IF(R316="si",INDEX($N$40:$N$53,MATCH(A336,$L$40:$L$53,-1),1),"---")</f>
        <v>78</v>
      </c>
      <c r="K334" s="17">
        <f ca="1">MAX(ABS(F334),IF(J334="---",0,0.3*J334))</f>
        <v>23.4</v>
      </c>
      <c r="L334" s="17">
        <f ca="1">MAX(ABS(G334),IF(J334="---",0,0.3*J334))</f>
        <v>23.4</v>
      </c>
      <c r="M334" s="17">
        <f ca="1">MAX(ABS(H334),J334)</f>
        <v>78</v>
      </c>
      <c r="N334" s="17">
        <f ca="1">MAX(ABS(I334),J334)</f>
        <v>78</v>
      </c>
      <c r="O334" s="7" t="str">
        <f>CONCATENATE("lx (",R313,")")</f>
        <v>lx (lungo)</v>
      </c>
      <c r="P334" s="19">
        <f ca="1">MAX(E334-$Z302*(1-((0.48*$Z301+E336)/(0.48*$Z301))^2),0)/(($F302-2*$F303)*$O$2)*1000</f>
        <v>0</v>
      </c>
      <c r="Q334" s="19">
        <f ca="1">MAX(K334-$Z302*(1-((0.48*$Z301+K336)/(0.48*$Z301))^2),0)/(($F302-2*$F303)*$O$2)*1000</f>
        <v>0</v>
      </c>
      <c r="R334" s="19">
        <f t="shared" ref="R334:S334" ca="1" si="260">MAX(L334-$Z302*(1-((0.48*$Z301+L336)/(0.48*$Z301))^2),0)/(($F302-2*$F303)*$O$2)*1000</f>
        <v>0</v>
      </c>
      <c r="S334" s="19">
        <f t="shared" ca="1" si="260"/>
        <v>0</v>
      </c>
      <c r="T334" s="19">
        <f ca="1">MAX(N334-$Z302*(1-((0.48*$Z301+N336)/(0.48*$Z301))^2),0)/(($F302-2*$F303)*$O$2)*1000</f>
        <v>4.6218009473908399</v>
      </c>
      <c r="U334" s="17">
        <f ca="1">MAX(P334:T334)</f>
        <v>4.6218009473908399</v>
      </c>
      <c r="V334" s="39">
        <v>12.56</v>
      </c>
      <c r="Y334" s="68">
        <f>2*V334*$O$2/10</f>
        <v>982.95652173913061</v>
      </c>
      <c r="Z334" s="69">
        <f>Y334*(F302-2*F303)/200</f>
        <v>108.12521739130436</v>
      </c>
    </row>
    <row r="335" spans="1:26">
      <c r="A335" s="12" t="s">
        <v>30</v>
      </c>
      <c r="D335" s="1" t="s">
        <v>53</v>
      </c>
      <c r="E335" s="17">
        <f ca="1">E321</f>
        <v>2.2959375</v>
      </c>
      <c r="F335" s="18">
        <f t="shared" ca="1" si="259"/>
        <v>157.373525</v>
      </c>
      <c r="G335" s="18">
        <f t="shared" ca="1" si="259"/>
        <v>-154.18133750000001</v>
      </c>
      <c r="H335" s="4">
        <f t="shared" ca="1" si="259"/>
        <v>-122.4128</v>
      </c>
      <c r="I335" s="4">
        <f t="shared" ca="1" si="259"/>
        <v>125.60498749999999</v>
      </c>
      <c r="J335" s="4">
        <f>IF(R317="si",INDEX($O$40:$O$53,MATCH(A336,$L$40:$L$53,-1),1),"---")</f>
        <v>260</v>
      </c>
      <c r="K335" s="17">
        <f ca="1">MAX(ABS(F335),J335)</f>
        <v>260</v>
      </c>
      <c r="L335" s="17">
        <f ca="1">MAX(ABS(G335),J335)</f>
        <v>260</v>
      </c>
      <c r="M335" s="17">
        <f ca="1">MAX(ABS(H335),IF(J335="---",0,0.3*J335))</f>
        <v>122.4128</v>
      </c>
      <c r="N335" s="17">
        <f ca="1">MAX(ABS(I335),IF(J335="---",0,0.3*J335))</f>
        <v>125.60498749999999</v>
      </c>
      <c r="O335" s="7" t="str">
        <f>CONCATENATE("ly (",R314,")")</f>
        <v>ly (corto)</v>
      </c>
      <c r="P335" s="19">
        <f ca="1">MAX(E335-$Z303*(1-((0.48*$Z301+E336)/(0.48*$Z301))^2),0)/(($F301-2*$F303)*$O$2)*1000</f>
        <v>0</v>
      </c>
      <c r="Q335" s="19">
        <f ca="1">MAX(K335-$Z303*(1-((0.48*$Z301+K336)/(0.48*$Z301))^2),0)/(($F301-2*$F303)*$O$2)*1000</f>
        <v>5.9744329794273296</v>
      </c>
      <c r="R335" s="19">
        <f t="shared" ref="R335:T335" ca="1" si="261">MAX(L335-$Z303*(1-((0.48*$Z301+L336)/(0.48*$Z301))^2),0)/(($F301-2*$F303)*$O$2)*1000</f>
        <v>3.4380426289417017</v>
      </c>
      <c r="S335" s="19">
        <f t="shared" ca="1" si="261"/>
        <v>0</v>
      </c>
      <c r="T335" s="19">
        <f t="shared" ca="1" si="261"/>
        <v>1.5021267924633834</v>
      </c>
      <c r="U335" s="17">
        <f ca="1">MAX(P335:T335)</f>
        <v>5.9744329794273296</v>
      </c>
      <c r="V335" s="39">
        <v>9.36</v>
      </c>
      <c r="Y335" s="68">
        <f>2*V335*$O$2/10</f>
        <v>732.52173913043475</v>
      </c>
      <c r="Z335" s="69">
        <f>Y335*(F301-2*F303)/200</f>
        <v>227.08173913043476</v>
      </c>
    </row>
    <row r="336" spans="1:26">
      <c r="A336" s="1">
        <f>B302</f>
        <v>1</v>
      </c>
      <c r="D336" s="1" t="s">
        <v>12</v>
      </c>
      <c r="E336" s="20">
        <f ca="1">E324</f>
        <v>-802.81299999999999</v>
      </c>
      <c r="F336" s="8">
        <f ca="1">O324</f>
        <v>-379.03160000000003</v>
      </c>
      <c r="G336" s="8">
        <f ca="1">P324</f>
        <v>-654.56040000000007</v>
      </c>
      <c r="H336" s="8">
        <f ca="1">Q324</f>
        <v>-750.85239999999999</v>
      </c>
      <c r="I336" s="8">
        <f ca="1">R324</f>
        <v>-282.73960000000005</v>
      </c>
      <c r="K336" s="17">
        <f ca="1">F336</f>
        <v>-379.03160000000003</v>
      </c>
      <c r="L336" s="17">
        <f t="shared" ref="L336:N336" ca="1" si="262">G336</f>
        <v>-654.56040000000007</v>
      </c>
      <c r="M336" s="17">
        <f t="shared" ca="1" si="262"/>
        <v>-750.85239999999999</v>
      </c>
      <c r="N336" s="17">
        <f t="shared" ca="1" si="262"/>
        <v>-282.73960000000005</v>
      </c>
      <c r="Y336" s="61"/>
      <c r="Z336" s="61"/>
    </row>
    <row r="337" spans="1:27">
      <c r="D337" s="7" t="s">
        <v>71</v>
      </c>
      <c r="E337" s="4">
        <f ca="1">($Z302+$Z334)*(1-ABS((0.48*$Z301+E336)/(0.48*$Z301+$Y334))^(1+1/(1+$Y334/$Z301)))</f>
        <v>194.98982425983149</v>
      </c>
      <c r="K337" s="4">
        <f ca="1">($Z302+$Z334)*(1-ABS((0.48*$Z301+K336)/(0.48*$Z301+$Y334))^(1+1/(1+$Y334/$Z301)))</f>
        <v>165.12963652447473</v>
      </c>
      <c r="L337" s="4">
        <f ca="1">($Z302+$Z334)*(1-ABS((0.48*$Z301+L336)/(0.48*$Z301+$Y334))^(1+1/(1+$Y334/$Z301)))</f>
        <v>185.84919477094834</v>
      </c>
      <c r="M337" s="4">
        <f ca="1">($Z302+$Z334)*(1-ABS((0.48*$Z301+M336)/(0.48*$Z301+$Y334))^(1+1/(1+$Y334/$Z301)))</f>
        <v>191.95248728765498</v>
      </c>
      <c r="N337" s="4">
        <f ca="1">($Z302+$Z334)*(1-ABS((0.48*$Z301+N336)/(0.48*$Z301+$Y334))^(1+1/(1+$Y334/$Z301)))</f>
        <v>156.79862094092181</v>
      </c>
      <c r="Y337" s="61"/>
      <c r="Z337" s="61"/>
    </row>
    <row r="338" spans="1:27">
      <c r="D338" s="7" t="s">
        <v>72</v>
      </c>
      <c r="E338" s="4">
        <f ca="1">($Z303+$Z335)*(1-ABS((0.48*$Z301+E336)/(0.48*$Z301+$Y335))^(1+1/(1+$Y335/$Z301)))</f>
        <v>425.95365178762989</v>
      </c>
      <c r="K338" s="4">
        <f ca="1">($Z303+$Z335)*(1-ABS((0.48*$Z301+K336)/(0.48*$Z301+$Y335))^(1+1/(1+$Y335/$Z301)))</f>
        <v>347.29121011938201</v>
      </c>
      <c r="L338" s="4">
        <f ca="1">($Z303+$Z335)*(1-ABS((0.48*$Z301+L336)/(0.48*$Z301+$Y335))^(1+1/(1+$Y335/$Z301)))</f>
        <v>402.09880809906002</v>
      </c>
      <c r="M338" s="4">
        <f ca="1">($Z303+$Z335)*(1-ABS((0.48*$Z301+M336)/(0.48*$Z301+$Y335))^(1+1/(1+$Y335/$Z301)))</f>
        <v>418.05594750269483</v>
      </c>
      <c r="N338" s="4">
        <f ca="1">($Z303+$Z335)*(1-ABS((0.48*$Z301+N336)/(0.48*$Z301+$Y335))^(1+1/(1+$Y335/$Z301)))</f>
        <v>325.04738567013766</v>
      </c>
      <c r="Y338" s="61"/>
      <c r="Z338" s="61"/>
    </row>
    <row r="339" spans="1:27">
      <c r="A339" t="str">
        <f ca="1">IF(MAX(E339:N339)&gt;1,"non verificato","verificato")</f>
        <v>verificato</v>
      </c>
      <c r="D339" s="7" t="s">
        <v>73</v>
      </c>
      <c r="E339" s="3">
        <f ca="1">ABS(E334/E337)^1.5+ABS(E335/E338)^1.5</f>
        <v>1.4735258099602102E-2</v>
      </c>
      <c r="K339" s="3">
        <f t="shared" ref="K339:N339" ca="1" si="263">ABS(K334/K337)^1.5+ABS(K335/K338)^1.5</f>
        <v>0.70111185084067296</v>
      </c>
      <c r="L339" s="3">
        <f t="shared" ca="1" si="263"/>
        <v>0.56462598712402179</v>
      </c>
      <c r="M339" s="3">
        <f t="shared" ca="1" si="263"/>
        <v>0.41747941378551756</v>
      </c>
      <c r="N339" s="3">
        <f t="shared" ca="1" si="263"/>
        <v>0.59106528048288076</v>
      </c>
      <c r="Y339" s="61"/>
      <c r="Z339" s="61"/>
    </row>
    <row r="340" spans="1:27">
      <c r="Y340" s="61"/>
      <c r="Z340" s="61"/>
    </row>
    <row r="341" spans="1:27">
      <c r="B341" s="9" t="s">
        <v>58</v>
      </c>
      <c r="C341" s="1" t="s">
        <v>57</v>
      </c>
      <c r="D341" s="10"/>
      <c r="E341" s="15" t="s">
        <v>44</v>
      </c>
      <c r="F341" s="13" t="s">
        <v>63</v>
      </c>
      <c r="G341" s="13" t="s">
        <v>64</v>
      </c>
      <c r="H341" s="13" t="s">
        <v>65</v>
      </c>
      <c r="I341" s="13" t="s">
        <v>66</v>
      </c>
      <c r="J341" s="13" t="s">
        <v>67</v>
      </c>
      <c r="K341" s="15" t="s">
        <v>63</v>
      </c>
      <c r="L341" s="15" t="s">
        <v>64</v>
      </c>
      <c r="M341" s="15" t="s">
        <v>65</v>
      </c>
      <c r="N341" s="15" t="s">
        <v>66</v>
      </c>
      <c r="O341" s="7" t="str">
        <f>O333</f>
        <v>As,nec</v>
      </c>
      <c r="P341" s="13" t="s">
        <v>44</v>
      </c>
      <c r="Q341" s="13" t="s">
        <v>63</v>
      </c>
      <c r="R341" s="13" t="s">
        <v>64</v>
      </c>
      <c r="S341" s="13" t="s">
        <v>65</v>
      </c>
      <c r="T341" s="13" t="s">
        <v>66</v>
      </c>
      <c r="U341" s="13" t="s">
        <v>13</v>
      </c>
      <c r="V341" s="16" t="s">
        <v>68</v>
      </c>
      <c r="Y341" s="57" t="s">
        <v>69</v>
      </c>
      <c r="Z341" s="57" t="s">
        <v>70</v>
      </c>
    </row>
    <row r="342" spans="1:27">
      <c r="D342" s="1" t="s">
        <v>52</v>
      </c>
      <c r="E342" s="17">
        <f ca="1">E327</f>
        <v>-4.7069375000000004</v>
      </c>
      <c r="F342" s="4">
        <f t="shared" ref="F342:I343" ca="1" si="264">O327</f>
        <v>14.833987499999999</v>
      </c>
      <c r="G342" s="4">
        <f t="shared" ca="1" si="264"/>
        <v>-20.457862499999997</v>
      </c>
      <c r="H342" s="18">
        <f t="shared" ca="1" si="264"/>
        <v>-41.185124999999992</v>
      </c>
      <c r="I342" s="18">
        <f t="shared" ca="1" si="264"/>
        <v>35.561249999999994</v>
      </c>
      <c r="J342" s="4" t="str">
        <f>IF(R316="si",INDEX($N$40:$N$53,MATCH(A336,$L$40:$L$53,-1)+1,1),"---")</f>
        <v>---</v>
      </c>
      <c r="K342" s="17">
        <f ca="1">MAX(ABS(F342),IF(J342="---",0,0.3*J342))</f>
        <v>14.833987499999999</v>
      </c>
      <c r="L342" s="17">
        <f ca="1">MAX(ABS(G342),IF(J342="---",0,0.3*J342))</f>
        <v>20.457862499999997</v>
      </c>
      <c r="M342" s="17">
        <f ca="1">MAX(ABS(H342),J342)</f>
        <v>41.185124999999992</v>
      </c>
      <c r="N342" s="17">
        <f ca="1">MAX(ABS(I342),J342)</f>
        <v>35.561249999999994</v>
      </c>
      <c r="O342" s="7" t="str">
        <f>O334</f>
        <v>lx (lungo)</v>
      </c>
      <c r="P342" s="19">
        <f t="shared" ref="P342" ca="1" si="265">MAX(E342-$Z302*(1-((0.48*$Z301+E344)/(0.48*$Z301))^2),0)/(($F302-2*$F303)*$O$2)*1000</f>
        <v>0</v>
      </c>
      <c r="Q342" s="19">
        <f ca="1">MAX(K342-$Z302*(1-((0.48*$Z301+K344)/(0.48*$Z301))^2),0)/(($F302-2*$F303)*$O$2)*1000</f>
        <v>0</v>
      </c>
      <c r="R342" s="19">
        <f ca="1">MAX(L342-$Z302*(1-((0.48*$Z301+L344)/(0.48*$Z301))^2),0)/(($F302-2*$F303)*$O$2)*1000</f>
        <v>0</v>
      </c>
      <c r="S342" s="19">
        <f ca="1">MAX(M342-$Z302*(1-((0.48*$Z301+M344)/(0.48*$Z301))^2),0)/(($F302-2*$F303)*$O$2)*1000</f>
        <v>0</v>
      </c>
      <c r="T342" s="19">
        <f ca="1">MAX(N342-$Z302*(1-((0.48*$Z301+N344)/(0.48*$Z301))^2),0)/(($F302-2*$F303)*$O$2)*1000</f>
        <v>0</v>
      </c>
      <c r="U342" s="17">
        <f ca="1">MAX(P342:T342)</f>
        <v>0</v>
      </c>
      <c r="V342" s="39">
        <v>12.56</v>
      </c>
      <c r="Y342" s="68">
        <f>2*V342*$O$2/10</f>
        <v>982.95652173913061</v>
      </c>
      <c r="Z342" s="69">
        <f>Y342*(F302-2*F303)/200</f>
        <v>108.12521739130436</v>
      </c>
    </row>
    <row r="343" spans="1:27">
      <c r="D343" s="1" t="s">
        <v>53</v>
      </c>
      <c r="E343" s="17">
        <f ca="1">E328</f>
        <v>-1.9339375000000003</v>
      </c>
      <c r="F343" s="18">
        <f t="shared" ca="1" si="264"/>
        <v>-286.64732499999997</v>
      </c>
      <c r="G343" s="18">
        <f t="shared" ca="1" si="264"/>
        <v>284.1731375</v>
      </c>
      <c r="H343" s="4">
        <f t="shared" ca="1" si="264"/>
        <v>231.49139999999997</v>
      </c>
      <c r="I343" s="4">
        <f t="shared" ca="1" si="264"/>
        <v>-233.9655875</v>
      </c>
      <c r="J343" s="4" t="str">
        <f>IF(R317="si",INDEX($O$40:$O$53,MATCH(A336,$L$40:$L$53,-1)+1,1),"---")</f>
        <v>---</v>
      </c>
      <c r="K343" s="17">
        <f ca="1">MAX(ABS(F343),J343)</f>
        <v>286.64732499999997</v>
      </c>
      <c r="L343" s="17">
        <f ca="1">MAX(ABS(G343),J343)</f>
        <v>284.1731375</v>
      </c>
      <c r="M343" s="17">
        <f ca="1">MAX(ABS(H343),IF(J343="---",0,0.3*J343))</f>
        <v>231.49139999999997</v>
      </c>
      <c r="N343" s="17">
        <f ca="1">MAX(ABS(I343),IF(J343="---",0,0.3*J343))</f>
        <v>233.9655875</v>
      </c>
      <c r="O343" s="7" t="str">
        <f>O335</f>
        <v>ly (corto)</v>
      </c>
      <c r="P343" s="19">
        <f t="shared" ref="P343" ca="1" si="266">MAX(E343-$Z303*(1-((0.48*$Z301+E344)/(0.48*$Z301))^2),0)/(($F301-2*$F303)*$O$2)*1000</f>
        <v>0</v>
      </c>
      <c r="Q343" s="19">
        <f ca="1">MAX(K343-$Z303*(1-((0.48*$Z301+K344)/(0.48*$Z301))^2),0)/(($F301-2*$F303)*$O$2)*1000</f>
        <v>7.0727994220796591</v>
      </c>
      <c r="R343" s="19">
        <f ca="1">MAX(L343-$Z303*(1-((0.48*$Z301+L344)/(0.48*$Z301))^2),0)/(($F301-2*$F303)*$O$2)*1000</f>
        <v>4.4344264327051421</v>
      </c>
      <c r="S343" s="19">
        <f ca="1">MAX(M343-$Z303*(1-((0.48*$Z301+M344)/(0.48*$Z301))^2),0)/(($F301-2*$F303)*$O$2)*1000</f>
        <v>1.55739115808219</v>
      </c>
      <c r="T343" s="19">
        <f ca="1">MAX(N343-$Z303*(1-((0.48*$Z301+N344)/(0.48*$Z301))^2),0)/(($F301-2*$F303)*$O$2)*1000</f>
        <v>5.9686031365494054</v>
      </c>
      <c r="U343" s="17">
        <f ca="1">MAX(P343:T343)</f>
        <v>7.0727994220796591</v>
      </c>
      <c r="V343" s="39">
        <v>9.36</v>
      </c>
      <c r="Y343" s="68">
        <f>2*V343*$O$2/10</f>
        <v>732.52173913043475</v>
      </c>
      <c r="Z343" s="69">
        <f>Y343*(F301-2*F303)/200</f>
        <v>227.08173913043476</v>
      </c>
    </row>
    <row r="344" spans="1:27">
      <c r="D344" s="1" t="s">
        <v>12</v>
      </c>
      <c r="E344" s="20">
        <f ca="1">E331</f>
        <v>-802.81299999999999</v>
      </c>
      <c r="F344" s="8">
        <f ca="1">O331</f>
        <v>-379.03160000000003</v>
      </c>
      <c r="G344" s="8">
        <f ca="1">P331</f>
        <v>-654.56040000000007</v>
      </c>
      <c r="H344" s="8">
        <f ca="1">Q331</f>
        <v>-750.85239999999999</v>
      </c>
      <c r="I344" s="8">
        <f ca="1">R331</f>
        <v>-282.73960000000005</v>
      </c>
      <c r="K344" s="17">
        <f ca="1">F344</f>
        <v>-379.03160000000003</v>
      </c>
      <c r="L344" s="17">
        <f t="shared" ref="L344:N344" ca="1" si="267">G344</f>
        <v>-654.56040000000007</v>
      </c>
      <c r="M344" s="17">
        <f t="shared" ca="1" si="267"/>
        <v>-750.85239999999999</v>
      </c>
      <c r="N344" s="17">
        <f t="shared" ca="1" si="267"/>
        <v>-282.73960000000005</v>
      </c>
    </row>
    <row r="345" spans="1:27">
      <c r="D345" s="7" t="s">
        <v>71</v>
      </c>
      <c r="E345" s="4">
        <f ca="1">($Z302+$Z342)*(1-ABS((0.48*$Z301+E344)/(0.48*$Z301+$Y342))^(1+1/(1+$Y342/$Z301)))</f>
        <v>194.98982425983149</v>
      </c>
      <c r="K345" s="4">
        <f ca="1">($Z302+$Z342)*(1-ABS((0.48*$Z301+K344)/(0.48*$Z301+$Y342))^(1+1/(1+$Y342/$Z301)))</f>
        <v>165.12963652447473</v>
      </c>
      <c r="L345" s="4">
        <f ca="1">($Z302+$Z342)*(1-ABS((0.48*$Z301+L344)/(0.48*$Z301+$Y342))^(1+1/(1+$Y342/$Z301)))</f>
        <v>185.84919477094834</v>
      </c>
      <c r="M345" s="4">
        <f ca="1">($Z302+$Z342)*(1-ABS((0.48*$Z301+M344)/(0.48*$Z301+$Y342))^(1+1/(1+$Y342/$Z301)))</f>
        <v>191.95248728765498</v>
      </c>
      <c r="N345" s="4">
        <f ca="1">($Z302+$Z342)*(1-ABS((0.48*$Z301+N344)/(0.48*$Z301+$Y342))^(1+1/(1+$Y342/$Z301)))</f>
        <v>156.79862094092181</v>
      </c>
    </row>
    <row r="346" spans="1:27">
      <c r="D346" s="7" t="s">
        <v>72</v>
      </c>
      <c r="E346" s="4">
        <f ca="1">($Z303+$Z343)*(1-ABS((0.48*$Z301+E344)/(0.48*$Z301+$Y343))^(1+1/(1+$Y343/$Z301)))</f>
        <v>425.95365178762989</v>
      </c>
      <c r="K346" s="4">
        <f ca="1">($Z303+$Z343)*(1-ABS((0.48*$Z301+K344)/(0.48*$Z301+$Y343))^(1+1/(1+$Y343/$Z301)))</f>
        <v>347.29121011938201</v>
      </c>
      <c r="L346" s="4">
        <f ca="1">($Z303+$Z343)*(1-ABS((0.48*$Z301+L344)/(0.48*$Z301+$Y343))^(1+1/(1+$Y343/$Z301)))</f>
        <v>402.09880809906002</v>
      </c>
      <c r="M346" s="4">
        <f ca="1">($Z303+$Z343)*(1-ABS((0.48*$Z301+M344)/(0.48*$Z301+$Y343))^(1+1/(1+$Y343/$Z301)))</f>
        <v>418.05594750269483</v>
      </c>
      <c r="N346" s="4">
        <f ca="1">($Z303+$Z343)*(1-ABS((0.48*$Z301+N344)/(0.48*$Z301+$Y343))^(1+1/(1+$Y343/$Z301)))</f>
        <v>325.04738567013766</v>
      </c>
    </row>
    <row r="347" spans="1:27">
      <c r="A347" t="str">
        <f ca="1">IF(MAX(E347:N347)&gt;1,"non verificato","verificato")</f>
        <v>verificato</v>
      </c>
      <c r="D347" s="7" t="s">
        <v>73</v>
      </c>
      <c r="E347" s="3">
        <f ca="1">ABS(E342/E345)^1.5+ABS(E343/E346)^1.5</f>
        <v>4.0564334387041025E-3</v>
      </c>
      <c r="K347" s="3">
        <f t="shared" ref="K347:N347" ca="1" si="268">ABS(K342/K345)^1.5+ABS(K343/K346)^1.5</f>
        <v>0.77678627043830228</v>
      </c>
      <c r="L347" s="3">
        <f t="shared" ca="1" si="268"/>
        <v>0.63064318063759117</v>
      </c>
      <c r="M347" s="3">
        <f t="shared" ca="1" si="268"/>
        <v>0.51143552470739373</v>
      </c>
      <c r="N347" s="3">
        <f t="shared" ca="1" si="268"/>
        <v>0.71867900025212617</v>
      </c>
    </row>
    <row r="348" spans="1:27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50" spans="1:27">
      <c r="A350" t="s">
        <v>21</v>
      </c>
      <c r="B350" s="1">
        <f ca="1">$A$6</f>
        <v>2</v>
      </c>
      <c r="D350" t="s">
        <v>22</v>
      </c>
      <c r="E350" s="1" t="s">
        <v>116</v>
      </c>
      <c r="F350" s="36">
        <v>70</v>
      </c>
      <c r="G350" t="s">
        <v>23</v>
      </c>
      <c r="H350" t="s">
        <v>24</v>
      </c>
      <c r="L350" t="s">
        <v>25</v>
      </c>
      <c r="M350" s="36">
        <v>30</v>
      </c>
      <c r="N350" t="s">
        <v>23</v>
      </c>
      <c r="O350" t="s">
        <v>26</v>
      </c>
      <c r="V350" s="61" t="s">
        <v>27</v>
      </c>
      <c r="W350" s="57">
        <f ca="1">MATCH(B351,$C$6:$C$33,-1)</f>
        <v>17</v>
      </c>
      <c r="X350" s="61"/>
      <c r="Y350" s="57" t="s">
        <v>28</v>
      </c>
      <c r="Z350" s="68">
        <f>F350*F351*$O$1/10</f>
        <v>2975</v>
      </c>
      <c r="AA350" s="61" t="s">
        <v>29</v>
      </c>
    </row>
    <row r="351" spans="1:27">
      <c r="A351" t="s">
        <v>30</v>
      </c>
      <c r="B351" s="41">
        <f>MAX(1,B302-1)</f>
        <v>1</v>
      </c>
      <c r="E351" s="1" t="s">
        <v>31</v>
      </c>
      <c r="F351" s="36">
        <v>30</v>
      </c>
      <c r="G351" t="s">
        <v>23</v>
      </c>
      <c r="H351" t="s">
        <v>32</v>
      </c>
      <c r="L351" t="s">
        <v>33</v>
      </c>
      <c r="M351" s="36">
        <v>0</v>
      </c>
      <c r="N351" t="s">
        <v>23</v>
      </c>
      <c r="O351" t="s">
        <v>34</v>
      </c>
      <c r="V351" s="61"/>
      <c r="W351" s="61"/>
      <c r="X351" s="61"/>
      <c r="Y351" s="57" t="s">
        <v>35</v>
      </c>
      <c r="Z351" s="57">
        <f>0.12*Z350*F351/100</f>
        <v>107.1</v>
      </c>
      <c r="AA351" s="61" t="s">
        <v>36</v>
      </c>
    </row>
    <row r="352" spans="1:27">
      <c r="B352" s="43" t="str">
        <f>IF(B351=B302,"duplicato","")</f>
        <v>duplicato</v>
      </c>
      <c r="E352" s="1" t="s">
        <v>37</v>
      </c>
      <c r="F352" s="48">
        <f>$L$3</f>
        <v>4</v>
      </c>
      <c r="G352" t="s">
        <v>23</v>
      </c>
      <c r="H352" t="s">
        <v>38</v>
      </c>
      <c r="L352" t="s">
        <v>39</v>
      </c>
      <c r="M352" s="38">
        <v>360</v>
      </c>
      <c r="N352" t="s">
        <v>23</v>
      </c>
      <c r="O352" t="s">
        <v>118</v>
      </c>
      <c r="V352" s="61"/>
      <c r="W352" s="61"/>
      <c r="X352" s="61"/>
      <c r="Y352" s="57" t="s">
        <v>40</v>
      </c>
      <c r="Z352" s="57">
        <f>0.12*Z350*F350/100</f>
        <v>249.9</v>
      </c>
      <c r="AA352" s="61" t="s">
        <v>36</v>
      </c>
    </row>
    <row r="354" spans="1:18">
      <c r="A354" t="s">
        <v>41</v>
      </c>
      <c r="B354" s="9" t="s">
        <v>42</v>
      </c>
      <c r="C354" s="1" t="s">
        <v>43</v>
      </c>
      <c r="E354" s="2" t="s">
        <v>44</v>
      </c>
      <c r="F354" s="2" t="s">
        <v>45</v>
      </c>
      <c r="G354" s="2" t="s">
        <v>46</v>
      </c>
      <c r="H354" s="2" t="s">
        <v>47</v>
      </c>
      <c r="I354" s="2" t="s">
        <v>48</v>
      </c>
      <c r="J354" s="2" t="s">
        <v>49</v>
      </c>
      <c r="K354" s="2" t="s">
        <v>50</v>
      </c>
      <c r="L354" s="2" t="s">
        <v>51</v>
      </c>
      <c r="O354" s="23"/>
    </row>
    <row r="355" spans="1:18">
      <c r="D355" s="1" t="s">
        <v>52</v>
      </c>
      <c r="E355" s="4">
        <f t="shared" ref="E355:J355" ca="1" si="269">INDEX(O$6:O$33,$W350,1)</f>
        <v>13.38</v>
      </c>
      <c r="F355" s="4">
        <f t="shared" ca="1" si="269"/>
        <v>7.9960000000000004</v>
      </c>
      <c r="G355" s="4">
        <f t="shared" ca="1" si="269"/>
        <v>-5.0679999999999996</v>
      </c>
      <c r="H355" s="4">
        <f t="shared" ca="1" si="269"/>
        <v>34.832999999999998</v>
      </c>
      <c r="I355" s="4">
        <f t="shared" ca="1" si="269"/>
        <v>-1.9990000000000001</v>
      </c>
      <c r="J355" s="4">
        <f t="shared" ca="1" si="269"/>
        <v>-2.94</v>
      </c>
    </row>
    <row r="356" spans="1:18">
      <c r="D356" s="1" t="s">
        <v>53</v>
      </c>
      <c r="E356" s="4">
        <f t="shared" ref="E356:J356" ca="1" si="270">INDEX(E$6:E$33,$W350,1)</f>
        <v>2.7839999999999998</v>
      </c>
      <c r="F356" s="4">
        <f t="shared" ca="1" si="270"/>
        <v>1.923</v>
      </c>
      <c r="G356" s="4">
        <f t="shared" ca="1" si="270"/>
        <v>157.596</v>
      </c>
      <c r="H356" s="4">
        <f t="shared" ca="1" si="270"/>
        <v>-91.186999999999998</v>
      </c>
      <c r="I356" s="4">
        <f t="shared" ca="1" si="270"/>
        <v>-15.077</v>
      </c>
      <c r="J356" s="4">
        <f t="shared" ca="1" si="270"/>
        <v>-22.181999999999999</v>
      </c>
    </row>
    <row r="357" spans="1:18">
      <c r="D357" s="1" t="s">
        <v>54</v>
      </c>
      <c r="E357" s="4">
        <f t="shared" ref="E357:J357" ca="1" si="271">INDEX(O$6:O$33,$W350+2,1)</f>
        <v>5.5439999999999996</v>
      </c>
      <c r="F357" s="4">
        <f t="shared" ca="1" si="271"/>
        <v>3.3130000000000002</v>
      </c>
      <c r="G357" s="4">
        <f t="shared" ca="1" si="271"/>
        <v>-3.032</v>
      </c>
      <c r="H357" s="4">
        <f t="shared" ca="1" si="271"/>
        <v>20.954000000000001</v>
      </c>
      <c r="I357" s="4">
        <f t="shared" ca="1" si="271"/>
        <v>-1.2</v>
      </c>
      <c r="J357" s="4">
        <f t="shared" ca="1" si="271"/>
        <v>-1.7649999999999999</v>
      </c>
    </row>
    <row r="358" spans="1:18">
      <c r="D358" s="1" t="s">
        <v>55</v>
      </c>
      <c r="E358" s="4">
        <f t="shared" ref="E358:J358" ca="1" si="272">INDEX(E$6:E$33,$W350+2,1)</f>
        <v>1.446</v>
      </c>
      <c r="F358" s="4">
        <f t="shared" ca="1" si="272"/>
        <v>0.96899999999999997</v>
      </c>
      <c r="G358" s="4">
        <f t="shared" ca="1" si="272"/>
        <v>114.374</v>
      </c>
      <c r="H358" s="4">
        <f t="shared" ca="1" si="272"/>
        <v>-67.875</v>
      </c>
      <c r="I358" s="4">
        <f t="shared" ca="1" si="272"/>
        <v>-11.15</v>
      </c>
      <c r="J358" s="4">
        <f t="shared" ca="1" si="272"/>
        <v>-16.405000000000001</v>
      </c>
      <c r="M358" t="s">
        <v>98</v>
      </c>
    </row>
    <row r="359" spans="1:18">
      <c r="D359" s="1" t="s">
        <v>12</v>
      </c>
      <c r="E359" s="4">
        <f t="shared" ref="E359:J359" ca="1" si="273">INDEX(Y$6:Y$33,$W350+3,1)</f>
        <v>-802.81299999999999</v>
      </c>
      <c r="F359" s="4">
        <f t="shared" ca="1" si="273"/>
        <v>-516.79600000000005</v>
      </c>
      <c r="G359" s="4">
        <f t="shared" ca="1" si="273"/>
        <v>69.830999999999989</v>
      </c>
      <c r="H359" s="4">
        <f t="shared" ca="1" si="273"/>
        <v>-205.31900000000002</v>
      </c>
      <c r="I359" s="4">
        <f t="shared" ca="1" si="273"/>
        <v>4.3970000000000002</v>
      </c>
      <c r="J359" s="4">
        <f t="shared" ca="1" si="273"/>
        <v>6.4689999999999994</v>
      </c>
      <c r="K359" s="4">
        <f>L359*1.3</f>
        <v>0</v>
      </c>
      <c r="L359" s="39">
        <f>IF(B352="duplicato",L310,L317)</f>
        <v>0</v>
      </c>
      <c r="M359" t="s">
        <v>56</v>
      </c>
    </row>
    <row r="360" spans="1:18">
      <c r="M360" t="s">
        <v>96</v>
      </c>
    </row>
    <row r="361" spans="1:18">
      <c r="B361" s="9" t="s">
        <v>42</v>
      </c>
      <c r="C361" s="1" t="s">
        <v>57</v>
      </c>
      <c r="E361" s="2" t="s">
        <v>44</v>
      </c>
      <c r="F361" s="2" t="s">
        <v>45</v>
      </c>
      <c r="G361" s="2" t="s">
        <v>46</v>
      </c>
      <c r="H361" s="2" t="s">
        <v>47</v>
      </c>
      <c r="I361" s="2" t="s">
        <v>48</v>
      </c>
      <c r="J361" s="2" t="s">
        <v>49</v>
      </c>
      <c r="K361" s="2" t="s">
        <v>50</v>
      </c>
      <c r="L361" s="2" t="s">
        <v>51</v>
      </c>
    </row>
    <row r="362" spans="1:18">
      <c r="D362" s="1" t="s">
        <v>52</v>
      </c>
      <c r="E362" s="4">
        <f t="shared" ref="E362:J362" ca="1" si="274">INDEX(O$6:O$33,$W350+1,1)</f>
        <v>-6.5780000000000003</v>
      </c>
      <c r="F362" s="4">
        <f t="shared" ca="1" si="274"/>
        <v>-3.93</v>
      </c>
      <c r="G362" s="4">
        <f t="shared" ca="1" si="274"/>
        <v>5.8479999999999999</v>
      </c>
      <c r="H362" s="4">
        <f t="shared" ca="1" si="274"/>
        <v>-40.604999999999997</v>
      </c>
      <c r="I362" s="4">
        <f t="shared" ca="1" si="274"/>
        <v>2.3210000000000002</v>
      </c>
      <c r="J362" s="4">
        <f t="shared" ca="1" si="274"/>
        <v>3.4140000000000001</v>
      </c>
      <c r="Q362" s="57" t="s">
        <v>114</v>
      </c>
      <c r="R362" s="57" t="str">
        <f>IF(F350&lt;=F351,"corto","lungo")</f>
        <v>lungo</v>
      </c>
    </row>
    <row r="363" spans="1:18">
      <c r="D363" s="1" t="s">
        <v>53</v>
      </c>
      <c r="E363" s="4">
        <f t="shared" ref="E363:J363" ca="1" si="275">INDEX(E$6:E$33,$W350+1,1)</f>
        <v>-2.4220000000000002</v>
      </c>
      <c r="F363" s="4">
        <f t="shared" ca="1" si="275"/>
        <v>-1.5640000000000001</v>
      </c>
      <c r="G363" s="4">
        <f t="shared" ca="1" si="275"/>
        <v>-254.22</v>
      </c>
      <c r="H363" s="4">
        <f t="shared" ca="1" si="275"/>
        <v>153.22900000000001</v>
      </c>
      <c r="I363" s="4">
        <f t="shared" ca="1" si="275"/>
        <v>25.065000000000001</v>
      </c>
      <c r="J363" s="4">
        <f t="shared" ca="1" si="275"/>
        <v>36.875999999999998</v>
      </c>
      <c r="Q363" s="57" t="s">
        <v>115</v>
      </c>
      <c r="R363" s="57" t="str">
        <f>IF(F351&lt;=F350,"corto","lungo")</f>
        <v>corto</v>
      </c>
    </row>
    <row r="364" spans="1:18">
      <c r="D364" s="1" t="s">
        <v>54</v>
      </c>
      <c r="E364" s="4">
        <f ca="1">E357</f>
        <v>5.5439999999999996</v>
      </c>
      <c r="F364" s="4">
        <f t="shared" ref="F364:J366" ca="1" si="276">F357</f>
        <v>3.3130000000000002</v>
      </c>
      <c r="G364" s="4">
        <f t="shared" ca="1" si="276"/>
        <v>-3.032</v>
      </c>
      <c r="H364" s="4">
        <f t="shared" ca="1" si="276"/>
        <v>20.954000000000001</v>
      </c>
      <c r="I364" s="4">
        <f t="shared" ca="1" si="276"/>
        <v>-1.2</v>
      </c>
      <c r="J364" s="4">
        <f t="shared" ca="1" si="276"/>
        <v>-1.7649999999999999</v>
      </c>
    </row>
    <row r="365" spans="1:18">
      <c r="D365" s="1" t="s">
        <v>55</v>
      </c>
      <c r="E365" s="4">
        <f ca="1">E358</f>
        <v>1.446</v>
      </c>
      <c r="F365" s="4">
        <f t="shared" ca="1" si="276"/>
        <v>0.96899999999999997</v>
      </c>
      <c r="G365" s="4">
        <f t="shared" ca="1" si="276"/>
        <v>114.374</v>
      </c>
      <c r="H365" s="4">
        <f t="shared" ca="1" si="276"/>
        <v>-67.875</v>
      </c>
      <c r="I365" s="4">
        <f t="shared" ca="1" si="276"/>
        <v>-11.15</v>
      </c>
      <c r="J365" s="4">
        <f t="shared" ca="1" si="276"/>
        <v>-16.405000000000001</v>
      </c>
      <c r="Q365" s="67" t="s">
        <v>112</v>
      </c>
      <c r="R365" s="57" t="str">
        <f>IF(AND($E$37="solo direzione rigida",R362="lungo"),"no","si")</f>
        <v>si</v>
      </c>
    </row>
    <row r="366" spans="1:18">
      <c r="D366" s="1" t="s">
        <v>12</v>
      </c>
      <c r="E366" s="4">
        <f ca="1">E359</f>
        <v>-802.81299999999999</v>
      </c>
      <c r="F366" s="4">
        <f t="shared" ca="1" si="276"/>
        <v>-516.79600000000005</v>
      </c>
      <c r="G366" s="4">
        <f t="shared" ca="1" si="276"/>
        <v>69.830999999999989</v>
      </c>
      <c r="H366" s="4">
        <f t="shared" ca="1" si="276"/>
        <v>-205.31900000000002</v>
      </c>
      <c r="I366" s="4">
        <f t="shared" ca="1" si="276"/>
        <v>4.3970000000000002</v>
      </c>
      <c r="J366" s="4">
        <f t="shared" ca="1" si="276"/>
        <v>6.4689999999999994</v>
      </c>
      <c r="K366" s="4">
        <f>L366*1.3</f>
        <v>0</v>
      </c>
      <c r="L366" s="39">
        <f>-F350*F351*(M352-(M350+M351))*$W$1/1000000+L359</f>
        <v>0</v>
      </c>
      <c r="Q366" s="67" t="s">
        <v>113</v>
      </c>
      <c r="R366" s="57" t="str">
        <f>IF(AND($E$37="solo direzione rigida",R363="lungo"),"no","si")</f>
        <v>si</v>
      </c>
    </row>
    <row r="368" spans="1:18" s="10" customFormat="1">
      <c r="B368" s="11" t="s">
        <v>58</v>
      </c>
      <c r="C368" s="12" t="s">
        <v>43</v>
      </c>
      <c r="E368" s="13" t="s">
        <v>44</v>
      </c>
      <c r="F368" s="13" t="s">
        <v>45</v>
      </c>
      <c r="G368" s="13" t="s">
        <v>46</v>
      </c>
      <c r="H368" s="13" t="s">
        <v>47</v>
      </c>
      <c r="I368" s="13" t="s">
        <v>48</v>
      </c>
      <c r="J368" s="13" t="s">
        <v>49</v>
      </c>
      <c r="K368" s="13" t="s">
        <v>59</v>
      </c>
      <c r="L368" s="13" t="s">
        <v>60</v>
      </c>
      <c r="M368" s="13" t="s">
        <v>61</v>
      </c>
      <c r="N368" s="13" t="s">
        <v>62</v>
      </c>
      <c r="O368" s="13" t="s">
        <v>63</v>
      </c>
      <c r="P368" s="13" t="s">
        <v>64</v>
      </c>
      <c r="Q368" s="13" t="s">
        <v>65</v>
      </c>
      <c r="R368" s="13" t="s">
        <v>66</v>
      </c>
    </row>
    <row r="369" spans="1:26" s="10" customFormat="1">
      <c r="D369" s="12" t="s">
        <v>52</v>
      </c>
      <c r="E369" s="14">
        <f t="shared" ref="E369:F369" ca="1" si="277">E355-(E355-E362)/$M352*$M350</f>
        <v>11.716833333333334</v>
      </c>
      <c r="F369" s="14">
        <f t="shared" ca="1" si="277"/>
        <v>7.0021666666666675</v>
      </c>
      <c r="G369" s="14">
        <f ca="1">G355-(G355-G362)/$M352*$M350</f>
        <v>-4.1583333333333332</v>
      </c>
      <c r="H369" s="14">
        <f t="shared" ref="H369:J369" ca="1" si="278">H355-(H355-H362)/$M352*$M350</f>
        <v>28.546500000000002</v>
      </c>
      <c r="I369" s="14">
        <f t="shared" ca="1" si="278"/>
        <v>-1.6390000000000002</v>
      </c>
      <c r="J369" s="14">
        <f t="shared" ca="1" si="278"/>
        <v>-2.4104999999999999</v>
      </c>
      <c r="K369" s="14">
        <f ca="1">(ABS(G369)+ABS(I369))*SIGN(G369)</f>
        <v>-5.7973333333333334</v>
      </c>
      <c r="L369" s="14">
        <f ca="1">(ABS(H369)+ABS(J369))*SIGN(H369)</f>
        <v>30.957000000000001</v>
      </c>
      <c r="M369" s="14">
        <f ca="1">(ABS(K369)+0.3*ABS(L369))*SIGN(K369)</f>
        <v>-15.084433333333333</v>
      </c>
      <c r="N369" s="14">
        <f t="shared" ref="N369:N373" ca="1" si="279">(ABS(L369)+0.3*ABS(K369))*SIGN(L369)</f>
        <v>32.696199999999997</v>
      </c>
      <c r="O369" s="14">
        <f ca="1">F369+M369</f>
        <v>-8.0822666666666656</v>
      </c>
      <c r="P369" s="14">
        <f ca="1">F369-M369</f>
        <v>22.086600000000001</v>
      </c>
      <c r="Q369" s="14">
        <f ca="1">F369+N369</f>
        <v>39.698366666666665</v>
      </c>
      <c r="R369" s="14">
        <f ca="1">F369-N369</f>
        <v>-25.69403333333333</v>
      </c>
    </row>
    <row r="370" spans="1:26" s="10" customFormat="1">
      <c r="D370" s="12" t="s">
        <v>53</v>
      </c>
      <c r="E370" s="14">
        <f t="shared" ref="E370:F370" ca="1" si="280">E356-(E356-E363)/$M352*$M350</f>
        <v>2.3501666666666665</v>
      </c>
      <c r="F370" s="14">
        <f t="shared" ca="1" si="280"/>
        <v>1.6324166666666668</v>
      </c>
      <c r="G370" s="14">
        <f ca="1">G356-(G356-G363)/$M352*$M350</f>
        <v>123.27799999999999</v>
      </c>
      <c r="H370" s="14">
        <f t="shared" ref="H370:J370" ca="1" si="281">H356-(H356-H363)/$M352*$M350</f>
        <v>-70.819000000000003</v>
      </c>
      <c r="I370" s="14">
        <f t="shared" ca="1" si="281"/>
        <v>-11.731833333333332</v>
      </c>
      <c r="J370" s="14">
        <f t="shared" ca="1" si="281"/>
        <v>-17.2605</v>
      </c>
      <c r="K370" s="14">
        <f t="shared" ref="K370:L373" ca="1" si="282">(ABS(G370)+ABS(I370))*SIGN(G370)</f>
        <v>135.00983333333332</v>
      </c>
      <c r="L370" s="14">
        <f t="shared" ca="1" si="282"/>
        <v>-88.079499999999996</v>
      </c>
      <c r="M370" s="14">
        <f t="shared" ref="M370:M373" ca="1" si="283">(ABS(K370)+0.3*ABS(L370))*SIGN(K370)</f>
        <v>161.43368333333331</v>
      </c>
      <c r="N370" s="14">
        <f t="shared" ca="1" si="279"/>
        <v>-128.58244999999999</v>
      </c>
      <c r="O370" s="14">
        <f t="shared" ref="O370:O372" ca="1" si="284">F370+M370</f>
        <v>163.06609999999998</v>
      </c>
      <c r="P370" s="14">
        <f t="shared" ref="P370:P372" ca="1" si="285">F370-M370</f>
        <v>-159.80126666666663</v>
      </c>
      <c r="Q370" s="14">
        <f t="shared" ref="Q370:Q372" ca="1" si="286">F370+N370</f>
        <v>-126.95003333333332</v>
      </c>
      <c r="R370" s="14">
        <f t="shared" ref="R370:R372" ca="1" si="287">F370-N370</f>
        <v>130.21486666666667</v>
      </c>
    </row>
    <row r="371" spans="1:26" s="10" customFormat="1">
      <c r="D371" s="12" t="s">
        <v>54</v>
      </c>
      <c r="E371" s="14">
        <f t="shared" ref="E371:J373" ca="1" si="288">E357</f>
        <v>5.5439999999999996</v>
      </c>
      <c r="F371" s="14">
        <f t="shared" ca="1" si="288"/>
        <v>3.3130000000000002</v>
      </c>
      <c r="G371" s="14">
        <f t="shared" ca="1" si="288"/>
        <v>-3.032</v>
      </c>
      <c r="H371" s="14">
        <f t="shared" ca="1" si="288"/>
        <v>20.954000000000001</v>
      </c>
      <c r="I371" s="14">
        <f t="shared" ca="1" si="288"/>
        <v>-1.2</v>
      </c>
      <c r="J371" s="14">
        <f t="shared" ca="1" si="288"/>
        <v>-1.7649999999999999</v>
      </c>
      <c r="K371" s="14">
        <f t="shared" ca="1" si="282"/>
        <v>-4.2320000000000002</v>
      </c>
      <c r="L371" s="14">
        <f t="shared" ca="1" si="282"/>
        <v>22.719000000000001</v>
      </c>
      <c r="M371" s="14">
        <f t="shared" ca="1" si="283"/>
        <v>-11.047700000000001</v>
      </c>
      <c r="N371" s="14">
        <f t="shared" ca="1" si="279"/>
        <v>23.988600000000002</v>
      </c>
      <c r="O371" s="14">
        <f t="shared" ca="1" si="284"/>
        <v>-7.7347000000000001</v>
      </c>
      <c r="P371" s="14">
        <f t="shared" ca="1" si="285"/>
        <v>14.360700000000001</v>
      </c>
      <c r="Q371" s="14">
        <f t="shared" ca="1" si="286"/>
        <v>27.301600000000001</v>
      </c>
      <c r="R371" s="14">
        <f t="shared" ca="1" si="287"/>
        <v>-20.675600000000003</v>
      </c>
    </row>
    <row r="372" spans="1:26" s="10" customFormat="1">
      <c r="D372" s="12" t="s">
        <v>55</v>
      </c>
      <c r="E372" s="14">
        <f t="shared" ca="1" si="288"/>
        <v>1.446</v>
      </c>
      <c r="F372" s="14">
        <f t="shared" ca="1" si="288"/>
        <v>0.96899999999999997</v>
      </c>
      <c r="G372" s="14">
        <f t="shared" ca="1" si="288"/>
        <v>114.374</v>
      </c>
      <c r="H372" s="14">
        <f t="shared" ca="1" si="288"/>
        <v>-67.875</v>
      </c>
      <c r="I372" s="14">
        <f t="shared" ca="1" si="288"/>
        <v>-11.15</v>
      </c>
      <c r="J372" s="14">
        <f t="shared" ca="1" si="288"/>
        <v>-16.405000000000001</v>
      </c>
      <c r="K372" s="14">
        <f t="shared" ca="1" si="282"/>
        <v>125.524</v>
      </c>
      <c r="L372" s="14">
        <f t="shared" ca="1" si="282"/>
        <v>-84.28</v>
      </c>
      <c r="M372" s="14">
        <f t="shared" ca="1" si="283"/>
        <v>150.80799999999999</v>
      </c>
      <c r="N372" s="14">
        <f t="shared" ca="1" si="279"/>
        <v>-121.93719999999999</v>
      </c>
      <c r="O372" s="14">
        <f t="shared" ca="1" si="284"/>
        <v>151.77699999999999</v>
      </c>
      <c r="P372" s="14">
        <f t="shared" ca="1" si="285"/>
        <v>-149.839</v>
      </c>
      <c r="Q372" s="14">
        <f t="shared" ca="1" si="286"/>
        <v>-120.9682</v>
      </c>
      <c r="R372" s="14">
        <f t="shared" ca="1" si="287"/>
        <v>122.90619999999998</v>
      </c>
    </row>
    <row r="373" spans="1:26" s="10" customFormat="1">
      <c r="D373" s="12" t="s">
        <v>12</v>
      </c>
      <c r="E373" s="14">
        <f ca="1">E359+K359</f>
        <v>-802.81299999999999</v>
      </c>
      <c r="F373" s="14">
        <f ca="1">F359+L359</f>
        <v>-516.79600000000005</v>
      </c>
      <c r="G373" s="14">
        <f t="shared" ca="1" si="288"/>
        <v>69.830999999999989</v>
      </c>
      <c r="H373" s="14">
        <f t="shared" ca="1" si="288"/>
        <v>-205.31900000000002</v>
      </c>
      <c r="I373" s="14">
        <f t="shared" ca="1" si="288"/>
        <v>4.3970000000000002</v>
      </c>
      <c r="J373" s="14">
        <f t="shared" ca="1" si="288"/>
        <v>6.4689999999999994</v>
      </c>
      <c r="K373" s="14">
        <f t="shared" ca="1" si="282"/>
        <v>74.227999999999994</v>
      </c>
      <c r="L373" s="14">
        <f t="shared" ca="1" si="282"/>
        <v>-211.78800000000001</v>
      </c>
      <c r="M373" s="14">
        <f t="shared" ca="1" si="283"/>
        <v>137.76439999999999</v>
      </c>
      <c r="N373" s="14">
        <f t="shared" ca="1" si="279"/>
        <v>-234.0564</v>
      </c>
      <c r="O373" s="14">
        <f ca="1">F373+M373</f>
        <v>-379.03160000000003</v>
      </c>
      <c r="P373" s="14">
        <f ca="1">F373-M373</f>
        <v>-654.56040000000007</v>
      </c>
      <c r="Q373" s="14">
        <f ca="1">F373+N373</f>
        <v>-750.85239999999999</v>
      </c>
      <c r="R373" s="14">
        <f ca="1">F373-N373</f>
        <v>-282.73960000000005</v>
      </c>
    </row>
    <row r="374" spans="1:26" s="10" customFormat="1"/>
    <row r="375" spans="1:26" s="10" customFormat="1">
      <c r="B375" s="11" t="s">
        <v>58</v>
      </c>
      <c r="C375" s="12" t="s">
        <v>57</v>
      </c>
      <c r="E375" s="13" t="s">
        <v>44</v>
      </c>
      <c r="F375" s="13" t="s">
        <v>45</v>
      </c>
      <c r="G375" s="13" t="s">
        <v>46</v>
      </c>
      <c r="H375" s="13" t="s">
        <v>47</v>
      </c>
      <c r="I375" s="13" t="s">
        <v>48</v>
      </c>
      <c r="J375" s="13" t="s">
        <v>49</v>
      </c>
      <c r="K375" s="13" t="s">
        <v>59</v>
      </c>
      <c r="L375" s="13" t="s">
        <v>60</v>
      </c>
      <c r="M375" s="13" t="s">
        <v>61</v>
      </c>
      <c r="N375" s="13" t="s">
        <v>62</v>
      </c>
      <c r="O375" s="13" t="s">
        <v>63</v>
      </c>
      <c r="P375" s="13" t="s">
        <v>64</v>
      </c>
      <c r="Q375" s="13" t="s">
        <v>65</v>
      </c>
      <c r="R375" s="13" t="s">
        <v>66</v>
      </c>
    </row>
    <row r="376" spans="1:26" s="10" customFormat="1">
      <c r="D376" s="12" t="s">
        <v>52</v>
      </c>
      <c r="E376" s="14">
        <f t="shared" ref="E376:F376" ca="1" si="289">E362+(E355-E362)/$M352*$M351</f>
        <v>-6.5780000000000003</v>
      </c>
      <c r="F376" s="14">
        <f t="shared" ca="1" si="289"/>
        <v>-3.93</v>
      </c>
      <c r="G376" s="14">
        <f ca="1">G362+(G355-G362)/$M352*$M351</f>
        <v>5.8479999999999999</v>
      </c>
      <c r="H376" s="14">
        <f t="shared" ref="H376:J376" ca="1" si="290">H362+(H355-H362)/$M352*$M351</f>
        <v>-40.604999999999997</v>
      </c>
      <c r="I376" s="14">
        <f t="shared" ca="1" si="290"/>
        <v>2.3210000000000002</v>
      </c>
      <c r="J376" s="14">
        <f t="shared" ca="1" si="290"/>
        <v>3.4140000000000001</v>
      </c>
      <c r="K376" s="14">
        <f ca="1">(ABS(G376)+ABS(I376))*SIGN(G376)</f>
        <v>8.1690000000000005</v>
      </c>
      <c r="L376" s="14">
        <f ca="1">(ABS(H376)+ABS(J376))*SIGN(H376)</f>
        <v>-44.018999999999998</v>
      </c>
      <c r="M376" s="14">
        <f t="shared" ref="M376:M380" ca="1" si="291">(ABS(K376)+0.3*ABS(L376))*SIGN(K376)</f>
        <v>21.374699999999997</v>
      </c>
      <c r="N376" s="14">
        <f t="shared" ref="N376:N380" ca="1" si="292">(ABS(L376)+0.3*ABS(K376))*SIGN(L376)</f>
        <v>-46.469699999999996</v>
      </c>
      <c r="O376" s="14">
        <f ca="1">F376+M376</f>
        <v>17.444699999999997</v>
      </c>
      <c r="P376" s="14">
        <f ca="1">F376-M376</f>
        <v>-25.304699999999997</v>
      </c>
      <c r="Q376" s="14">
        <f ca="1">F376+N376</f>
        <v>-50.399699999999996</v>
      </c>
      <c r="R376" s="14">
        <f ca="1">F376-N376</f>
        <v>42.539699999999996</v>
      </c>
    </row>
    <row r="377" spans="1:26" s="10" customFormat="1">
      <c r="D377" s="12" t="s">
        <v>53</v>
      </c>
      <c r="E377" s="14">
        <f t="shared" ref="E377:F377" ca="1" si="293">E363+(E356-E363)/$M352*$M351</f>
        <v>-2.4220000000000002</v>
      </c>
      <c r="F377" s="14">
        <f t="shared" ca="1" si="293"/>
        <v>-1.5640000000000001</v>
      </c>
      <c r="G377" s="14">
        <f ca="1">G363+(G356-G363)/$M352*$M351</f>
        <v>-254.22</v>
      </c>
      <c r="H377" s="14">
        <f t="shared" ref="H377:J377" ca="1" si="294">H363+(H356-H363)/$M352*$M351</f>
        <v>153.22900000000001</v>
      </c>
      <c r="I377" s="14">
        <f t="shared" ca="1" si="294"/>
        <v>25.065000000000001</v>
      </c>
      <c r="J377" s="14">
        <f t="shared" ca="1" si="294"/>
        <v>36.875999999999998</v>
      </c>
      <c r="K377" s="14">
        <f t="shared" ref="K377:L380" ca="1" si="295">(ABS(G377)+ABS(I377))*SIGN(G377)</f>
        <v>-279.28500000000003</v>
      </c>
      <c r="L377" s="14">
        <f t="shared" ca="1" si="295"/>
        <v>190.10500000000002</v>
      </c>
      <c r="M377" s="14">
        <f t="shared" ca="1" si="291"/>
        <v>-336.31650000000002</v>
      </c>
      <c r="N377" s="14">
        <f t="shared" ca="1" si="292"/>
        <v>273.89050000000003</v>
      </c>
      <c r="O377" s="14">
        <f t="shared" ref="O377:O379" ca="1" si="296">F377+M377</f>
        <v>-337.88050000000004</v>
      </c>
      <c r="P377" s="14">
        <f t="shared" ref="P377:P379" ca="1" si="297">F377-M377</f>
        <v>334.7525</v>
      </c>
      <c r="Q377" s="14">
        <f t="shared" ref="Q377:Q379" ca="1" si="298">F377+N377</f>
        <v>272.32650000000001</v>
      </c>
      <c r="R377" s="14">
        <f t="shared" ref="R377:R379" ca="1" si="299">F377-N377</f>
        <v>-275.45450000000005</v>
      </c>
    </row>
    <row r="378" spans="1:26" s="10" customFormat="1">
      <c r="D378" s="12" t="s">
        <v>54</v>
      </c>
      <c r="E378" s="14">
        <f ca="1">E371</f>
        <v>5.5439999999999996</v>
      </c>
      <c r="F378" s="14">
        <f t="shared" ref="F378:J379" ca="1" si="300">F371</f>
        <v>3.3130000000000002</v>
      </c>
      <c r="G378" s="14">
        <f t="shared" ca="1" si="300"/>
        <v>-3.032</v>
      </c>
      <c r="H378" s="14">
        <f t="shared" ca="1" si="300"/>
        <v>20.954000000000001</v>
      </c>
      <c r="I378" s="14">
        <f t="shared" ca="1" si="300"/>
        <v>-1.2</v>
      </c>
      <c r="J378" s="14">
        <f t="shared" ca="1" si="300"/>
        <v>-1.7649999999999999</v>
      </c>
      <c r="K378" s="14">
        <f t="shared" ca="1" si="295"/>
        <v>-4.2320000000000002</v>
      </c>
      <c r="L378" s="14">
        <f t="shared" ca="1" si="295"/>
        <v>22.719000000000001</v>
      </c>
      <c r="M378" s="14">
        <f t="shared" ca="1" si="291"/>
        <v>-11.047700000000001</v>
      </c>
      <c r="N378" s="14">
        <f t="shared" ca="1" si="292"/>
        <v>23.988600000000002</v>
      </c>
      <c r="O378" s="14">
        <f t="shared" ca="1" si="296"/>
        <v>-7.7347000000000001</v>
      </c>
      <c r="P378" s="14">
        <f t="shared" ca="1" si="297"/>
        <v>14.360700000000001</v>
      </c>
      <c r="Q378" s="14">
        <f t="shared" ca="1" si="298"/>
        <v>27.301600000000001</v>
      </c>
      <c r="R378" s="14">
        <f t="shared" ca="1" si="299"/>
        <v>-20.675600000000003</v>
      </c>
    </row>
    <row r="379" spans="1:26" s="10" customFormat="1">
      <c r="D379" s="12" t="s">
        <v>55</v>
      </c>
      <c r="E379" s="14">
        <f ca="1">E372</f>
        <v>1.446</v>
      </c>
      <c r="F379" s="14">
        <f t="shared" ca="1" si="300"/>
        <v>0.96899999999999997</v>
      </c>
      <c r="G379" s="14">
        <f t="shared" ca="1" si="300"/>
        <v>114.374</v>
      </c>
      <c r="H379" s="14">
        <f t="shared" ca="1" si="300"/>
        <v>-67.875</v>
      </c>
      <c r="I379" s="14">
        <f t="shared" ca="1" si="300"/>
        <v>-11.15</v>
      </c>
      <c r="J379" s="14">
        <f t="shared" ca="1" si="300"/>
        <v>-16.405000000000001</v>
      </c>
      <c r="K379" s="14">
        <f t="shared" ca="1" si="295"/>
        <v>125.524</v>
      </c>
      <c r="L379" s="14">
        <f t="shared" ca="1" si="295"/>
        <v>-84.28</v>
      </c>
      <c r="M379" s="14">
        <f t="shared" ca="1" si="291"/>
        <v>150.80799999999999</v>
      </c>
      <c r="N379" s="14">
        <f t="shared" ca="1" si="292"/>
        <v>-121.93719999999999</v>
      </c>
      <c r="O379" s="14">
        <f t="shared" ca="1" si="296"/>
        <v>151.77699999999999</v>
      </c>
      <c r="P379" s="14">
        <f t="shared" ca="1" si="297"/>
        <v>-149.839</v>
      </c>
      <c r="Q379" s="14">
        <f t="shared" ca="1" si="298"/>
        <v>-120.9682</v>
      </c>
      <c r="R379" s="14">
        <f t="shared" ca="1" si="299"/>
        <v>122.90619999999998</v>
      </c>
    </row>
    <row r="380" spans="1:26" s="10" customFormat="1">
      <c r="D380" s="12" t="s">
        <v>12</v>
      </c>
      <c r="E380" s="14">
        <f ca="1">E366+K366</f>
        <v>-802.81299999999999</v>
      </c>
      <c r="F380" s="14">
        <f ca="1">F366+L366</f>
        <v>-516.79600000000005</v>
      </c>
      <c r="G380" s="14">
        <f t="shared" ref="G380:J380" ca="1" si="301">G366</f>
        <v>69.830999999999989</v>
      </c>
      <c r="H380" s="14">
        <f t="shared" ca="1" si="301"/>
        <v>-205.31900000000002</v>
      </c>
      <c r="I380" s="14">
        <f t="shared" ca="1" si="301"/>
        <v>4.3970000000000002</v>
      </c>
      <c r="J380" s="14">
        <f t="shared" ca="1" si="301"/>
        <v>6.4689999999999994</v>
      </c>
      <c r="K380" s="14">
        <f t="shared" ca="1" si="295"/>
        <v>74.227999999999994</v>
      </c>
      <c r="L380" s="14">
        <f t="shared" ca="1" si="295"/>
        <v>-211.78800000000001</v>
      </c>
      <c r="M380" s="14">
        <f t="shared" ca="1" si="291"/>
        <v>137.76439999999999</v>
      </c>
      <c r="N380" s="14">
        <f t="shared" ca="1" si="292"/>
        <v>-234.0564</v>
      </c>
      <c r="O380" s="14">
        <f ca="1">F380+M380</f>
        <v>-379.03160000000003</v>
      </c>
      <c r="P380" s="14">
        <f ca="1">F380-M380</f>
        <v>-654.56040000000007</v>
      </c>
      <c r="Q380" s="14">
        <f ca="1">F380+N380</f>
        <v>-750.85239999999999</v>
      </c>
      <c r="R380" s="14">
        <f ca="1">F380-N380</f>
        <v>-282.73960000000005</v>
      </c>
    </row>
    <row r="381" spans="1:26" s="10" customFormat="1"/>
    <row r="382" spans="1:26" s="10" customFormat="1">
      <c r="A382" s="12" t="s">
        <v>21</v>
      </c>
      <c r="B382" s="11" t="s">
        <v>58</v>
      </c>
      <c r="C382" s="12" t="s">
        <v>43</v>
      </c>
      <c r="E382" s="15" t="s">
        <v>44</v>
      </c>
      <c r="F382" s="13" t="s">
        <v>63</v>
      </c>
      <c r="G382" s="13" t="s">
        <v>64</v>
      </c>
      <c r="H382" s="13" t="s">
        <v>65</v>
      </c>
      <c r="I382" s="13" t="s">
        <v>66</v>
      </c>
      <c r="J382" s="13" t="s">
        <v>67</v>
      </c>
      <c r="K382" s="15" t="s">
        <v>63</v>
      </c>
      <c r="L382" s="15" t="s">
        <v>64</v>
      </c>
      <c r="M382" s="15" t="s">
        <v>65</v>
      </c>
      <c r="N382" s="15" t="s">
        <v>66</v>
      </c>
      <c r="O382" s="7" t="s">
        <v>117</v>
      </c>
      <c r="P382" s="13" t="s">
        <v>44</v>
      </c>
      <c r="Q382" s="13" t="s">
        <v>63</v>
      </c>
      <c r="R382" s="13" t="s">
        <v>64</v>
      </c>
      <c r="S382" s="13" t="s">
        <v>65</v>
      </c>
      <c r="T382" s="13" t="s">
        <v>66</v>
      </c>
      <c r="U382" s="13" t="s">
        <v>13</v>
      </c>
      <c r="V382" s="16" t="s">
        <v>68</v>
      </c>
      <c r="Y382" s="57" t="s">
        <v>69</v>
      </c>
      <c r="Z382" s="57" t="s">
        <v>70</v>
      </c>
    </row>
    <row r="383" spans="1:26">
      <c r="A383" s="1">
        <f ca="1">B350</f>
        <v>2</v>
      </c>
      <c r="D383" s="1" t="s">
        <v>52</v>
      </c>
      <c r="E383" s="17">
        <f ca="1">E369</f>
        <v>11.716833333333334</v>
      </c>
      <c r="F383" s="4">
        <f t="shared" ref="F383:I384" ca="1" si="302">O369</f>
        <v>-8.0822666666666656</v>
      </c>
      <c r="G383" s="4">
        <f t="shared" ca="1" si="302"/>
        <v>22.086600000000001</v>
      </c>
      <c r="H383" s="18">
        <f t="shared" ca="1" si="302"/>
        <v>39.698366666666665</v>
      </c>
      <c r="I383" s="18">
        <f t="shared" ca="1" si="302"/>
        <v>-25.69403333333333</v>
      </c>
      <c r="J383" s="4">
        <f>IF(R365="si",INDEX($N$40:$N$53,MATCH(A385,$L$40:$L$53,-1),1),"---")</f>
        <v>78</v>
      </c>
      <c r="K383" s="17">
        <f ca="1">MAX(ABS(F383),IF(J383="---",0,0.3*J383))</f>
        <v>23.4</v>
      </c>
      <c r="L383" s="17">
        <f ca="1">MAX(ABS(G383),IF(J383="---",0,0.3*J383))</f>
        <v>23.4</v>
      </c>
      <c r="M383" s="17">
        <f ca="1">MAX(ABS(H383),J383)</f>
        <v>78</v>
      </c>
      <c r="N383" s="17">
        <f ca="1">MAX(ABS(I383),J383)</f>
        <v>78</v>
      </c>
      <c r="O383" s="7" t="str">
        <f>CONCATENATE("lx (",R362,")")</f>
        <v>lx (lungo)</v>
      </c>
      <c r="P383" s="19">
        <f ca="1">MAX(E383-$Z351*(1-((0.48*$Z350+E385)/(0.48*$Z350))^2),0)/(($F351-2*$F352)*$O$2)*1000</f>
        <v>0</v>
      </c>
      <c r="Q383" s="19">
        <f ca="1">MAX(K383-$Z351*(1-((0.48*$Z350+K385)/(0.48*$Z350))^2),0)/(($F351-2*$F352)*$O$2)*1000</f>
        <v>0</v>
      </c>
      <c r="R383" s="19">
        <f t="shared" ref="R383:S383" ca="1" si="303">MAX(L383-$Z351*(1-((0.48*$Z350+L385)/(0.48*$Z350))^2),0)/(($F351-2*$F352)*$O$2)*1000</f>
        <v>0</v>
      </c>
      <c r="S383" s="19">
        <f t="shared" ca="1" si="303"/>
        <v>0</v>
      </c>
      <c r="T383" s="19">
        <f ca="1">MAX(N383-$Z351*(1-((0.48*$Z350+N385)/(0.48*$Z350))^2),0)/(($F351-2*$F352)*$O$2)*1000</f>
        <v>4.6218009473908399</v>
      </c>
      <c r="U383" s="17">
        <f ca="1">MAX(P383:T383)</f>
        <v>4.6218009473908399</v>
      </c>
      <c r="V383" s="39">
        <v>15.7</v>
      </c>
      <c r="Y383" s="68">
        <f>2*V383*$O$2/10</f>
        <v>1228.6956521739132</v>
      </c>
      <c r="Z383" s="69">
        <f>Y383*(F351-2*F352)/200</f>
        <v>135.15652173913045</v>
      </c>
    </row>
    <row r="384" spans="1:26">
      <c r="A384" s="12" t="s">
        <v>30</v>
      </c>
      <c r="D384" s="1" t="s">
        <v>53</v>
      </c>
      <c r="E384" s="17">
        <f ca="1">E370</f>
        <v>2.3501666666666665</v>
      </c>
      <c r="F384" s="18">
        <f t="shared" ca="1" si="302"/>
        <v>163.06609999999998</v>
      </c>
      <c r="G384" s="18">
        <f t="shared" ca="1" si="302"/>
        <v>-159.80126666666663</v>
      </c>
      <c r="H384" s="4">
        <f t="shared" ca="1" si="302"/>
        <v>-126.95003333333332</v>
      </c>
      <c r="I384" s="4">
        <f t="shared" ca="1" si="302"/>
        <v>130.21486666666667</v>
      </c>
      <c r="J384" s="4">
        <f>IF(R366="si",INDEX($O$40:$O$53,MATCH(A385,$L$40:$L$53,-1),1),"---")</f>
        <v>260</v>
      </c>
      <c r="K384" s="17">
        <f ca="1">MAX(ABS(F384),J384)</f>
        <v>260</v>
      </c>
      <c r="L384" s="17">
        <f ca="1">MAX(ABS(G384),J384)</f>
        <v>260</v>
      </c>
      <c r="M384" s="17">
        <f ca="1">MAX(ABS(H384),IF(J384="---",0,0.3*J384))</f>
        <v>126.95003333333332</v>
      </c>
      <c r="N384" s="17">
        <f ca="1">MAX(ABS(I384),IF(J384="---",0,0.3*J384))</f>
        <v>130.21486666666667</v>
      </c>
      <c r="O384" s="7" t="str">
        <f>CONCATENATE("ly (",R363,")")</f>
        <v>ly (corto)</v>
      </c>
      <c r="P384" s="19">
        <f ca="1">MAX(E384-$Z352*(1-((0.48*$Z350+E385)/(0.48*$Z350))^2),0)/(($F350-2*$F352)*$O$2)*1000</f>
        <v>0</v>
      </c>
      <c r="Q384" s="19">
        <f ca="1">MAX(K384-$Z352*(1-((0.48*$Z350+K385)/(0.48*$Z350))^2),0)/(($F350-2*$F352)*$O$2)*1000</f>
        <v>5.9744329794273296</v>
      </c>
      <c r="R384" s="19">
        <f t="shared" ref="R384:T384" ca="1" si="304">MAX(L384-$Z352*(1-((0.48*$Z350+L385)/(0.48*$Z350))^2),0)/(($F350-2*$F352)*$O$2)*1000</f>
        <v>3.4380426289417017</v>
      </c>
      <c r="S384" s="19">
        <f t="shared" ca="1" si="304"/>
        <v>0</v>
      </c>
      <c r="T384" s="19">
        <f t="shared" ca="1" si="304"/>
        <v>1.6921397330249131</v>
      </c>
      <c r="U384" s="17">
        <f ca="1">MAX(P384:T384)</f>
        <v>5.9744329794273296</v>
      </c>
      <c r="V384" s="39">
        <v>9.36</v>
      </c>
      <c r="Y384" s="68">
        <f>2*V384*$O$2/10</f>
        <v>732.52173913043475</v>
      </c>
      <c r="Z384" s="69">
        <f>Y384*(F350-2*F352)/200</f>
        <v>227.08173913043476</v>
      </c>
    </row>
    <row r="385" spans="1:27">
      <c r="A385" s="1">
        <f>B351</f>
        <v>1</v>
      </c>
      <c r="D385" s="1" t="s">
        <v>12</v>
      </c>
      <c r="E385" s="20">
        <f ca="1">E373</f>
        <v>-802.81299999999999</v>
      </c>
      <c r="F385" s="8">
        <f ca="1">O373</f>
        <v>-379.03160000000003</v>
      </c>
      <c r="G385" s="8">
        <f ca="1">P373</f>
        <v>-654.56040000000007</v>
      </c>
      <c r="H385" s="8">
        <f ca="1">Q373</f>
        <v>-750.85239999999999</v>
      </c>
      <c r="I385" s="8">
        <f ca="1">R373</f>
        <v>-282.73960000000005</v>
      </c>
      <c r="K385" s="17">
        <f ca="1">F385</f>
        <v>-379.03160000000003</v>
      </c>
      <c r="L385" s="17">
        <f t="shared" ref="L385:N385" ca="1" si="305">G385</f>
        <v>-654.56040000000007</v>
      </c>
      <c r="M385" s="17">
        <f t="shared" ca="1" si="305"/>
        <v>-750.85239999999999</v>
      </c>
      <c r="N385" s="17">
        <f t="shared" ca="1" si="305"/>
        <v>-282.73960000000005</v>
      </c>
      <c r="Y385" s="61"/>
      <c r="Z385" s="61"/>
    </row>
    <row r="386" spans="1:27">
      <c r="D386" s="7" t="s">
        <v>71</v>
      </c>
      <c r="E386" s="4">
        <f ca="1">($Z351+$Z383)*(1-ABS((0.48*$Z350+E385)/(0.48*$Z350+$Y383))^(1+1/(1+$Y383/$Z350)))</f>
        <v>221.7795144413995</v>
      </c>
      <c r="K386" s="4">
        <f ca="1">($Z351+$Z383)*(1-ABS((0.48*$Z350+K385)/(0.48*$Z350+$Y383))^(1+1/(1+$Y383/$Z350)))</f>
        <v>192.70252864100772</v>
      </c>
      <c r="L386" s="4">
        <f ca="1">($Z351+$Z383)*(1-ABS((0.48*$Z350+L385)/(0.48*$Z350+$Y383))^(1+1/(1+$Y383/$Z350)))</f>
        <v>212.80640212212131</v>
      </c>
      <c r="M386" s="4">
        <f ca="1">($Z351+$Z383)*(1-ABS((0.48*$Z350+M385)/(0.48*$Z350+$Y383))^(1+1/(1+$Y383/$Z350)))</f>
        <v>218.78838413133013</v>
      </c>
      <c r="N386" s="4">
        <f ca="1">($Z351+$Z383)*(1-ABS((0.48*$Z350+N385)/(0.48*$Z350+$Y383))^(1+1/(1+$Y383/$Z350)))</f>
        <v>184.68418208785536</v>
      </c>
      <c r="Y386" s="61"/>
      <c r="Z386" s="61"/>
    </row>
    <row r="387" spans="1:27">
      <c r="D387" s="7" t="s">
        <v>72</v>
      </c>
      <c r="E387" s="4">
        <f ca="1">($Z352+$Z384)*(1-ABS((0.48*$Z350+E385)/(0.48*$Z350+$Y384))^(1+1/(1+$Y384/$Z350)))</f>
        <v>425.95365178762989</v>
      </c>
      <c r="K387" s="4">
        <f ca="1">($Z352+$Z384)*(1-ABS((0.48*$Z350+K385)/(0.48*$Z350+$Y384))^(1+1/(1+$Y384/$Z350)))</f>
        <v>347.29121011938201</v>
      </c>
      <c r="L387" s="4">
        <f ca="1">($Z352+$Z384)*(1-ABS((0.48*$Z350+L385)/(0.48*$Z350+$Y384))^(1+1/(1+$Y384/$Z350)))</f>
        <v>402.09880809906002</v>
      </c>
      <c r="M387" s="4">
        <f ca="1">($Z352+$Z384)*(1-ABS((0.48*$Z350+M385)/(0.48*$Z350+$Y384))^(1+1/(1+$Y384/$Z350)))</f>
        <v>418.05594750269483</v>
      </c>
      <c r="N387" s="4">
        <f ca="1">($Z352+$Z384)*(1-ABS((0.48*$Z350+N385)/(0.48*$Z350+$Y384))^(1+1/(1+$Y384/$Z350)))</f>
        <v>325.04738567013766</v>
      </c>
      <c r="Y387" s="61"/>
      <c r="Z387" s="61"/>
    </row>
    <row r="388" spans="1:27">
      <c r="A388" t="str">
        <f ca="1">IF(MAX(E388:N388)&gt;1,"non verificato","verificato")</f>
        <v>verificato</v>
      </c>
      <c r="D388" s="7" t="s">
        <v>73</v>
      </c>
      <c r="E388" s="3">
        <f ca="1">ABS(E383/E386)^1.5+ABS(E384/E387)^1.5</f>
        <v>1.2553033149796992E-2</v>
      </c>
      <c r="K388" s="3">
        <f t="shared" ref="K388:N388" ca="1" si="306">ABS(K383/K386)^1.5+ABS(K384/K387)^1.5</f>
        <v>0.69008260485386475</v>
      </c>
      <c r="L388" s="3">
        <f t="shared" ca="1" si="306"/>
        <v>0.5564116409976384</v>
      </c>
      <c r="M388" s="3">
        <f t="shared" ca="1" si="306"/>
        <v>0.38020478789608292</v>
      </c>
      <c r="N388" s="3">
        <f t="shared" ca="1" si="306"/>
        <v>0.52802577981901511</v>
      </c>
      <c r="Y388" s="61"/>
      <c r="Z388" s="61"/>
    </row>
    <row r="389" spans="1:27">
      <c r="Y389" s="61"/>
      <c r="Z389" s="61"/>
    </row>
    <row r="390" spans="1:27">
      <c r="B390" s="9" t="s">
        <v>58</v>
      </c>
      <c r="C390" s="1" t="s">
        <v>57</v>
      </c>
      <c r="D390" s="10"/>
      <c r="E390" s="15" t="s">
        <v>44</v>
      </c>
      <c r="F390" s="13" t="s">
        <v>63</v>
      </c>
      <c r="G390" s="13" t="s">
        <v>64</v>
      </c>
      <c r="H390" s="13" t="s">
        <v>65</v>
      </c>
      <c r="I390" s="13" t="s">
        <v>66</v>
      </c>
      <c r="J390" s="13" t="s">
        <v>67</v>
      </c>
      <c r="K390" s="15" t="s">
        <v>63</v>
      </c>
      <c r="L390" s="15" t="s">
        <v>64</v>
      </c>
      <c r="M390" s="15" t="s">
        <v>65</v>
      </c>
      <c r="N390" s="15" t="s">
        <v>66</v>
      </c>
      <c r="O390" s="7" t="str">
        <f>O382</f>
        <v>As,nec</v>
      </c>
      <c r="P390" s="13" t="s">
        <v>44</v>
      </c>
      <c r="Q390" s="13" t="s">
        <v>63</v>
      </c>
      <c r="R390" s="13" t="s">
        <v>64</v>
      </c>
      <c r="S390" s="13" t="s">
        <v>65</v>
      </c>
      <c r="T390" s="13" t="s">
        <v>66</v>
      </c>
      <c r="U390" s="13" t="s">
        <v>13</v>
      </c>
      <c r="V390" s="16" t="s">
        <v>68</v>
      </c>
      <c r="Y390" s="57" t="s">
        <v>69</v>
      </c>
      <c r="Z390" s="57" t="s">
        <v>70</v>
      </c>
    </row>
    <row r="391" spans="1:27">
      <c r="D391" s="1" t="s">
        <v>52</v>
      </c>
      <c r="E391" s="17">
        <f ca="1">E376</f>
        <v>-6.5780000000000003</v>
      </c>
      <c r="F391" s="4">
        <f t="shared" ref="F391:I392" ca="1" si="307">O376</f>
        <v>17.444699999999997</v>
      </c>
      <c r="G391" s="4">
        <f t="shared" ca="1" si="307"/>
        <v>-25.304699999999997</v>
      </c>
      <c r="H391" s="18">
        <f t="shared" ca="1" si="307"/>
        <v>-50.399699999999996</v>
      </c>
      <c r="I391" s="18">
        <f t="shared" ca="1" si="307"/>
        <v>42.539699999999996</v>
      </c>
      <c r="J391" s="4" t="str">
        <f>IF(R365="si",INDEX($N$40:$N$53,MATCH(A385,$L$40:$L$53,-1)+1,1),"---")</f>
        <v>---</v>
      </c>
      <c r="K391" s="17">
        <f ca="1">MAX(ABS(F391),IF(J391="---",0,0.3*J391))</f>
        <v>17.444699999999997</v>
      </c>
      <c r="L391" s="17">
        <f ca="1">MAX(ABS(G391),IF(J391="---",0,0.3*J391))</f>
        <v>25.304699999999997</v>
      </c>
      <c r="M391" s="17">
        <f ca="1">MAX(ABS(H391),J391)</f>
        <v>50.399699999999996</v>
      </c>
      <c r="N391" s="17">
        <f ca="1">MAX(ABS(I391),J391)</f>
        <v>42.539699999999996</v>
      </c>
      <c r="O391" s="7" t="str">
        <f>O383</f>
        <v>lx (lungo)</v>
      </c>
      <c r="P391" s="19">
        <f t="shared" ref="P391" ca="1" si="308">MAX(E391-$Z351*(1-((0.48*$Z350+E393)/(0.48*$Z350))^2),0)/(($F351-2*$F352)*$O$2)*1000</f>
        <v>0</v>
      </c>
      <c r="Q391" s="19">
        <f ca="1">MAX(K391-$Z351*(1-((0.48*$Z350+K393)/(0.48*$Z350))^2),0)/(($F351-2*$F352)*$O$2)*1000</f>
        <v>0</v>
      </c>
      <c r="R391" s="19">
        <f ca="1">MAX(L391-$Z351*(1-((0.48*$Z350+L393)/(0.48*$Z350))^2),0)/(($F351-2*$F352)*$O$2)*1000</f>
        <v>0</v>
      </c>
      <c r="S391" s="19">
        <f ca="1">MAX(M391-$Z351*(1-((0.48*$Z350+M393)/(0.48*$Z350))^2),0)/(($F351-2*$F352)*$O$2)*1000</f>
        <v>0</v>
      </c>
      <c r="T391" s="19">
        <f ca="1">MAX(N391-$Z351*(1-((0.48*$Z350+N393)/(0.48*$Z350))^2),0)/(($F351-2*$F352)*$O$2)*1000</f>
        <v>0.50267518981508219</v>
      </c>
      <c r="U391" s="17">
        <f ca="1">MAX(P391:T391)</f>
        <v>0.50267518981508219</v>
      </c>
      <c r="V391" s="39">
        <v>15.7</v>
      </c>
      <c r="Y391" s="68">
        <f>2*V391*$O$2/10</f>
        <v>1228.6956521739132</v>
      </c>
      <c r="Z391" s="69">
        <f>Y391*(F351-2*F352)/200</f>
        <v>135.15652173913045</v>
      </c>
    </row>
    <row r="392" spans="1:27">
      <c r="D392" s="1" t="s">
        <v>53</v>
      </c>
      <c r="E392" s="17">
        <f ca="1">E377</f>
        <v>-2.4220000000000002</v>
      </c>
      <c r="F392" s="18">
        <f t="shared" ca="1" si="307"/>
        <v>-337.88050000000004</v>
      </c>
      <c r="G392" s="18">
        <f t="shared" ca="1" si="307"/>
        <v>334.7525</v>
      </c>
      <c r="H392" s="4">
        <f t="shared" ca="1" si="307"/>
        <v>272.32650000000001</v>
      </c>
      <c r="I392" s="4">
        <f t="shared" ca="1" si="307"/>
        <v>-275.45450000000005</v>
      </c>
      <c r="J392" s="4" t="str">
        <f>IF(R366="si",INDEX($O$40:$O$53,MATCH(A385,$L$40:$L$53,-1)+1,1),"---")</f>
        <v>---</v>
      </c>
      <c r="K392" s="17">
        <f ca="1">MAX(ABS(F392),J392)</f>
        <v>337.88050000000004</v>
      </c>
      <c r="L392" s="17">
        <f ca="1">MAX(ABS(G392),J392)</f>
        <v>334.7525</v>
      </c>
      <c r="M392" s="17">
        <f ca="1">MAX(ABS(H392),IF(J392="---",0,0.3*J392))</f>
        <v>272.32650000000001</v>
      </c>
      <c r="N392" s="17">
        <f ca="1">MAX(ABS(I392),IF(J392="---",0,0.3*J392))</f>
        <v>275.45450000000005</v>
      </c>
      <c r="O392" s="7" t="str">
        <f>O384</f>
        <v>ly (corto)</v>
      </c>
      <c r="P392" s="19">
        <f t="shared" ref="P392" ca="1" si="309">MAX(E392-$Z352*(1-((0.48*$Z350+E393)/(0.48*$Z350))^2),0)/(($F350-2*$F352)*$O$2)*1000</f>
        <v>0</v>
      </c>
      <c r="Q392" s="19">
        <f ca="1">MAX(K392-$Z352*(1-((0.48*$Z350+K393)/(0.48*$Z350))^2),0)/(($F350-2*$F352)*$O$2)*1000</f>
        <v>9.184561115628048</v>
      </c>
      <c r="R392" s="19">
        <f ca="1">MAX(L392-$Z352*(1-((0.48*$Z350+L393)/(0.48*$Z350))^2),0)/(($F350-2*$F352)*$O$2)*1000</f>
        <v>6.5192388655008413</v>
      </c>
      <c r="S392" s="19">
        <f ca="1">MAX(M392-$Z352*(1-((0.48*$Z350+M393)/(0.48*$Z350))^2),0)/(($F350-2*$F352)*$O$2)*1000</f>
        <v>3.2405583623832666</v>
      </c>
      <c r="T392" s="19">
        <f ca="1">MAX(N392-$Z352*(1-((0.48*$Z350+N393)/(0.48*$Z350))^2),0)/(($F350-2*$F352)*$O$2)*1000</f>
        <v>7.67871960160317</v>
      </c>
      <c r="U392" s="17">
        <f ca="1">MAX(P392:T392)</f>
        <v>9.184561115628048</v>
      </c>
      <c r="V392" s="39">
        <v>9.36</v>
      </c>
      <c r="Y392" s="68">
        <f>2*V392*$O$2/10</f>
        <v>732.52173913043475</v>
      </c>
      <c r="Z392" s="69">
        <f>Y392*(F350-2*F352)/200</f>
        <v>227.08173913043476</v>
      </c>
    </row>
    <row r="393" spans="1:27">
      <c r="D393" s="1" t="s">
        <v>12</v>
      </c>
      <c r="E393" s="20">
        <f ca="1">E380</f>
        <v>-802.81299999999999</v>
      </c>
      <c r="F393" s="8">
        <f ca="1">O380</f>
        <v>-379.03160000000003</v>
      </c>
      <c r="G393" s="8">
        <f ca="1">P380</f>
        <v>-654.56040000000007</v>
      </c>
      <c r="H393" s="8">
        <f ca="1">Q380</f>
        <v>-750.85239999999999</v>
      </c>
      <c r="I393" s="8">
        <f ca="1">R380</f>
        <v>-282.73960000000005</v>
      </c>
      <c r="K393" s="17">
        <f ca="1">F393</f>
        <v>-379.03160000000003</v>
      </c>
      <c r="L393" s="17">
        <f t="shared" ref="L393:N393" ca="1" si="310">G393</f>
        <v>-654.56040000000007</v>
      </c>
      <c r="M393" s="17">
        <f t="shared" ca="1" si="310"/>
        <v>-750.85239999999999</v>
      </c>
      <c r="N393" s="17">
        <f t="shared" ca="1" si="310"/>
        <v>-282.73960000000005</v>
      </c>
    </row>
    <row r="394" spans="1:27">
      <c r="D394" s="7" t="s">
        <v>71</v>
      </c>
      <c r="E394" s="4">
        <f ca="1">($Z351+$Z391)*(1-ABS((0.48*$Z350+E393)/(0.48*$Z350+$Y391))^(1+1/(1+$Y391/$Z350)))</f>
        <v>221.7795144413995</v>
      </c>
      <c r="K394" s="4">
        <f ca="1">($Z351+$Z391)*(1-ABS((0.48*$Z350+K393)/(0.48*$Z350+$Y391))^(1+1/(1+$Y391/$Z350)))</f>
        <v>192.70252864100772</v>
      </c>
      <c r="L394" s="4">
        <f ca="1">($Z351+$Z391)*(1-ABS((0.48*$Z350+L393)/(0.48*$Z350+$Y391))^(1+1/(1+$Y391/$Z350)))</f>
        <v>212.80640212212131</v>
      </c>
      <c r="M394" s="4">
        <f ca="1">($Z351+$Z391)*(1-ABS((0.48*$Z350+M393)/(0.48*$Z350+$Y391))^(1+1/(1+$Y391/$Z350)))</f>
        <v>218.78838413133013</v>
      </c>
      <c r="N394" s="4">
        <f ca="1">($Z351+$Z391)*(1-ABS((0.48*$Z350+N393)/(0.48*$Z350+$Y391))^(1+1/(1+$Y391/$Z350)))</f>
        <v>184.68418208785536</v>
      </c>
    </row>
    <row r="395" spans="1:27">
      <c r="D395" s="7" t="s">
        <v>72</v>
      </c>
      <c r="E395" s="4">
        <f ca="1">($Z352+$Z392)*(1-ABS((0.48*$Z350+E393)/(0.48*$Z350+$Y392))^(1+1/(1+$Y392/$Z350)))</f>
        <v>425.95365178762989</v>
      </c>
      <c r="K395" s="4">
        <f ca="1">($Z352+$Z392)*(1-ABS((0.48*$Z350+K393)/(0.48*$Z350+$Y392))^(1+1/(1+$Y392/$Z350)))</f>
        <v>347.29121011938201</v>
      </c>
      <c r="L395" s="4">
        <f ca="1">($Z352+$Z392)*(1-ABS((0.48*$Z350+L393)/(0.48*$Z350+$Y392))^(1+1/(1+$Y392/$Z350)))</f>
        <v>402.09880809906002</v>
      </c>
      <c r="M395" s="4">
        <f ca="1">($Z352+$Z392)*(1-ABS((0.48*$Z350+M393)/(0.48*$Z350+$Y392))^(1+1/(1+$Y392/$Z350)))</f>
        <v>418.05594750269483</v>
      </c>
      <c r="N395" s="4">
        <f ca="1">($Z352+$Z392)*(1-ABS((0.48*$Z350+N393)/(0.48*$Z350+$Y392))^(1+1/(1+$Y392/$Z350)))</f>
        <v>325.04738567013766</v>
      </c>
    </row>
    <row r="396" spans="1:27">
      <c r="A396" t="str">
        <f ca="1">IF(MAX(E396:N396)&gt;1,"non verificato","verificato")</f>
        <v>verificato</v>
      </c>
      <c r="D396" s="7" t="s">
        <v>73</v>
      </c>
      <c r="E396" s="3">
        <f ca="1">ABS(E391/E394)^1.5+ABS(E392/E395)^1.5</f>
        <v>5.5368548033516707E-3</v>
      </c>
      <c r="K396" s="3">
        <f t="shared" ref="K396:N396" ca="1" si="311">ABS(K391/K394)^1.5+ABS(K392/K395)^1.5</f>
        <v>0.98686772182059257</v>
      </c>
      <c r="L396" s="3">
        <f t="shared" ca="1" si="311"/>
        <v>0.80060667535400232</v>
      </c>
      <c r="M396" s="3">
        <f t="shared" ca="1" si="311"/>
        <v>0.63631671176411431</v>
      </c>
      <c r="N396" s="3">
        <f t="shared" ca="1" si="311"/>
        <v>0.8906551385962318</v>
      </c>
    </row>
    <row r="397" spans="1:27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</sheetData>
  <sheetProtection sheet="1" selectLockedCells="1"/>
  <mergeCells count="1">
    <mergeCell ref="E37:F37"/>
  </mergeCells>
  <conditionalFormatting sqref="E143 K143:N143 E151 K151:N151 E94 K94:N94 E102 K102:N102">
    <cfRule type="cellIs" dxfId="296" priority="101" stopIfTrue="1" operator="greaterThan">
      <formula>1</formula>
    </cfRule>
  </conditionalFormatting>
  <conditionalFormatting sqref="K147">
    <cfRule type="cellIs" dxfId="295" priority="100" operator="greaterThanOrEqual">
      <formula>L147</formula>
    </cfRule>
  </conditionalFormatting>
  <conditionalFormatting sqref="L147">
    <cfRule type="cellIs" dxfId="294" priority="99" operator="greaterThanOrEqual">
      <formula>K147</formula>
    </cfRule>
  </conditionalFormatting>
  <conditionalFormatting sqref="M146">
    <cfRule type="cellIs" dxfId="293" priority="98" operator="greaterThanOrEqual">
      <formula>N146</formula>
    </cfRule>
  </conditionalFormatting>
  <conditionalFormatting sqref="N146">
    <cfRule type="cellIs" dxfId="292" priority="97" operator="greaterThanOrEqual">
      <formula>M146</formula>
    </cfRule>
  </conditionalFormatting>
  <conditionalFormatting sqref="K139">
    <cfRule type="cellIs" dxfId="291" priority="96" operator="greaterThanOrEqual">
      <formula>L139</formula>
    </cfRule>
  </conditionalFormatting>
  <conditionalFormatting sqref="L139">
    <cfRule type="cellIs" dxfId="290" priority="95" operator="greaterThanOrEqual">
      <formula>K139</formula>
    </cfRule>
  </conditionalFormatting>
  <conditionalFormatting sqref="M138">
    <cfRule type="cellIs" dxfId="289" priority="94" operator="greaterThanOrEqual">
      <formula>N138</formula>
    </cfRule>
  </conditionalFormatting>
  <conditionalFormatting sqref="N138">
    <cfRule type="cellIs" dxfId="288" priority="93" operator="greaterThanOrEqual">
      <formula>M138</formula>
    </cfRule>
  </conditionalFormatting>
  <conditionalFormatting sqref="K98">
    <cfRule type="cellIs" dxfId="287" priority="92" operator="greaterThanOrEqual">
      <formula>L98</formula>
    </cfRule>
  </conditionalFormatting>
  <conditionalFormatting sqref="L98">
    <cfRule type="cellIs" dxfId="286" priority="91" operator="greaterThanOrEqual">
      <formula>K98</formula>
    </cfRule>
  </conditionalFormatting>
  <conditionalFormatting sqref="M97">
    <cfRule type="cellIs" dxfId="285" priority="90" operator="greaterThanOrEqual">
      <formula>N97</formula>
    </cfRule>
  </conditionalFormatting>
  <conditionalFormatting sqref="N97">
    <cfRule type="cellIs" dxfId="284" priority="89" operator="greaterThanOrEqual">
      <formula>M97</formula>
    </cfRule>
  </conditionalFormatting>
  <conditionalFormatting sqref="K90">
    <cfRule type="cellIs" dxfId="283" priority="88" operator="greaterThanOrEqual">
      <formula>L90</formula>
    </cfRule>
  </conditionalFormatting>
  <conditionalFormatting sqref="L90">
    <cfRule type="cellIs" dxfId="282" priority="87" operator="greaterThanOrEqual">
      <formula>K90</formula>
    </cfRule>
  </conditionalFormatting>
  <conditionalFormatting sqref="M89">
    <cfRule type="cellIs" dxfId="281" priority="86" operator="greaterThanOrEqual">
      <formula>N89</formula>
    </cfRule>
  </conditionalFormatting>
  <conditionalFormatting sqref="N89">
    <cfRule type="cellIs" dxfId="280" priority="85" operator="greaterThanOrEqual">
      <formula>M89</formula>
    </cfRule>
  </conditionalFormatting>
  <conditionalFormatting sqref="D51">
    <cfRule type="expression" dxfId="279" priority="84">
      <formula>$B$51=""</formula>
    </cfRule>
  </conditionalFormatting>
  <conditionalFormatting sqref="F51">
    <cfRule type="expression" dxfId="278" priority="83">
      <formula>$B$51=""</formula>
    </cfRule>
  </conditionalFormatting>
  <conditionalFormatting sqref="I51">
    <cfRule type="expression" dxfId="277" priority="82">
      <formula>$B$51=""</formula>
    </cfRule>
  </conditionalFormatting>
  <conditionalFormatting sqref="I52">
    <cfRule type="expression" dxfId="276" priority="81">
      <formula>$B$51=""</formula>
    </cfRule>
  </conditionalFormatting>
  <conditionalFormatting sqref="D49">
    <cfRule type="expression" dxfId="275" priority="80">
      <formula>$B$49=""</formula>
    </cfRule>
  </conditionalFormatting>
  <conditionalFormatting sqref="I50">
    <cfRule type="expression" dxfId="274" priority="79">
      <formula>$B$49=""</formula>
    </cfRule>
  </conditionalFormatting>
  <conditionalFormatting sqref="D47">
    <cfRule type="expression" dxfId="273" priority="78">
      <formula>$B$47=""</formula>
    </cfRule>
  </conditionalFormatting>
  <conditionalFormatting sqref="I48">
    <cfRule type="expression" dxfId="272" priority="77">
      <formula>$B$47=""</formula>
    </cfRule>
  </conditionalFormatting>
  <conditionalFormatting sqref="F49">
    <cfRule type="expression" dxfId="271" priority="76">
      <formula>$B$49=""</formula>
    </cfRule>
  </conditionalFormatting>
  <conditionalFormatting sqref="I49">
    <cfRule type="expression" dxfId="270" priority="75">
      <formula>$B$49=""</formula>
    </cfRule>
  </conditionalFormatting>
  <conditionalFormatting sqref="F47">
    <cfRule type="expression" dxfId="269" priority="74">
      <formula>$B$47=""</formula>
    </cfRule>
  </conditionalFormatting>
  <conditionalFormatting sqref="I47">
    <cfRule type="expression" dxfId="268" priority="73">
      <formula>$B$47=""</formula>
    </cfRule>
  </conditionalFormatting>
  <conditionalFormatting sqref="D45">
    <cfRule type="expression" dxfId="267" priority="72">
      <formula>$B$45=""</formula>
    </cfRule>
  </conditionalFormatting>
  <conditionalFormatting sqref="D43">
    <cfRule type="expression" dxfId="266" priority="71">
      <formula>$B$43=""</formula>
    </cfRule>
  </conditionalFormatting>
  <conditionalFormatting sqref="F43">
    <cfRule type="expression" dxfId="265" priority="70">
      <formula>$B$43=""</formula>
    </cfRule>
  </conditionalFormatting>
  <conditionalFormatting sqref="I43">
    <cfRule type="expression" dxfId="264" priority="69">
      <formula>$B$43=""</formula>
    </cfRule>
  </conditionalFormatting>
  <conditionalFormatting sqref="F45">
    <cfRule type="expression" dxfId="263" priority="68">
      <formula>$B$45=""</formula>
    </cfRule>
  </conditionalFormatting>
  <conditionalFormatting sqref="I45">
    <cfRule type="expression" dxfId="262" priority="67">
      <formula>$B$45=""</formula>
    </cfRule>
  </conditionalFormatting>
  <conditionalFormatting sqref="M42:M43">
    <cfRule type="expression" dxfId="261" priority="66">
      <formula>$B$43=""</formula>
    </cfRule>
  </conditionalFormatting>
  <conditionalFormatting sqref="M41">
    <cfRule type="expression" dxfId="260" priority="65">
      <formula>$B$43=""</formula>
    </cfRule>
  </conditionalFormatting>
  <conditionalFormatting sqref="M44:M45">
    <cfRule type="expression" dxfId="259" priority="64">
      <formula>$B$43=""</formula>
    </cfRule>
  </conditionalFormatting>
  <conditionalFormatting sqref="M46:M47">
    <cfRule type="expression" dxfId="258" priority="63">
      <formula>$B$43=""</formula>
    </cfRule>
  </conditionalFormatting>
  <conditionalFormatting sqref="M48:M49">
    <cfRule type="expression" dxfId="257" priority="62">
      <formula>$B$43=""</formula>
    </cfRule>
  </conditionalFormatting>
  <conditionalFormatting sqref="M50:M51">
    <cfRule type="expression" dxfId="256" priority="61">
      <formula>$B$43=""</formula>
    </cfRule>
  </conditionalFormatting>
  <conditionalFormatting sqref="M52:M53">
    <cfRule type="expression" dxfId="255" priority="60">
      <formula>$B$43=""</formula>
    </cfRule>
  </conditionalFormatting>
  <conditionalFormatting sqref="E192 K192:N192 E200 K200:N200">
    <cfRule type="cellIs" dxfId="254" priority="59" stopIfTrue="1" operator="greaterThan">
      <formula>1</formula>
    </cfRule>
  </conditionalFormatting>
  <conditionalFormatting sqref="K196">
    <cfRule type="cellIs" dxfId="253" priority="58" operator="greaterThanOrEqual">
      <formula>L196</formula>
    </cfRule>
  </conditionalFormatting>
  <conditionalFormatting sqref="L196">
    <cfRule type="cellIs" dxfId="252" priority="57" operator="greaterThanOrEqual">
      <formula>K196</formula>
    </cfRule>
  </conditionalFormatting>
  <conditionalFormatting sqref="M195">
    <cfRule type="cellIs" dxfId="251" priority="56" operator="greaterThanOrEqual">
      <formula>N195</formula>
    </cfRule>
  </conditionalFormatting>
  <conditionalFormatting sqref="N195">
    <cfRule type="cellIs" dxfId="250" priority="55" operator="greaterThanOrEqual">
      <formula>M195</formula>
    </cfRule>
  </conditionalFormatting>
  <conditionalFormatting sqref="K188">
    <cfRule type="cellIs" dxfId="249" priority="54" operator="greaterThanOrEqual">
      <formula>L188</formula>
    </cfRule>
  </conditionalFormatting>
  <conditionalFormatting sqref="L188">
    <cfRule type="cellIs" dxfId="248" priority="53" operator="greaterThanOrEqual">
      <formula>K188</formula>
    </cfRule>
  </conditionalFormatting>
  <conditionalFormatting sqref="M187">
    <cfRule type="cellIs" dxfId="247" priority="52" operator="greaterThanOrEqual">
      <formula>N187</formula>
    </cfRule>
  </conditionalFormatting>
  <conditionalFormatting sqref="N187">
    <cfRule type="cellIs" dxfId="246" priority="51" operator="greaterThanOrEqual">
      <formula>M187</formula>
    </cfRule>
  </conditionalFormatting>
  <conditionalFormatting sqref="E241 K241:N241 E249 K249:N249">
    <cfRule type="cellIs" dxfId="245" priority="50" stopIfTrue="1" operator="greaterThan">
      <formula>1</formula>
    </cfRule>
  </conditionalFormatting>
  <conditionalFormatting sqref="K245">
    <cfRule type="cellIs" dxfId="244" priority="49" operator="greaterThanOrEqual">
      <formula>L245</formula>
    </cfRule>
  </conditionalFormatting>
  <conditionalFormatting sqref="L245">
    <cfRule type="cellIs" dxfId="243" priority="48" operator="greaterThanOrEqual">
      <formula>K245</formula>
    </cfRule>
  </conditionalFormatting>
  <conditionalFormatting sqref="M244">
    <cfRule type="cellIs" dxfId="242" priority="47" operator="greaterThanOrEqual">
      <formula>N244</formula>
    </cfRule>
  </conditionalFormatting>
  <conditionalFormatting sqref="N244">
    <cfRule type="cellIs" dxfId="241" priority="46" operator="greaterThanOrEqual">
      <formula>M244</formula>
    </cfRule>
  </conditionalFormatting>
  <conditionalFormatting sqref="K237">
    <cfRule type="cellIs" dxfId="240" priority="45" operator="greaterThanOrEqual">
      <formula>L237</formula>
    </cfRule>
  </conditionalFormatting>
  <conditionalFormatting sqref="L237">
    <cfRule type="cellIs" dxfId="239" priority="44" operator="greaterThanOrEqual">
      <formula>K237</formula>
    </cfRule>
  </conditionalFormatting>
  <conditionalFormatting sqref="M236">
    <cfRule type="cellIs" dxfId="238" priority="43" operator="greaterThanOrEqual">
      <formula>N236</formula>
    </cfRule>
  </conditionalFormatting>
  <conditionalFormatting sqref="N236">
    <cfRule type="cellIs" dxfId="237" priority="42" operator="greaterThanOrEqual">
      <formula>M236</formula>
    </cfRule>
  </conditionalFormatting>
  <conditionalFormatting sqref="E290 K290:N290 E298 K298:N298">
    <cfRule type="cellIs" dxfId="236" priority="41" stopIfTrue="1" operator="greaterThan">
      <formula>1</formula>
    </cfRule>
  </conditionalFormatting>
  <conditionalFormatting sqref="K294">
    <cfRule type="cellIs" dxfId="235" priority="40" operator="greaterThanOrEqual">
      <formula>L294</formula>
    </cfRule>
  </conditionalFormatting>
  <conditionalFormatting sqref="L294">
    <cfRule type="cellIs" dxfId="234" priority="39" operator="greaterThanOrEqual">
      <formula>K294</formula>
    </cfRule>
  </conditionalFormatting>
  <conditionalFormatting sqref="M293">
    <cfRule type="cellIs" dxfId="233" priority="38" operator="greaterThanOrEqual">
      <formula>N293</formula>
    </cfRule>
  </conditionalFormatting>
  <conditionalFormatting sqref="N293">
    <cfRule type="cellIs" dxfId="232" priority="37" operator="greaterThanOrEqual">
      <formula>M293</formula>
    </cfRule>
  </conditionalFormatting>
  <conditionalFormatting sqref="K286">
    <cfRule type="cellIs" dxfId="231" priority="36" operator="greaterThanOrEqual">
      <formula>L286</formula>
    </cfRule>
  </conditionalFormatting>
  <conditionalFormatting sqref="L286">
    <cfRule type="cellIs" dxfId="230" priority="35" operator="greaterThanOrEqual">
      <formula>K286</formula>
    </cfRule>
  </conditionalFormatting>
  <conditionalFormatting sqref="M285">
    <cfRule type="cellIs" dxfId="229" priority="34" operator="greaterThanOrEqual">
      <formula>N285</formula>
    </cfRule>
  </conditionalFormatting>
  <conditionalFormatting sqref="N285">
    <cfRule type="cellIs" dxfId="228" priority="33" operator="greaterThanOrEqual">
      <formula>M285</formula>
    </cfRule>
  </conditionalFormatting>
  <conditionalFormatting sqref="E339 K339:N339 E347 K347:N347">
    <cfRule type="cellIs" dxfId="227" priority="32" stopIfTrue="1" operator="greaterThan">
      <formula>1</formula>
    </cfRule>
  </conditionalFormatting>
  <conditionalFormatting sqref="K343">
    <cfRule type="cellIs" dxfId="226" priority="31" operator="greaterThanOrEqual">
      <formula>L343</formula>
    </cfRule>
  </conditionalFormatting>
  <conditionalFormatting sqref="L343">
    <cfRule type="cellIs" dxfId="225" priority="30" operator="greaterThanOrEqual">
      <formula>K343</formula>
    </cfRule>
  </conditionalFormatting>
  <conditionalFormatting sqref="M342">
    <cfRule type="cellIs" dxfId="224" priority="29" operator="greaterThanOrEqual">
      <formula>N342</formula>
    </cfRule>
  </conditionalFormatting>
  <conditionalFormatting sqref="N342">
    <cfRule type="cellIs" dxfId="223" priority="28" operator="greaterThanOrEqual">
      <formula>M342</formula>
    </cfRule>
  </conditionalFormatting>
  <conditionalFormatting sqref="K335">
    <cfRule type="cellIs" dxfId="222" priority="27" operator="greaterThanOrEqual">
      <formula>L335</formula>
    </cfRule>
  </conditionalFormatting>
  <conditionalFormatting sqref="L335">
    <cfRule type="cellIs" dxfId="221" priority="26" operator="greaterThanOrEqual">
      <formula>K335</formula>
    </cfRule>
  </conditionalFormatting>
  <conditionalFormatting sqref="M334">
    <cfRule type="cellIs" dxfId="220" priority="25" operator="greaterThanOrEqual">
      <formula>N334</formula>
    </cfRule>
  </conditionalFormatting>
  <conditionalFormatting sqref="N334">
    <cfRule type="cellIs" dxfId="219" priority="24" operator="greaterThanOrEqual">
      <formula>M334</formula>
    </cfRule>
  </conditionalFormatting>
  <conditionalFormatting sqref="E388 K388:N388 E396 K396:N396">
    <cfRule type="cellIs" dxfId="218" priority="23" stopIfTrue="1" operator="greaterThan">
      <formula>1</formula>
    </cfRule>
  </conditionalFormatting>
  <conditionalFormatting sqref="K392">
    <cfRule type="cellIs" dxfId="217" priority="22" operator="greaterThanOrEqual">
      <formula>L392</formula>
    </cfRule>
  </conditionalFormatting>
  <conditionalFormatting sqref="L392">
    <cfRule type="cellIs" dxfId="216" priority="21" operator="greaterThanOrEqual">
      <formula>K392</formula>
    </cfRule>
  </conditionalFormatting>
  <conditionalFormatting sqref="M391">
    <cfRule type="cellIs" dxfId="215" priority="20" operator="greaterThanOrEqual">
      <formula>N391</formula>
    </cfRule>
  </conditionalFormatting>
  <conditionalFormatting sqref="N391">
    <cfRule type="cellIs" dxfId="214" priority="19" operator="greaterThanOrEqual">
      <formula>M391</formula>
    </cfRule>
  </conditionalFormatting>
  <conditionalFormatting sqref="K384">
    <cfRule type="cellIs" dxfId="213" priority="18" operator="greaterThanOrEqual">
      <formula>L384</formula>
    </cfRule>
  </conditionalFormatting>
  <conditionalFormatting sqref="L384">
    <cfRule type="cellIs" dxfId="212" priority="17" operator="greaterThanOrEqual">
      <formula>K384</formula>
    </cfRule>
  </conditionalFormatting>
  <conditionalFormatting sqref="M383">
    <cfRule type="cellIs" dxfId="211" priority="16" operator="greaterThanOrEqual">
      <formula>N383</formula>
    </cfRule>
  </conditionalFormatting>
  <conditionalFormatting sqref="N383">
    <cfRule type="cellIs" dxfId="210" priority="15" operator="greaterThanOrEqual">
      <formula>M383</formula>
    </cfRule>
  </conditionalFormatting>
  <conditionalFormatting sqref="A300:W302 A304:W348 A303 C303:W303">
    <cfRule type="expression" dxfId="209" priority="14">
      <formula>$B$303="duplicato"</formula>
    </cfRule>
  </conditionalFormatting>
  <conditionalFormatting sqref="A349:W351 A353:W397 A352 C352:W352">
    <cfRule type="expression" dxfId="208" priority="13">
      <formula>$B$352="duplicato"</formula>
    </cfRule>
  </conditionalFormatting>
  <conditionalFormatting sqref="A251:W253 A254 C254:W254 A255:W299">
    <cfRule type="expression" dxfId="207" priority="12">
      <formula>$B$254="duplicato"</formula>
    </cfRule>
  </conditionalFormatting>
  <conditionalFormatting sqref="A202:W204 A206:W235 A205 C205:W205 A246:W250 A244:U245 W244:W245 A238:W243 A236:U237 W236:W237">
    <cfRule type="expression" dxfId="206" priority="11">
      <formula>$B$205="duplicato"</formula>
    </cfRule>
  </conditionalFormatting>
  <conditionalFormatting sqref="A153:W155 A157:W186 A156 C156:W156 A197:W201 A195:U196 W195:W196 A189:W194 A187:U188 W187:W188">
    <cfRule type="expression" dxfId="205" priority="10">
      <formula>$B$156="duplicato"</formula>
    </cfRule>
  </conditionalFormatting>
  <conditionalFormatting sqref="A104:W106 A108:W137 A107 C107:W107 A148:W152 A146:U147 W146:W147 A140:W145 A138:U139 W138:W139">
    <cfRule type="expression" dxfId="204" priority="9">
      <formula>$B$107="duplicato"</formula>
    </cfRule>
  </conditionalFormatting>
  <conditionalFormatting sqref="V244:V245">
    <cfRule type="expression" dxfId="203" priority="8">
      <formula>$B$254="duplicato"</formula>
    </cfRule>
  </conditionalFormatting>
  <conditionalFormatting sqref="V236:V237">
    <cfRule type="expression" dxfId="202" priority="7">
      <formula>$B$254="duplicato"</formula>
    </cfRule>
  </conditionalFormatting>
  <conditionalFormatting sqref="V195:V196">
    <cfRule type="expression" dxfId="201" priority="6">
      <formula>$B$254="duplicato"</formula>
    </cfRule>
  </conditionalFormatting>
  <conditionalFormatting sqref="V187:V188">
    <cfRule type="expression" dxfId="200" priority="5">
      <formula>$B$254="duplicato"</formula>
    </cfRule>
  </conditionalFormatting>
  <conditionalFormatting sqref="V146:V147">
    <cfRule type="expression" dxfId="199" priority="4">
      <formula>$B$254="duplicato"</formula>
    </cfRule>
  </conditionalFormatting>
  <conditionalFormatting sqref="V138:V139">
    <cfRule type="expression" dxfId="198" priority="3">
      <formula>$B$254="duplicato"</formula>
    </cfRule>
  </conditionalFormatting>
  <conditionalFormatting sqref="V97:V98">
    <cfRule type="expression" dxfId="197" priority="2">
      <formula>$B$254="duplicato"</formula>
    </cfRule>
  </conditionalFormatting>
  <conditionalFormatting sqref="V89:V90">
    <cfRule type="expression" dxfId="196" priority="1">
      <formula>$B$254="duplicato"</formula>
    </cfRule>
  </conditionalFormatting>
  <dataValidations count="2">
    <dataValidation type="list" allowBlank="1" showInputMessage="1" showErrorMessage="1" sqref="E37:F37">
      <formula1>"sempre,solo direzione rigida"</formula1>
    </dataValidation>
    <dataValidation type="list" allowBlank="1" showInputMessage="1" showErrorMessage="1" sqref="W1">
      <formula1>"25,0"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397"/>
  <sheetViews>
    <sheetView zoomScaleNormal="100" workbookViewId="0">
      <selection activeCell="V89" sqref="V89:V90"/>
    </sheetView>
  </sheetViews>
  <sheetFormatPr defaultRowHeight="12.75"/>
  <sheetData>
    <row r="1" spans="1:30">
      <c r="K1" s="6" t="s">
        <v>14</v>
      </c>
      <c r="L1" s="37" t="s">
        <v>15</v>
      </c>
      <c r="N1" s="7" t="s">
        <v>16</v>
      </c>
      <c r="O1" s="4">
        <f>MID(L1,2,2)*0.85/1.5</f>
        <v>14.166666666666666</v>
      </c>
      <c r="P1" s="5" t="s">
        <v>17</v>
      </c>
      <c r="R1" s="61" t="s">
        <v>89</v>
      </c>
      <c r="S1" s="57">
        <f>S2-1</f>
        <v>541</v>
      </c>
      <c r="U1" t="s">
        <v>93</v>
      </c>
      <c r="W1" s="37">
        <v>0</v>
      </c>
      <c r="X1" t="s">
        <v>94</v>
      </c>
    </row>
    <row r="2" spans="1:30">
      <c r="A2" t="s">
        <v>84</v>
      </c>
      <c r="C2" s="36">
        <v>3</v>
      </c>
      <c r="F2" t="s">
        <v>87</v>
      </c>
      <c r="H2" s="36">
        <v>5</v>
      </c>
      <c r="K2" s="6" t="s">
        <v>18</v>
      </c>
      <c r="L2" s="37" t="s">
        <v>19</v>
      </c>
      <c r="N2" s="7" t="s">
        <v>20</v>
      </c>
      <c r="O2" s="4">
        <f>MID(L2,2,3)/1.15</f>
        <v>391.304347826087</v>
      </c>
      <c r="P2" s="5" t="s">
        <v>17</v>
      </c>
      <c r="R2" s="61" t="s">
        <v>88</v>
      </c>
      <c r="S2" s="57">
        <f>MATCH(H2+1,Pilastri!A:A,0)</f>
        <v>542</v>
      </c>
      <c r="U2" t="s">
        <v>95</v>
      </c>
    </row>
    <row r="3" spans="1:30">
      <c r="F3" t="s">
        <v>97</v>
      </c>
      <c r="H3" s="1">
        <f>MAX(Pilastri!D:D)</f>
        <v>5</v>
      </c>
      <c r="I3" s="42" t="str">
        <f>IF(H3&gt;7,"Attenzione: il foglio è fatto per max 7 piani","")</f>
        <v/>
      </c>
      <c r="K3" s="9" t="s">
        <v>110</v>
      </c>
      <c r="L3" s="36">
        <v>4</v>
      </c>
      <c r="M3" t="s">
        <v>23</v>
      </c>
      <c r="S3" s="1"/>
    </row>
    <row r="5" spans="1:30">
      <c r="C5" s="13" t="s">
        <v>30</v>
      </c>
      <c r="D5" s="1" t="s">
        <v>119</v>
      </c>
      <c r="E5" s="13" t="s">
        <v>44</v>
      </c>
      <c r="F5" s="13" t="s">
        <v>45</v>
      </c>
      <c r="G5" s="13" t="s">
        <v>46</v>
      </c>
      <c r="H5" s="13" t="s">
        <v>47</v>
      </c>
      <c r="I5" s="13" t="s">
        <v>48</v>
      </c>
      <c r="J5" s="13" t="s">
        <v>49</v>
      </c>
      <c r="M5" s="13" t="s">
        <v>30</v>
      </c>
      <c r="N5" s="1" t="s">
        <v>120</v>
      </c>
      <c r="O5" s="13" t="s">
        <v>44</v>
      </c>
      <c r="P5" s="13" t="s">
        <v>45</v>
      </c>
      <c r="Q5" s="13" t="s">
        <v>46</v>
      </c>
      <c r="R5" s="13" t="s">
        <v>47</v>
      </c>
      <c r="S5" s="13" t="s">
        <v>48</v>
      </c>
      <c r="T5" s="13" t="s">
        <v>49</v>
      </c>
    </row>
    <row r="6" spans="1:30">
      <c r="A6" s="55">
        <f ca="1">INDEX(Pilastri!$A$1:$K$10000,$B6,2)</f>
        <v>3</v>
      </c>
      <c r="B6" s="55">
        <f ca="1">MATCH(C2,INDIRECT("Pilastri!B1:B"&amp;TRIM(S1)),0)</f>
        <v>522</v>
      </c>
      <c r="C6" s="21">
        <f ca="1">INDEX(Pilastri!$A$1:$K$10000,$B6,4)</f>
        <v>5</v>
      </c>
      <c r="D6" s="21" t="str">
        <f ca="1">INDEX(Pilastri!$A$1:$K$10000,$B6,5)</f>
        <v>Msup</v>
      </c>
      <c r="E6" s="22">
        <f ca="1">INDEX(Pilastri!$A$1:$K$10000,$B6,6)</f>
        <v>18.033000000000001</v>
      </c>
      <c r="F6" s="22">
        <f ca="1">INDEX(Pilastri!$A$1:$K$10000,$B6,7)</f>
        <v>12.664999999999999</v>
      </c>
      <c r="G6" s="22">
        <f ca="1">INDEX(Pilastri!$A$1:$K$10000,$B6,8)</f>
        <v>33.869999999999997</v>
      </c>
      <c r="H6" s="22">
        <f ca="1">INDEX(Pilastri!$A$1:$K$10000,$B6,9)</f>
        <v>-24.79</v>
      </c>
      <c r="I6" s="22">
        <f ca="1">INDEX(Pilastri!$A$1:$K$10000,$B6,10)</f>
        <v>-3.9340000000000002</v>
      </c>
      <c r="J6" s="22">
        <f ca="1">INDEX(Pilastri!$A$1:$K$10000,$B6,11)</f>
        <v>-5.7880000000000003</v>
      </c>
      <c r="K6" s="55">
        <f ca="1">INDEX(Pilastri!$A$1:$K$10000,$L6,2)</f>
        <v>3</v>
      </c>
      <c r="L6" s="55">
        <f ca="1">MATCH(C2,INDIRECT("Pilastri!B"&amp;TRIM(S2)&amp;":B10000"),0)+S1</f>
        <v>822</v>
      </c>
      <c r="M6" s="21">
        <f ca="1">INDEX(Pilastri!$A$1:$K$10000,$L6,4)</f>
        <v>5</v>
      </c>
      <c r="N6" s="21" t="str">
        <f ca="1">INDEX(Pilastri!$A$1:$K$10000,$L6,5)</f>
        <v>Msup</v>
      </c>
      <c r="O6" s="22">
        <f ca="1">INDEX(Pilastri!$A$1:$K$10000,$L6,6)</f>
        <v>18.404</v>
      </c>
      <c r="P6" s="22">
        <f ca="1">INDEX(Pilastri!$A$1:$K$10000,$L6,7)</f>
        <v>11.685</v>
      </c>
      <c r="Q6" s="22">
        <f ca="1">INDEX(Pilastri!$A$1:$K$10000,$L6,8)</f>
        <v>-2.2240000000000002</v>
      </c>
      <c r="R6" s="22">
        <f ca="1">INDEX(Pilastri!$A$1:$K$10000,$L6,9)</f>
        <v>19.370999999999999</v>
      </c>
      <c r="S6" s="22">
        <f ca="1">INDEX(Pilastri!$A$1:$K$10000,$L6,10)</f>
        <v>0.20300000000000001</v>
      </c>
      <c r="T6" s="22">
        <f ca="1">INDEX(Pilastri!$A$1:$K$10000,$L6,11)</f>
        <v>0.29899999999999999</v>
      </c>
      <c r="U6" s="22"/>
      <c r="V6" s="29">
        <f ca="1">K6</f>
        <v>3</v>
      </c>
      <c r="W6" s="29"/>
      <c r="X6" s="30"/>
      <c r="Y6" s="30"/>
      <c r="Z6" s="30"/>
      <c r="AA6" s="30"/>
      <c r="AB6" s="30"/>
      <c r="AC6" s="30"/>
      <c r="AD6" s="31"/>
    </row>
    <row r="7" spans="1:30">
      <c r="A7" s="56"/>
      <c r="B7" s="57">
        <f ca="1">B6+1</f>
        <v>523</v>
      </c>
      <c r="C7" s="23">
        <f ca="1">INDEX(Pilastri!$A$1:$K$10000,$B7,4)</f>
        <v>5</v>
      </c>
      <c r="D7" s="23" t="str">
        <f ca="1">INDEX(Pilastri!$A$1:$K$10000,$B7,5)</f>
        <v>Minf</v>
      </c>
      <c r="E7" s="24">
        <f ca="1">INDEX(Pilastri!$A$1:$K$10000,$B7,6)</f>
        <v>-16.678000000000001</v>
      </c>
      <c r="F7" s="24">
        <f ca="1">INDEX(Pilastri!$A$1:$K$10000,$B7,7)</f>
        <v>-11.717000000000001</v>
      </c>
      <c r="G7" s="24">
        <f ca="1">INDEX(Pilastri!$A$1:$K$10000,$B7,8)</f>
        <v>-18.081</v>
      </c>
      <c r="H7" s="24">
        <f ca="1">INDEX(Pilastri!$A$1:$K$10000,$B7,9)</f>
        <v>13.416</v>
      </c>
      <c r="I7" s="24">
        <f ca="1">INDEX(Pilastri!$A$1:$K$10000,$B7,10)</f>
        <v>1.8069999999999999</v>
      </c>
      <c r="J7" s="24">
        <f ca="1">INDEX(Pilastri!$A$1:$K$10000,$B7,11)</f>
        <v>2.6589999999999998</v>
      </c>
      <c r="K7" s="58"/>
      <c r="L7" s="57">
        <f ca="1">L6+1</f>
        <v>823</v>
      </c>
      <c r="M7" s="23">
        <f ca="1">INDEX(Pilastri!$A$1:$K$10000,$L7,4)</f>
        <v>5</v>
      </c>
      <c r="N7" s="23" t="str">
        <f ca="1">INDEX(Pilastri!$A$1:$K$10000,$L7,5)</f>
        <v>Minf</v>
      </c>
      <c r="O7" s="24">
        <f ca="1">INDEX(Pilastri!$A$1:$K$10000,$L7,6)</f>
        <v>-16.457000000000001</v>
      </c>
      <c r="P7" s="24">
        <f ca="1">INDEX(Pilastri!$A$1:$K$10000,$L7,7)</f>
        <v>-10.611000000000001</v>
      </c>
      <c r="Q7" s="24">
        <f ca="1">INDEX(Pilastri!$A$1:$K$10000,$L7,8)</f>
        <v>2.081</v>
      </c>
      <c r="R7" s="24">
        <f ca="1">INDEX(Pilastri!$A$1:$K$10000,$L7,9)</f>
        <v>-18.114000000000001</v>
      </c>
      <c r="S7" s="24">
        <f ca="1">INDEX(Pilastri!$A$1:$K$10000,$L7,10)</f>
        <v>-0.19800000000000001</v>
      </c>
      <c r="T7" s="24">
        <f ca="1">INDEX(Pilastri!$A$1:$K$10000,$L7,11)</f>
        <v>-0.29099999999999998</v>
      </c>
      <c r="U7" s="24"/>
      <c r="V7" s="32"/>
      <c r="W7" s="33"/>
      <c r="X7" s="32"/>
      <c r="Y7" s="32"/>
      <c r="Z7" s="32"/>
      <c r="AA7" s="32"/>
      <c r="AB7" s="32"/>
      <c r="AC7" s="32"/>
      <c r="AD7" s="34"/>
    </row>
    <row r="8" spans="1:30">
      <c r="A8" s="56"/>
      <c r="B8" s="57">
        <f t="shared" ref="B8:B9" ca="1" si="0">B7+1</f>
        <v>524</v>
      </c>
      <c r="C8" s="23">
        <f ca="1">INDEX(Pilastri!$A$1:$K$10000,$B8,4)</f>
        <v>5</v>
      </c>
      <c r="D8" s="23" t="str">
        <f ca="1">INDEX(Pilastri!$A$1:$K$10000,$B8,5)</f>
        <v>V</v>
      </c>
      <c r="E8" s="24">
        <f ca="1">INDEX(Pilastri!$A$1:$K$10000,$B8,6)</f>
        <v>10.847</v>
      </c>
      <c r="F8" s="24">
        <f ca="1">INDEX(Pilastri!$A$1:$K$10000,$B8,7)</f>
        <v>7.6189999999999998</v>
      </c>
      <c r="G8" s="24">
        <f ca="1">INDEX(Pilastri!$A$1:$K$10000,$B8,8)</f>
        <v>15.622</v>
      </c>
      <c r="H8" s="24">
        <f ca="1">INDEX(Pilastri!$A$1:$K$10000,$B8,9)</f>
        <v>-11.675000000000001</v>
      </c>
      <c r="I8" s="24">
        <f ca="1">INDEX(Pilastri!$A$1:$K$10000,$B8,10)</f>
        <v>-1.794</v>
      </c>
      <c r="J8" s="24">
        <f ca="1">INDEX(Pilastri!$A$1:$K$10000,$B8,11)</f>
        <v>-2.64</v>
      </c>
      <c r="K8" s="58"/>
      <c r="L8" s="57">
        <f t="shared" ref="L8:L9" ca="1" si="1">L7+1</f>
        <v>824</v>
      </c>
      <c r="M8" s="23">
        <f ca="1">INDEX(Pilastri!$A$1:$K$10000,$L8,4)</f>
        <v>5</v>
      </c>
      <c r="N8" s="23" t="str">
        <f ca="1">INDEX(Pilastri!$A$1:$K$10000,$L8,5)</f>
        <v>V</v>
      </c>
      <c r="O8" s="24">
        <f ca="1">INDEX(Pilastri!$A$1:$K$10000,$L8,6)</f>
        <v>10.894</v>
      </c>
      <c r="P8" s="24">
        <f ca="1">INDEX(Pilastri!$A$1:$K$10000,$L8,7)</f>
        <v>6.9669999999999996</v>
      </c>
      <c r="Q8" s="24">
        <f ca="1">INDEX(Pilastri!$A$1:$K$10000,$L8,8)</f>
        <v>-1.345</v>
      </c>
      <c r="R8" s="24">
        <f ca="1">INDEX(Pilastri!$A$1:$K$10000,$L8,9)</f>
        <v>11.712999999999999</v>
      </c>
      <c r="S8" s="24">
        <f ca="1">INDEX(Pilastri!$A$1:$K$10000,$L8,10)</f>
        <v>0.125</v>
      </c>
      <c r="T8" s="24">
        <f ca="1">INDEX(Pilastri!$A$1:$K$10000,$L8,11)</f>
        <v>0.185</v>
      </c>
      <c r="U8" s="24"/>
      <c r="V8" s="32"/>
      <c r="W8" s="33"/>
      <c r="X8" s="32"/>
      <c r="Y8" s="32"/>
      <c r="Z8" s="32"/>
      <c r="AA8" s="32"/>
      <c r="AB8" s="32"/>
      <c r="AC8" s="32"/>
      <c r="AD8" s="34"/>
    </row>
    <row r="9" spans="1:30">
      <c r="A9" s="56"/>
      <c r="B9" s="57">
        <f t="shared" ca="1" si="0"/>
        <v>525</v>
      </c>
      <c r="C9" s="23">
        <f ca="1">INDEX(Pilastri!$A$1:$K$10000,$B9,4)</f>
        <v>5</v>
      </c>
      <c r="D9" s="23" t="str">
        <f ca="1">INDEX(Pilastri!$A$1:$K$10000,$B9,5)</f>
        <v>N</v>
      </c>
      <c r="E9" s="24">
        <f ca="1">INDEX(Pilastri!$A$1:$K$10000,$B9,6)</f>
        <v>-23.626000000000001</v>
      </c>
      <c r="F9" s="24">
        <f ca="1">INDEX(Pilastri!$A$1:$K$10000,$B9,7)</f>
        <v>-16.716000000000001</v>
      </c>
      <c r="G9" s="24">
        <f ca="1">INDEX(Pilastri!$A$1:$K$10000,$B9,8)</f>
        <v>-17.071999999999999</v>
      </c>
      <c r="H9" s="24">
        <f ca="1">INDEX(Pilastri!$A$1:$K$10000,$B9,9)</f>
        <v>12.494999999999999</v>
      </c>
      <c r="I9" s="24">
        <f ca="1">INDEX(Pilastri!$A$1:$K$10000,$B9,10)</f>
        <v>1.9830000000000001</v>
      </c>
      <c r="J9" s="24">
        <f ca="1">INDEX(Pilastri!$A$1:$K$10000,$B9,11)</f>
        <v>2.9169999999999998</v>
      </c>
      <c r="K9" s="58"/>
      <c r="L9" s="57">
        <f t="shared" ca="1" si="1"/>
        <v>825</v>
      </c>
      <c r="M9" s="23">
        <f ca="1">INDEX(Pilastri!$A$1:$K$10000,$L9,4)</f>
        <v>5</v>
      </c>
      <c r="N9" s="23" t="str">
        <f ca="1">INDEX(Pilastri!$A$1:$K$10000,$L9,5)</f>
        <v>N</v>
      </c>
      <c r="O9" s="24">
        <f ca="1">INDEX(Pilastri!$A$1:$K$10000,$L9,6)</f>
        <v>-41.771999999999998</v>
      </c>
      <c r="P9" s="24">
        <f ca="1">INDEX(Pilastri!$A$1:$K$10000,$L9,7)</f>
        <v>-26.047999999999998</v>
      </c>
      <c r="Q9" s="24">
        <f ca="1">INDEX(Pilastri!$A$1:$K$10000,$L9,8)</f>
        <v>1.39</v>
      </c>
      <c r="R9" s="24">
        <f ca="1">INDEX(Pilastri!$A$1:$K$10000,$L9,9)</f>
        <v>-12.105</v>
      </c>
      <c r="S9" s="24">
        <f ca="1">INDEX(Pilastri!$A$1:$K$10000,$L9,10)</f>
        <v>-0.129</v>
      </c>
      <c r="T9" s="24">
        <f ca="1">INDEX(Pilastri!$A$1:$K$10000,$L9,11)</f>
        <v>-0.189</v>
      </c>
      <c r="U9" s="24"/>
      <c r="V9" s="32"/>
      <c r="W9" s="33">
        <f ca="1">M9</f>
        <v>5</v>
      </c>
      <c r="X9" s="33" t="str">
        <f ca="1">N9</f>
        <v>N</v>
      </c>
      <c r="Y9" s="54">
        <f ca="1">IF($W9="","",E9+O9)</f>
        <v>-65.397999999999996</v>
      </c>
      <c r="Z9" s="54">
        <f t="shared" ref="Z9:AD9" ca="1" si="2">IF($W9="","",F9+P9)</f>
        <v>-42.763999999999996</v>
      </c>
      <c r="AA9" s="54">
        <f t="shared" ca="1" si="2"/>
        <v>-15.681999999999999</v>
      </c>
      <c r="AB9" s="54">
        <f t="shared" ca="1" si="2"/>
        <v>0.38999999999999879</v>
      </c>
      <c r="AC9" s="54">
        <f t="shared" ca="1" si="2"/>
        <v>1.8540000000000001</v>
      </c>
      <c r="AD9" s="54">
        <f t="shared" ca="1" si="2"/>
        <v>2.7279999999999998</v>
      </c>
    </row>
    <row r="10" spans="1:30">
      <c r="A10" s="56"/>
      <c r="B10" s="57">
        <f ca="1">IF(ROW(C10)-ROW(C$6)&gt;=4*$C$6,"",B9+1)</f>
        <v>526</v>
      </c>
      <c r="C10" s="23">
        <f ca="1">IF(B10="","",INDEX(Pilastri!$A$1:$K$10000,$B10,4))</f>
        <v>4</v>
      </c>
      <c r="D10" s="23" t="str">
        <f ca="1">IF(B10="","",INDEX(Pilastri!$A$1:$K$10000,$B10,5))</f>
        <v>Msup</v>
      </c>
      <c r="E10" s="24">
        <f ca="1">IF(C10="","",INDEX(Pilastri!$A$1:$K$10000,$B10,6))</f>
        <v>14.858000000000001</v>
      </c>
      <c r="F10" s="24">
        <f ca="1">IF(D10="","",INDEX(Pilastri!$A$1:$K$10000,$B10,7))</f>
        <v>10.56</v>
      </c>
      <c r="G10" s="24">
        <f ca="1">IF(E10="","",INDEX(Pilastri!$A$1:$K$10000,$B10,8))</f>
        <v>76.418000000000006</v>
      </c>
      <c r="H10" s="24">
        <f ca="1">IF(F10="","",INDEX(Pilastri!$A$1:$K$10000,$B10,9))</f>
        <v>-52.353999999999999</v>
      </c>
      <c r="I10" s="24">
        <f ca="1">IF(G10="","",INDEX(Pilastri!$A$1:$K$10000,$B10,10))</f>
        <v>-8.2870000000000008</v>
      </c>
      <c r="J10" s="24">
        <f ca="1">IF(H10="","",INDEX(Pilastri!$A$1:$K$10000,$B10,11))</f>
        <v>-12.191000000000001</v>
      </c>
      <c r="K10" s="58"/>
      <c r="L10" s="57">
        <f ca="1">IF(ROW(M10)-ROW(M$6)&gt;=4*$C$6,"",L9+1)</f>
        <v>826</v>
      </c>
      <c r="M10" s="23">
        <f ca="1">IF(L10="","",INDEX(Pilastri!$A$1:$K$10000,$L10,4))</f>
        <v>4</v>
      </c>
      <c r="N10" s="23" t="str">
        <f ca="1">IF(L10="","",INDEX(Pilastri!$A$1:$K$10000,$L10,5))</f>
        <v>Msup</v>
      </c>
      <c r="O10" s="24">
        <f ca="1">IF(M10="","",INDEX(Pilastri!$A$1:$K$10000,$L10,6))</f>
        <v>14.446999999999999</v>
      </c>
      <c r="P10" s="24">
        <f ca="1">IF(N10="","",INDEX(Pilastri!$A$1:$K$10000,$L10,7))</f>
        <v>9.48</v>
      </c>
      <c r="Q10" s="24">
        <f ca="1">IF(O10="","",INDEX(Pilastri!$A$1:$K$10000,$L10,8))</f>
        <v>-3.6339999999999999</v>
      </c>
      <c r="R10" s="24">
        <f ca="1">IF(P10="","",INDEX(Pilastri!$A$1:$K$10000,$L10,9))</f>
        <v>31.632999999999999</v>
      </c>
      <c r="S10" s="24">
        <f ca="1">IF(Q10="","",INDEX(Pilastri!$A$1:$K$10000,$L10,10))</f>
        <v>0.21</v>
      </c>
      <c r="T10" s="24">
        <f ca="1">IF(R10="","",INDEX(Pilastri!$A$1:$K$10000,$L10,11))</f>
        <v>0.309</v>
      </c>
      <c r="U10" s="24"/>
      <c r="V10" s="32"/>
      <c r="W10" s="33"/>
      <c r="X10" s="32"/>
      <c r="Y10" s="32"/>
      <c r="Z10" s="32"/>
      <c r="AA10" s="32"/>
      <c r="AB10" s="32"/>
      <c r="AC10" s="32"/>
      <c r="AD10" s="34"/>
    </row>
    <row r="11" spans="1:30">
      <c r="A11" s="56"/>
      <c r="B11" s="58">
        <f t="shared" ref="B11:B33" ca="1" si="3">IF(ROW(C11)-ROW(C$6)&gt;=4*$C$6,"",B10+1)</f>
        <v>527</v>
      </c>
      <c r="C11" s="23">
        <f ca="1">IF(B11="","",INDEX(Pilastri!$A$1:$K$10000,$B11,4))</f>
        <v>4</v>
      </c>
      <c r="D11" s="23" t="str">
        <f ca="1">IF(B11="","",INDEX(Pilastri!$A$1:$K$10000,$B11,5))</f>
        <v>Minf</v>
      </c>
      <c r="E11" s="24">
        <f ca="1">IF(C11="","",INDEX(Pilastri!$A$1:$K$10000,$B11,6))</f>
        <v>-15.18</v>
      </c>
      <c r="F11" s="24">
        <f ca="1">IF(D11="","",INDEX(Pilastri!$A$1:$K$10000,$B11,7))</f>
        <v>-10.736000000000001</v>
      </c>
      <c r="G11" s="24">
        <f ca="1">IF(E11="","",INDEX(Pilastri!$A$1:$K$10000,$B11,8))</f>
        <v>-44.927</v>
      </c>
      <c r="H11" s="24">
        <f ca="1">IF(F11="","",INDEX(Pilastri!$A$1:$K$10000,$B11,9))</f>
        <v>31.678999999999998</v>
      </c>
      <c r="I11" s="24">
        <f ca="1">IF(G11="","",INDEX(Pilastri!$A$1:$K$10000,$B11,10))</f>
        <v>4.968</v>
      </c>
      <c r="J11" s="24">
        <f ca="1">IF(H11="","",INDEX(Pilastri!$A$1:$K$10000,$B11,11))</f>
        <v>7.3079999999999998</v>
      </c>
      <c r="K11" s="58"/>
      <c r="L11" s="58">
        <f t="shared" ref="L11:L33" ca="1" si="4">IF(ROW(M11)-ROW(M$6)&gt;=4*$C$6,"",L10+1)</f>
        <v>827</v>
      </c>
      <c r="M11" s="23">
        <f ca="1">IF(L11="","",INDEX(Pilastri!$A$1:$K$10000,$L11,4))</f>
        <v>4</v>
      </c>
      <c r="N11" s="23" t="str">
        <f ca="1">IF(L11="","",INDEX(Pilastri!$A$1:$K$10000,$L11,5))</f>
        <v>Minf</v>
      </c>
      <c r="O11" s="24">
        <f ca="1">IF(M11="","",INDEX(Pilastri!$A$1:$K$10000,$L11,6))</f>
        <v>-14.340999999999999</v>
      </c>
      <c r="P11" s="24">
        <f ca="1">IF(N11="","",INDEX(Pilastri!$A$1:$K$10000,$L11,7))</f>
        <v>-9.3960000000000008</v>
      </c>
      <c r="Q11" s="24">
        <f ca="1">IF(O11="","",INDEX(Pilastri!$A$1:$K$10000,$L11,8))</f>
        <v>3.4430000000000001</v>
      </c>
      <c r="R11" s="24">
        <f ca="1">IF(P11="","",INDEX(Pilastri!$A$1:$K$10000,$L11,9))</f>
        <v>-29.966000000000001</v>
      </c>
      <c r="S11" s="24">
        <f ca="1">IF(Q11="","",INDEX(Pilastri!$A$1:$K$10000,$L11,10))</f>
        <v>-0.20899999999999999</v>
      </c>
      <c r="T11" s="24">
        <f ca="1">IF(R11="","",INDEX(Pilastri!$A$1:$K$10000,$L11,11))</f>
        <v>-0.308</v>
      </c>
      <c r="U11" s="25"/>
      <c r="V11" s="32"/>
      <c r="W11" s="33"/>
      <c r="X11" s="32"/>
      <c r="Y11" s="32"/>
      <c r="Z11" s="32"/>
      <c r="AA11" s="32"/>
      <c r="AB11" s="32"/>
      <c r="AC11" s="32"/>
      <c r="AD11" s="34"/>
    </row>
    <row r="12" spans="1:30">
      <c r="A12" s="56"/>
      <c r="B12" s="58">
        <f t="shared" ca="1" si="3"/>
        <v>528</v>
      </c>
      <c r="C12" s="23">
        <f ca="1">IF(B12="","",INDEX(Pilastri!$A$1:$K$10000,$B12,4))</f>
        <v>4</v>
      </c>
      <c r="D12" s="23" t="str">
        <f ca="1">IF(B12="","",INDEX(Pilastri!$A$1:$K$10000,$B12,5))</f>
        <v>V</v>
      </c>
      <c r="E12" s="24">
        <f ca="1">IF(C12="","",INDEX(Pilastri!$A$1:$K$10000,$B12,6))</f>
        <v>9.3870000000000005</v>
      </c>
      <c r="F12" s="24">
        <f ca="1">IF(D12="","",INDEX(Pilastri!$A$1:$K$10000,$B12,7))</f>
        <v>6.6550000000000002</v>
      </c>
      <c r="G12" s="24">
        <f ca="1">IF(E12="","",INDEX(Pilastri!$A$1:$K$10000,$B12,8))</f>
        <v>37.639000000000003</v>
      </c>
      <c r="H12" s="24">
        <f ca="1">IF(F12="","",INDEX(Pilastri!$A$1:$K$10000,$B12,9))</f>
        <v>-26.094000000000001</v>
      </c>
      <c r="I12" s="24">
        <f ca="1">IF(G12="","",INDEX(Pilastri!$A$1:$K$10000,$B12,10))</f>
        <v>-4.1420000000000003</v>
      </c>
      <c r="J12" s="24">
        <f ca="1">IF(H12="","",INDEX(Pilastri!$A$1:$K$10000,$B12,11))</f>
        <v>-6.0940000000000003</v>
      </c>
      <c r="K12" s="58"/>
      <c r="L12" s="58">
        <f t="shared" ca="1" si="4"/>
        <v>828</v>
      </c>
      <c r="M12" s="23">
        <f ca="1">IF(L12="","",INDEX(Pilastri!$A$1:$K$10000,$L12,4))</f>
        <v>4</v>
      </c>
      <c r="N12" s="23" t="str">
        <f ca="1">IF(L12="","",INDEX(Pilastri!$A$1:$K$10000,$L12,5))</f>
        <v>V</v>
      </c>
      <c r="O12" s="24">
        <f ca="1">IF(M12="","",INDEX(Pilastri!$A$1:$K$10000,$L12,6))</f>
        <v>8.9960000000000004</v>
      </c>
      <c r="P12" s="24">
        <f ca="1">IF(N12="","",INDEX(Pilastri!$A$1:$K$10000,$L12,7))</f>
        <v>5.899</v>
      </c>
      <c r="Q12" s="24">
        <f ca="1">IF(O12="","",INDEX(Pilastri!$A$1:$K$10000,$L12,8))</f>
        <v>-2.2109999999999999</v>
      </c>
      <c r="R12" s="24">
        <f ca="1">IF(P12="","",INDEX(Pilastri!$A$1:$K$10000,$L12,9))</f>
        <v>19.248000000000001</v>
      </c>
      <c r="S12" s="24">
        <f ca="1">IF(Q12="","",INDEX(Pilastri!$A$1:$K$10000,$L12,10))</f>
        <v>0.13100000000000001</v>
      </c>
      <c r="T12" s="24">
        <f ca="1">IF(R12="","",INDEX(Pilastri!$A$1:$K$10000,$L12,11))</f>
        <v>0.193</v>
      </c>
      <c r="U12" s="25"/>
      <c r="V12" s="32"/>
      <c r="W12" s="33"/>
      <c r="X12" s="32"/>
      <c r="Y12" s="32"/>
      <c r="Z12" s="32"/>
      <c r="AA12" s="32"/>
      <c r="AB12" s="32"/>
      <c r="AC12" s="32"/>
      <c r="AD12" s="34"/>
    </row>
    <row r="13" spans="1:30">
      <c r="A13" s="56"/>
      <c r="B13" s="58">
        <f t="shared" ca="1" si="3"/>
        <v>529</v>
      </c>
      <c r="C13" s="23">
        <f ca="1">IF(B13="","",INDEX(Pilastri!$A$1:$K$10000,$B13,4))</f>
        <v>4</v>
      </c>
      <c r="D13" s="23" t="str">
        <f ca="1">IF(B13="","",INDEX(Pilastri!$A$1:$K$10000,$B13,5))</f>
        <v>N</v>
      </c>
      <c r="E13" s="24">
        <f ca="1">IF(C13="","",INDEX(Pilastri!$A$1:$K$10000,$B13,6))</f>
        <v>-63.796999999999997</v>
      </c>
      <c r="F13" s="24">
        <f ca="1">IF(D13="","",INDEX(Pilastri!$A$1:$K$10000,$B13,7))</f>
        <v>-45.36</v>
      </c>
      <c r="G13" s="24">
        <f ca="1">IF(E13="","",INDEX(Pilastri!$A$1:$K$10000,$B13,8))</f>
        <v>-61.902000000000001</v>
      </c>
      <c r="H13" s="24">
        <f ca="1">IF(F13="","",INDEX(Pilastri!$A$1:$K$10000,$B13,9))</f>
        <v>44.405999999999999</v>
      </c>
      <c r="I13" s="24">
        <f ca="1">IF(G13="","",INDEX(Pilastri!$A$1:$K$10000,$B13,10))</f>
        <v>7.1020000000000003</v>
      </c>
      <c r="J13" s="24">
        <f ca="1">IF(H13="","",INDEX(Pilastri!$A$1:$K$10000,$B13,11))</f>
        <v>10.449</v>
      </c>
      <c r="K13" s="58"/>
      <c r="L13" s="58">
        <f t="shared" ca="1" si="4"/>
        <v>829</v>
      </c>
      <c r="M13" s="23">
        <f ca="1">IF(L13="","",INDEX(Pilastri!$A$1:$K$10000,$L13,4))</f>
        <v>4</v>
      </c>
      <c r="N13" s="23" t="str">
        <f ca="1">IF(L13="","",INDEX(Pilastri!$A$1:$K$10000,$L13,5))</f>
        <v>N</v>
      </c>
      <c r="O13" s="24">
        <f ca="1">IF(M13="","",INDEX(Pilastri!$A$1:$K$10000,$L13,6))</f>
        <v>-100.148</v>
      </c>
      <c r="P13" s="24">
        <f ca="1">IF(N13="","",INDEX(Pilastri!$A$1:$K$10000,$L13,7))</f>
        <v>-64.227000000000004</v>
      </c>
      <c r="Q13" s="24">
        <f ca="1">IF(O13="","",INDEX(Pilastri!$A$1:$K$10000,$L13,8))</f>
        <v>4.9059999999999997</v>
      </c>
      <c r="R13" s="24">
        <f ca="1">IF(P13="","",INDEX(Pilastri!$A$1:$K$10000,$L13,9))</f>
        <v>-42.738</v>
      </c>
      <c r="S13" s="24">
        <f ca="1">IF(Q13="","",INDEX(Pilastri!$A$1:$K$10000,$L13,10))</f>
        <v>-0.38400000000000001</v>
      </c>
      <c r="T13" s="24">
        <f ca="1">IF(R13="","",INDEX(Pilastri!$A$1:$K$10000,$L13,11))</f>
        <v>-0.56499999999999995</v>
      </c>
      <c r="U13" s="25"/>
      <c r="V13" s="32"/>
      <c r="W13" s="33">
        <f ca="1">M13</f>
        <v>4</v>
      </c>
      <c r="X13" s="33" t="str">
        <f ca="1">N13</f>
        <v>N</v>
      </c>
      <c r="Y13" s="54">
        <f ca="1">IF($W13="","",E13+O13)</f>
        <v>-163.94499999999999</v>
      </c>
      <c r="Z13" s="54">
        <f t="shared" ref="Z13:AD13" ca="1" si="5">IF($W13="","",F13+P13)</f>
        <v>-109.587</v>
      </c>
      <c r="AA13" s="54">
        <f t="shared" ca="1" si="5"/>
        <v>-56.996000000000002</v>
      </c>
      <c r="AB13" s="54">
        <f t="shared" ca="1" si="5"/>
        <v>1.6679999999999993</v>
      </c>
      <c r="AC13" s="54">
        <f t="shared" ca="1" si="5"/>
        <v>6.718</v>
      </c>
      <c r="AD13" s="54">
        <f t="shared" ca="1" si="5"/>
        <v>9.8840000000000003</v>
      </c>
    </row>
    <row r="14" spans="1:30">
      <c r="A14" s="56"/>
      <c r="B14" s="58">
        <f t="shared" ca="1" si="3"/>
        <v>530</v>
      </c>
      <c r="C14" s="23">
        <f ca="1">IF(B14="","",INDEX(Pilastri!$A$1:$K$10000,$B14,4))</f>
        <v>3</v>
      </c>
      <c r="D14" s="23" t="str">
        <f ca="1">IF(B14="","",INDEX(Pilastri!$A$1:$K$10000,$B14,5))</f>
        <v>Msup</v>
      </c>
      <c r="E14" s="24">
        <f ca="1">IF(C14="","",INDEX(Pilastri!$A$1:$K$10000,$B14,6))</f>
        <v>14.452</v>
      </c>
      <c r="F14" s="24">
        <f ca="1">IF(D14="","",INDEX(Pilastri!$A$1:$K$10000,$B14,7))</f>
        <v>10.25</v>
      </c>
      <c r="G14" s="24">
        <f ca="1">IF(E14="","",INDEX(Pilastri!$A$1:$K$10000,$B14,8))</f>
        <v>96.498000000000005</v>
      </c>
      <c r="H14" s="24">
        <f ca="1">IF(F14="","",INDEX(Pilastri!$A$1:$K$10000,$B14,9))</f>
        <v>-65.861000000000004</v>
      </c>
      <c r="I14" s="24">
        <f ca="1">IF(G14="","",INDEX(Pilastri!$A$1:$K$10000,$B14,10))</f>
        <v>-10.259</v>
      </c>
      <c r="J14" s="24">
        <f ca="1">IF(H14="","",INDEX(Pilastri!$A$1:$K$10000,$B14,11))</f>
        <v>-15.093999999999999</v>
      </c>
      <c r="K14" s="58"/>
      <c r="L14" s="58">
        <f t="shared" ca="1" si="4"/>
        <v>830</v>
      </c>
      <c r="M14" s="23">
        <f ca="1">IF(L14="","",INDEX(Pilastri!$A$1:$K$10000,$L14,4))</f>
        <v>3</v>
      </c>
      <c r="N14" s="23" t="str">
        <f ca="1">IF(L14="","",INDEX(Pilastri!$A$1:$K$10000,$L14,5))</f>
        <v>Msup</v>
      </c>
      <c r="O14" s="24">
        <f ca="1">IF(M14="","",INDEX(Pilastri!$A$1:$K$10000,$L14,6))</f>
        <v>13.89</v>
      </c>
      <c r="P14" s="24">
        <f ca="1">IF(N14="","",INDEX(Pilastri!$A$1:$K$10000,$L14,7))</f>
        <v>9.0839999999999996</v>
      </c>
      <c r="Q14" s="24">
        <f ca="1">IF(O14="","",INDEX(Pilastri!$A$1:$K$10000,$L14,8))</f>
        <v>-4.8899999999999997</v>
      </c>
      <c r="R14" s="24">
        <f ca="1">IF(P14="","",INDEX(Pilastri!$A$1:$K$10000,$L14,9))</f>
        <v>42.682000000000002</v>
      </c>
      <c r="S14" s="24">
        <f ca="1">IF(Q14="","",INDEX(Pilastri!$A$1:$K$10000,$L14,10))</f>
        <v>0.22800000000000001</v>
      </c>
      <c r="T14" s="24">
        <f ca="1">IF(R14="","",INDEX(Pilastri!$A$1:$K$10000,$L14,11))</f>
        <v>0.33500000000000002</v>
      </c>
      <c r="U14" s="25"/>
      <c r="V14" s="32"/>
      <c r="W14" s="33"/>
      <c r="X14" s="32"/>
      <c r="Y14" s="32"/>
      <c r="Z14" s="32"/>
      <c r="AA14" s="32"/>
      <c r="AB14" s="32"/>
      <c r="AC14" s="32"/>
      <c r="AD14" s="34"/>
    </row>
    <row r="15" spans="1:30">
      <c r="A15" s="56"/>
      <c r="B15" s="58">
        <f t="shared" ca="1" si="3"/>
        <v>531</v>
      </c>
      <c r="C15" s="23">
        <f ca="1">IF(B15="","",INDEX(Pilastri!$A$1:$K$10000,$B15,4))</f>
        <v>3</v>
      </c>
      <c r="D15" s="23" t="str">
        <f ca="1">IF(B15="","",INDEX(Pilastri!$A$1:$K$10000,$B15,5))</f>
        <v>Minf</v>
      </c>
      <c r="E15" s="24">
        <f ca="1">IF(C15="","",INDEX(Pilastri!$A$1:$K$10000,$B15,6))</f>
        <v>-13.916</v>
      </c>
      <c r="F15" s="24">
        <f ca="1">IF(D15="","",INDEX(Pilastri!$A$1:$K$10000,$B15,7))</f>
        <v>-9.8439999999999994</v>
      </c>
      <c r="G15" s="24">
        <f ca="1">IF(E15="","",INDEX(Pilastri!$A$1:$K$10000,$B15,8))</f>
        <v>-74.558999999999997</v>
      </c>
      <c r="H15" s="24">
        <f ca="1">IF(F15="","",INDEX(Pilastri!$A$1:$K$10000,$B15,9))</f>
        <v>51.765000000000001</v>
      </c>
      <c r="I15" s="24">
        <f ca="1">IF(G15="","",INDEX(Pilastri!$A$1:$K$10000,$B15,10))</f>
        <v>8.1210000000000004</v>
      </c>
      <c r="J15" s="24">
        <f ca="1">IF(H15="","",INDEX(Pilastri!$A$1:$K$10000,$B15,11))</f>
        <v>11.948</v>
      </c>
      <c r="K15" s="58"/>
      <c r="L15" s="58">
        <f t="shared" ca="1" si="4"/>
        <v>831</v>
      </c>
      <c r="M15" s="23">
        <f ca="1">IF(L15="","",INDEX(Pilastri!$A$1:$K$10000,$L15,4))</f>
        <v>3</v>
      </c>
      <c r="N15" s="23" t="str">
        <f ca="1">IF(L15="","",INDEX(Pilastri!$A$1:$K$10000,$L15,5))</f>
        <v>Minf</v>
      </c>
      <c r="O15" s="24">
        <f ca="1">IF(M15="","",INDEX(Pilastri!$A$1:$K$10000,$L15,6))</f>
        <v>-13.288</v>
      </c>
      <c r="P15" s="24">
        <f ca="1">IF(N15="","",INDEX(Pilastri!$A$1:$K$10000,$L15,7))</f>
        <v>-8.6999999999999993</v>
      </c>
      <c r="Q15" s="24">
        <f ca="1">IF(O15="","",INDEX(Pilastri!$A$1:$K$10000,$L15,8))</f>
        <v>4.7409999999999997</v>
      </c>
      <c r="R15" s="24">
        <f ca="1">IF(P15="","",INDEX(Pilastri!$A$1:$K$10000,$L15,9))</f>
        <v>-41.375999999999998</v>
      </c>
      <c r="S15" s="24">
        <f ca="1">IF(Q15="","",INDEX(Pilastri!$A$1:$K$10000,$L15,10))</f>
        <v>-0.23300000000000001</v>
      </c>
      <c r="T15" s="24">
        <f ca="1">IF(R15="","",INDEX(Pilastri!$A$1:$K$10000,$L15,11))</f>
        <v>-0.34300000000000003</v>
      </c>
      <c r="U15" s="25"/>
      <c r="V15" s="32"/>
      <c r="W15" s="33"/>
      <c r="X15" s="32"/>
      <c r="Y15" s="32"/>
      <c r="Z15" s="32"/>
      <c r="AA15" s="32"/>
      <c r="AB15" s="32"/>
      <c r="AC15" s="32"/>
      <c r="AD15" s="34"/>
    </row>
    <row r="16" spans="1:30">
      <c r="A16" s="56"/>
      <c r="B16" s="58">
        <f t="shared" ca="1" si="3"/>
        <v>532</v>
      </c>
      <c r="C16" s="23">
        <f ca="1">IF(B16="","",INDEX(Pilastri!$A$1:$K$10000,$B16,4))</f>
        <v>3</v>
      </c>
      <c r="D16" s="23" t="str">
        <f ca="1">IF(B16="","",INDEX(Pilastri!$A$1:$K$10000,$B16,5))</f>
        <v>V</v>
      </c>
      <c r="E16" s="24">
        <f ca="1">IF(C16="","",INDEX(Pilastri!$A$1:$K$10000,$B16,6))</f>
        <v>8.8650000000000002</v>
      </c>
      <c r="F16" s="24">
        <f ca="1">IF(D16="","",INDEX(Pilastri!$A$1:$K$10000,$B16,7))</f>
        <v>6.2789999999999999</v>
      </c>
      <c r="G16" s="24">
        <f ca="1">IF(E16="","",INDEX(Pilastri!$A$1:$K$10000,$B16,8))</f>
        <v>53.283000000000001</v>
      </c>
      <c r="H16" s="24">
        <f ca="1">IF(F16="","",INDEX(Pilastri!$A$1:$K$10000,$B16,9))</f>
        <v>-36.65</v>
      </c>
      <c r="I16" s="24">
        <f ca="1">IF(G16="","",INDEX(Pilastri!$A$1:$K$10000,$B16,10))</f>
        <v>-5.7439999999999998</v>
      </c>
      <c r="J16" s="24">
        <f ca="1">IF(H16="","",INDEX(Pilastri!$A$1:$K$10000,$B16,11))</f>
        <v>-8.4499999999999993</v>
      </c>
      <c r="K16" s="58"/>
      <c r="L16" s="58">
        <f t="shared" ca="1" si="4"/>
        <v>832</v>
      </c>
      <c r="M16" s="23">
        <f ca="1">IF(L16="","",INDEX(Pilastri!$A$1:$K$10000,$L16,4))</f>
        <v>3</v>
      </c>
      <c r="N16" s="23" t="str">
        <f ca="1">IF(L16="","",INDEX(Pilastri!$A$1:$K$10000,$L16,5))</f>
        <v>V</v>
      </c>
      <c r="O16" s="24">
        <f ca="1">IF(M16="","",INDEX(Pilastri!$A$1:$K$10000,$L16,6))</f>
        <v>8.4930000000000003</v>
      </c>
      <c r="P16" s="24">
        <f ca="1">IF(N16="","",INDEX(Pilastri!$A$1:$K$10000,$L16,7))</f>
        <v>5.5579999999999998</v>
      </c>
      <c r="Q16" s="24">
        <f ca="1">IF(O16="","",INDEX(Pilastri!$A$1:$K$10000,$L16,8))</f>
        <v>-3.01</v>
      </c>
      <c r="R16" s="24">
        <f ca="1">IF(P16="","",INDEX(Pilastri!$A$1:$K$10000,$L16,9))</f>
        <v>26.266999999999999</v>
      </c>
      <c r="S16" s="24">
        <f ca="1">IF(Q16="","",INDEX(Pilastri!$A$1:$K$10000,$L16,10))</f>
        <v>0.14399999999999999</v>
      </c>
      <c r="T16" s="24">
        <f ca="1">IF(R16="","",INDEX(Pilastri!$A$1:$K$10000,$L16,11))</f>
        <v>0.21199999999999999</v>
      </c>
      <c r="U16" s="25"/>
      <c r="V16" s="32"/>
      <c r="W16" s="33"/>
      <c r="X16" s="32"/>
      <c r="Y16" s="32"/>
      <c r="Z16" s="32"/>
      <c r="AA16" s="32"/>
      <c r="AB16" s="32"/>
      <c r="AC16" s="32"/>
      <c r="AD16" s="34"/>
    </row>
    <row r="17" spans="1:30">
      <c r="A17" s="56"/>
      <c r="B17" s="58">
        <f t="shared" ca="1" si="3"/>
        <v>533</v>
      </c>
      <c r="C17" s="23">
        <f ca="1">IF(B17="","",INDEX(Pilastri!$A$1:$K$10000,$B17,4))</f>
        <v>3</v>
      </c>
      <c r="D17" s="23" t="str">
        <f ca="1">IF(B17="","",INDEX(Pilastri!$A$1:$K$10000,$B17,5))</f>
        <v>N</v>
      </c>
      <c r="E17" s="24">
        <f ca="1">IF(C17="","",INDEX(Pilastri!$A$1:$K$10000,$B17,6))</f>
        <v>-102.98399999999999</v>
      </c>
      <c r="F17" s="24">
        <f ca="1">IF(D17="","",INDEX(Pilastri!$A$1:$K$10000,$B17,7))</f>
        <v>-73.334000000000003</v>
      </c>
      <c r="G17" s="24">
        <f ca="1">IF(E17="","",INDEX(Pilastri!$A$1:$K$10000,$B17,8))</f>
        <v>-131.35499999999999</v>
      </c>
      <c r="H17" s="24">
        <f ca="1">IF(F17="","",INDEX(Pilastri!$A$1:$K$10000,$B17,9))</f>
        <v>92.549000000000007</v>
      </c>
      <c r="I17" s="24">
        <f ca="1">IF(G17="","",INDEX(Pilastri!$A$1:$K$10000,$B17,10))</f>
        <v>14.814</v>
      </c>
      <c r="J17" s="24">
        <f ca="1">IF(H17="","",INDEX(Pilastri!$A$1:$K$10000,$B17,11))</f>
        <v>21.795000000000002</v>
      </c>
      <c r="K17" s="58"/>
      <c r="L17" s="58">
        <f t="shared" ca="1" si="4"/>
        <v>833</v>
      </c>
      <c r="M17" s="23">
        <f ca="1">IF(L17="","",INDEX(Pilastri!$A$1:$K$10000,$L17,4))</f>
        <v>3</v>
      </c>
      <c r="N17" s="23" t="str">
        <f ca="1">IF(L17="","",INDEX(Pilastri!$A$1:$K$10000,$L17,5))</f>
        <v>N</v>
      </c>
      <c r="O17" s="24">
        <f ca="1">IF(M17="","",INDEX(Pilastri!$A$1:$K$10000,$L17,6))</f>
        <v>-157.18199999999999</v>
      </c>
      <c r="P17" s="24">
        <f ca="1">IF(N17="","",INDEX(Pilastri!$A$1:$K$10000,$L17,7))</f>
        <v>-101.581</v>
      </c>
      <c r="Q17" s="24">
        <f ca="1">IF(O17="","",INDEX(Pilastri!$A$1:$K$10000,$L17,8))</f>
        <v>10.048999999999999</v>
      </c>
      <c r="R17" s="24">
        <f ca="1">IF(P17="","",INDEX(Pilastri!$A$1:$K$10000,$L17,9))</f>
        <v>-87.617000000000004</v>
      </c>
      <c r="S17" s="24">
        <f ca="1">IF(Q17="","",INDEX(Pilastri!$A$1:$K$10000,$L17,10))</f>
        <v>-0.65700000000000003</v>
      </c>
      <c r="T17" s="24">
        <f ca="1">IF(R17="","",INDEX(Pilastri!$A$1:$K$10000,$L17,11))</f>
        <v>-0.96599999999999997</v>
      </c>
      <c r="U17" s="25"/>
      <c r="V17" s="32"/>
      <c r="W17" s="33">
        <f ca="1">M17</f>
        <v>3</v>
      </c>
      <c r="X17" s="33" t="str">
        <f ca="1">N17</f>
        <v>N</v>
      </c>
      <c r="Y17" s="54">
        <f ca="1">IF($W17="","",E17+O17)</f>
        <v>-260.166</v>
      </c>
      <c r="Z17" s="54">
        <f t="shared" ref="Z17:AD17" ca="1" si="6">IF($W17="","",F17+P17)</f>
        <v>-174.91500000000002</v>
      </c>
      <c r="AA17" s="54">
        <f t="shared" ca="1" si="6"/>
        <v>-121.30599999999998</v>
      </c>
      <c r="AB17" s="54">
        <f t="shared" ca="1" si="6"/>
        <v>4.9320000000000022</v>
      </c>
      <c r="AC17" s="54">
        <f t="shared" ca="1" si="6"/>
        <v>14.157</v>
      </c>
      <c r="AD17" s="54">
        <f t="shared" ca="1" si="6"/>
        <v>20.829000000000001</v>
      </c>
    </row>
    <row r="18" spans="1:30">
      <c r="A18" s="56"/>
      <c r="B18" s="58">
        <f t="shared" ca="1" si="3"/>
        <v>534</v>
      </c>
      <c r="C18" s="23">
        <f ca="1">IF(B18="","",INDEX(Pilastri!$A$1:$K$10000,$B18,4))</f>
        <v>2</v>
      </c>
      <c r="D18" s="23" t="str">
        <f ca="1">IF(B18="","",INDEX(Pilastri!$A$1:$K$10000,$B18,5))</f>
        <v>Msup</v>
      </c>
      <c r="E18" s="24">
        <f ca="1">IF(C18="","",INDEX(Pilastri!$A$1:$K$10000,$B18,6))</f>
        <v>13.888</v>
      </c>
      <c r="F18" s="24">
        <f ca="1">IF(D18="","",INDEX(Pilastri!$A$1:$K$10000,$B18,7))</f>
        <v>9.8539999999999992</v>
      </c>
      <c r="G18" s="24">
        <f ca="1">IF(E18="","",INDEX(Pilastri!$A$1:$K$10000,$B18,8))</f>
        <v>104.84399999999999</v>
      </c>
      <c r="H18" s="24">
        <f ca="1">IF(F18="","",INDEX(Pilastri!$A$1:$K$10000,$B18,9))</f>
        <v>-70.33</v>
      </c>
      <c r="I18" s="24">
        <f ca="1">IF(G18="","",INDEX(Pilastri!$A$1:$K$10000,$B18,10))</f>
        <v>-10.907</v>
      </c>
      <c r="J18" s="24">
        <f ca="1">IF(H18="","",INDEX(Pilastri!$A$1:$K$10000,$B18,11))</f>
        <v>-16.045999999999999</v>
      </c>
      <c r="K18" s="58"/>
      <c r="L18" s="58">
        <f t="shared" ca="1" si="4"/>
        <v>834</v>
      </c>
      <c r="M18" s="23">
        <f ca="1">IF(L18="","",INDEX(Pilastri!$A$1:$K$10000,$L18,4))</f>
        <v>2</v>
      </c>
      <c r="N18" s="23" t="str">
        <f ca="1">IF(L18="","",INDEX(Pilastri!$A$1:$K$10000,$L18,5))</f>
        <v>Msup</v>
      </c>
      <c r="O18" s="24">
        <f ca="1">IF(M18="","",INDEX(Pilastri!$A$1:$K$10000,$L18,6))</f>
        <v>12.82</v>
      </c>
      <c r="P18" s="24">
        <f ca="1">IF(N18="","",INDEX(Pilastri!$A$1:$K$10000,$L18,7))</f>
        <v>8.3930000000000007</v>
      </c>
      <c r="Q18" s="24">
        <f ca="1">IF(O18="","",INDEX(Pilastri!$A$1:$K$10000,$L18,8))</f>
        <v>-5.72</v>
      </c>
      <c r="R18" s="24">
        <f ca="1">IF(P18="","",INDEX(Pilastri!$A$1:$K$10000,$L18,9))</f>
        <v>50.125</v>
      </c>
      <c r="S18" s="24">
        <f ca="1">IF(Q18="","",INDEX(Pilastri!$A$1:$K$10000,$L18,10))</f>
        <v>0.182</v>
      </c>
      <c r="T18" s="24">
        <f ca="1">IF(R18="","",INDEX(Pilastri!$A$1:$K$10000,$L18,11))</f>
        <v>0.26800000000000002</v>
      </c>
      <c r="U18" s="25"/>
      <c r="V18" s="32"/>
      <c r="W18" s="33"/>
      <c r="X18" s="32"/>
      <c r="Y18" s="32"/>
      <c r="Z18" s="32"/>
      <c r="AA18" s="32"/>
      <c r="AB18" s="32"/>
      <c r="AC18" s="32"/>
      <c r="AD18" s="34"/>
    </row>
    <row r="19" spans="1:30">
      <c r="A19" s="56"/>
      <c r="B19" s="58">
        <f t="shared" ca="1" si="3"/>
        <v>535</v>
      </c>
      <c r="C19" s="23">
        <f ca="1">IF(B19="","",INDEX(Pilastri!$A$1:$K$10000,$B19,4))</f>
        <v>2</v>
      </c>
      <c r="D19" s="23" t="str">
        <f ca="1">IF(B19="","",INDEX(Pilastri!$A$1:$K$10000,$B19,5))</f>
        <v>Minf</v>
      </c>
      <c r="E19" s="24">
        <f ca="1">IF(C19="","",INDEX(Pilastri!$A$1:$K$10000,$B19,6))</f>
        <v>-14.680999999999999</v>
      </c>
      <c r="F19" s="24">
        <f ca="1">IF(D19="","",INDEX(Pilastri!$A$1:$K$10000,$B19,7))</f>
        <v>-10.371</v>
      </c>
      <c r="G19" s="24">
        <f ca="1">IF(E19="","",INDEX(Pilastri!$A$1:$K$10000,$B19,8))</f>
        <v>-96.286000000000001</v>
      </c>
      <c r="H19" s="24">
        <f ca="1">IF(F19="","",INDEX(Pilastri!$A$1:$K$10000,$B19,9))</f>
        <v>70.53</v>
      </c>
      <c r="I19" s="24">
        <f ca="1">IF(G19="","",INDEX(Pilastri!$A$1:$K$10000,$B19,10))</f>
        <v>10.695</v>
      </c>
      <c r="J19" s="24">
        <f ca="1">IF(H19="","",INDEX(Pilastri!$A$1:$K$10000,$B19,11))</f>
        <v>15.734</v>
      </c>
      <c r="K19" s="58"/>
      <c r="L19" s="58">
        <f t="shared" ca="1" si="4"/>
        <v>835</v>
      </c>
      <c r="M19" s="23">
        <f ca="1">IF(L19="","",INDEX(Pilastri!$A$1:$K$10000,$L19,4))</f>
        <v>2</v>
      </c>
      <c r="N19" s="23" t="str">
        <f ca="1">IF(L19="","",INDEX(Pilastri!$A$1:$K$10000,$L19,5))</f>
        <v>Minf</v>
      </c>
      <c r="O19" s="24">
        <f ca="1">IF(M19="","",INDEX(Pilastri!$A$1:$K$10000,$L19,6))</f>
        <v>-12.583</v>
      </c>
      <c r="P19" s="24">
        <f ca="1">IF(N19="","",INDEX(Pilastri!$A$1:$K$10000,$L19,7))</f>
        <v>-8.2449999999999992</v>
      </c>
      <c r="Q19" s="24">
        <f ca="1">IF(O19="","",INDEX(Pilastri!$A$1:$K$10000,$L19,8))</f>
        <v>5.843</v>
      </c>
      <c r="R19" s="24">
        <f ca="1">IF(P19="","",INDEX(Pilastri!$A$1:$K$10000,$L19,9))</f>
        <v>-51.256</v>
      </c>
      <c r="S19" s="24">
        <f ca="1">IF(Q19="","",INDEX(Pilastri!$A$1:$K$10000,$L19,10))</f>
        <v>-0.21</v>
      </c>
      <c r="T19" s="24">
        <f ca="1">IF(R19="","",INDEX(Pilastri!$A$1:$K$10000,$L19,11))</f>
        <v>-0.308</v>
      </c>
      <c r="U19" s="25"/>
      <c r="V19" s="32"/>
      <c r="W19" s="33"/>
      <c r="X19" s="32"/>
      <c r="Y19" s="32"/>
      <c r="Z19" s="32"/>
      <c r="AA19" s="32"/>
      <c r="AB19" s="32"/>
      <c r="AC19" s="32"/>
      <c r="AD19" s="34"/>
    </row>
    <row r="20" spans="1:30">
      <c r="A20" s="56"/>
      <c r="B20" s="58">
        <f t="shared" ca="1" si="3"/>
        <v>536</v>
      </c>
      <c r="C20" s="23">
        <f ca="1">IF(B20="","",INDEX(Pilastri!$A$1:$K$10000,$B20,4))</f>
        <v>2</v>
      </c>
      <c r="D20" s="23" t="str">
        <f ca="1">IF(B20="","",INDEX(Pilastri!$A$1:$K$10000,$B20,5))</f>
        <v>V</v>
      </c>
      <c r="E20" s="24">
        <f ca="1">IF(C20="","",INDEX(Pilastri!$A$1:$K$10000,$B20,6))</f>
        <v>8.9280000000000008</v>
      </c>
      <c r="F20" s="24">
        <f ca="1">IF(D20="","",INDEX(Pilastri!$A$1:$K$10000,$B20,7))</f>
        <v>6.32</v>
      </c>
      <c r="G20" s="24">
        <f ca="1">IF(E20="","",INDEX(Pilastri!$A$1:$K$10000,$B20,8))</f>
        <v>62.709000000000003</v>
      </c>
      <c r="H20" s="24">
        <f ca="1">IF(F20="","",INDEX(Pilastri!$A$1:$K$10000,$B20,9))</f>
        <v>-43.932000000000002</v>
      </c>
      <c r="I20" s="24">
        <f ca="1">IF(G20="","",INDEX(Pilastri!$A$1:$K$10000,$B20,10))</f>
        <v>-6.75</v>
      </c>
      <c r="J20" s="24">
        <f ca="1">IF(H20="","",INDEX(Pilastri!$A$1:$K$10000,$B20,11))</f>
        <v>-9.9309999999999992</v>
      </c>
      <c r="K20" s="58"/>
      <c r="L20" s="58">
        <f t="shared" ca="1" si="4"/>
        <v>836</v>
      </c>
      <c r="M20" s="23">
        <f ca="1">IF(L20="","",INDEX(Pilastri!$A$1:$K$10000,$L20,4))</f>
        <v>2</v>
      </c>
      <c r="N20" s="23" t="str">
        <f ca="1">IF(L20="","",INDEX(Pilastri!$A$1:$K$10000,$L20,5))</f>
        <v>V</v>
      </c>
      <c r="O20" s="24">
        <f ca="1">IF(M20="","",INDEX(Pilastri!$A$1:$K$10000,$L20,6))</f>
        <v>7.9390000000000001</v>
      </c>
      <c r="P20" s="24">
        <f ca="1">IF(N20="","",INDEX(Pilastri!$A$1:$K$10000,$L20,7))</f>
        <v>5.1989999999999998</v>
      </c>
      <c r="Q20" s="24">
        <f ca="1">IF(O20="","",INDEX(Pilastri!$A$1:$K$10000,$L20,8))</f>
        <v>-3.613</v>
      </c>
      <c r="R20" s="24">
        <f ca="1">IF(P20="","",INDEX(Pilastri!$A$1:$K$10000,$L20,9))</f>
        <v>31.681000000000001</v>
      </c>
      <c r="S20" s="24">
        <f ca="1">IF(Q20="","",INDEX(Pilastri!$A$1:$K$10000,$L20,10))</f>
        <v>0.122</v>
      </c>
      <c r="T20" s="24">
        <f ca="1">IF(R20="","",INDEX(Pilastri!$A$1:$K$10000,$L20,11))</f>
        <v>0.18</v>
      </c>
      <c r="U20" s="25"/>
      <c r="V20" s="32"/>
      <c r="W20" s="33"/>
      <c r="X20" s="32"/>
      <c r="Y20" s="32"/>
      <c r="Z20" s="32"/>
      <c r="AA20" s="32"/>
      <c r="AB20" s="32"/>
      <c r="AC20" s="32"/>
      <c r="AD20" s="34"/>
    </row>
    <row r="21" spans="1:30">
      <c r="A21" s="56"/>
      <c r="B21" s="58">
        <f t="shared" ca="1" si="3"/>
        <v>537</v>
      </c>
      <c r="C21" s="23">
        <f ca="1">IF(B21="","",INDEX(Pilastri!$A$1:$K$10000,$B21,4))</f>
        <v>2</v>
      </c>
      <c r="D21" s="23" t="str">
        <f ca="1">IF(B21="","",INDEX(Pilastri!$A$1:$K$10000,$B21,5))</f>
        <v>N</v>
      </c>
      <c r="E21" s="24">
        <f ca="1">IF(C21="","",INDEX(Pilastri!$A$1:$K$10000,$B21,6))</f>
        <v>-141.14500000000001</v>
      </c>
      <c r="F21" s="24">
        <f ca="1">IF(D21="","",INDEX(Pilastri!$A$1:$K$10000,$B21,7))</f>
        <v>-100.58499999999999</v>
      </c>
      <c r="G21" s="24">
        <f ca="1">IF(E21="","",INDEX(Pilastri!$A$1:$K$10000,$B21,8))</f>
        <v>-220.423</v>
      </c>
      <c r="H21" s="24">
        <f ca="1">IF(F21="","",INDEX(Pilastri!$A$1:$K$10000,$B21,9))</f>
        <v>153.24700000000001</v>
      </c>
      <c r="I21" s="24">
        <f ca="1">IF(G21="","",INDEX(Pilastri!$A$1:$K$10000,$B21,10))</f>
        <v>24.481999999999999</v>
      </c>
      <c r="J21" s="24">
        <f ca="1">IF(H21="","",INDEX(Pilastri!$A$1:$K$10000,$B21,11))</f>
        <v>36.018999999999998</v>
      </c>
      <c r="K21" s="58"/>
      <c r="L21" s="58">
        <f t="shared" ca="1" si="4"/>
        <v>837</v>
      </c>
      <c r="M21" s="23">
        <f ca="1">IF(L21="","",INDEX(Pilastri!$A$1:$K$10000,$L21,4))</f>
        <v>2</v>
      </c>
      <c r="N21" s="23" t="str">
        <f ca="1">IF(L21="","",INDEX(Pilastri!$A$1:$K$10000,$L21,5))</f>
        <v>N</v>
      </c>
      <c r="O21" s="24">
        <f ca="1">IF(M21="","",INDEX(Pilastri!$A$1:$K$10000,$L21,6))</f>
        <v>-212.72499999999999</v>
      </c>
      <c r="P21" s="24">
        <f ca="1">IF(N21="","",INDEX(Pilastri!$A$1:$K$10000,$L21,7))</f>
        <v>-137.96299999999999</v>
      </c>
      <c r="Q21" s="24">
        <f ca="1">IF(O21="","",INDEX(Pilastri!$A$1:$K$10000,$L21,8))</f>
        <v>16.495000000000001</v>
      </c>
      <c r="R21" s="24">
        <f ca="1">IF(P21="","",INDEX(Pilastri!$A$1:$K$10000,$L21,9))</f>
        <v>-144.00899999999999</v>
      </c>
      <c r="S21" s="24">
        <f ca="1">IF(Q21="","",INDEX(Pilastri!$A$1:$K$10000,$L21,10))</f>
        <v>-0.92100000000000004</v>
      </c>
      <c r="T21" s="24">
        <f ca="1">IF(R21="","",INDEX(Pilastri!$A$1:$K$10000,$L21,11))</f>
        <v>-1.3560000000000001</v>
      </c>
      <c r="U21" s="25"/>
      <c r="V21" s="32"/>
      <c r="W21" s="33">
        <f ca="1">M21</f>
        <v>2</v>
      </c>
      <c r="X21" s="33" t="str">
        <f ca="1">N21</f>
        <v>N</v>
      </c>
      <c r="Y21" s="54">
        <f ca="1">IF($W21="","",E21+O21)</f>
        <v>-353.87</v>
      </c>
      <c r="Z21" s="54">
        <f t="shared" ref="Z21:AD21" ca="1" si="7">IF($W21="","",F21+P21)</f>
        <v>-238.548</v>
      </c>
      <c r="AA21" s="54">
        <f t="shared" ca="1" si="7"/>
        <v>-203.928</v>
      </c>
      <c r="AB21" s="54">
        <f t="shared" ca="1" si="7"/>
        <v>9.238000000000028</v>
      </c>
      <c r="AC21" s="54">
        <f t="shared" ca="1" si="7"/>
        <v>23.561</v>
      </c>
      <c r="AD21" s="54">
        <f t="shared" ca="1" si="7"/>
        <v>34.662999999999997</v>
      </c>
    </row>
    <row r="22" spans="1:30">
      <c r="A22" s="56"/>
      <c r="B22" s="58">
        <f t="shared" ca="1" si="3"/>
        <v>538</v>
      </c>
      <c r="C22" s="23">
        <f ca="1">IF(B22="","",INDEX(Pilastri!$A$1:$K$10000,$B22,4))</f>
        <v>1</v>
      </c>
      <c r="D22" s="23" t="str">
        <f ca="1">IF(B22="","",INDEX(Pilastri!$A$1:$K$10000,$B22,5))</f>
        <v>Msup</v>
      </c>
      <c r="E22" s="24">
        <f ca="1">IF(C22="","",INDEX(Pilastri!$A$1:$K$10000,$B22,6))</f>
        <v>8.5709999999999997</v>
      </c>
      <c r="F22" s="24">
        <f ca="1">IF(D22="","",INDEX(Pilastri!$A$1:$K$10000,$B22,7))</f>
        <v>6.125</v>
      </c>
      <c r="G22" s="24">
        <f ca="1">IF(E22="","",INDEX(Pilastri!$A$1:$K$10000,$B22,8))</f>
        <v>99.739000000000004</v>
      </c>
      <c r="H22" s="24">
        <f ca="1">IF(F22="","",INDEX(Pilastri!$A$1:$K$10000,$B22,9))</f>
        <v>-54.765999999999998</v>
      </c>
      <c r="I22" s="24">
        <f ca="1">IF(G22="","",INDEX(Pilastri!$A$1:$K$10000,$B22,10))</f>
        <v>-9.1769999999999996</v>
      </c>
      <c r="J22" s="24">
        <f ca="1">IF(H22="","",INDEX(Pilastri!$A$1:$K$10000,$B22,11))</f>
        <v>-13.500999999999999</v>
      </c>
      <c r="K22" s="58"/>
      <c r="L22" s="58">
        <f t="shared" ca="1" si="4"/>
        <v>838</v>
      </c>
      <c r="M22" s="23">
        <f ca="1">IF(L22="","",INDEX(Pilastri!$A$1:$K$10000,$L22,4))</f>
        <v>1</v>
      </c>
      <c r="N22" s="23" t="str">
        <f ca="1">IF(L22="","",INDEX(Pilastri!$A$1:$K$10000,$L22,5))</f>
        <v>Msup</v>
      </c>
      <c r="O22" s="24">
        <f ca="1">IF(M22="","",INDEX(Pilastri!$A$1:$K$10000,$L22,6))</f>
        <v>7.4950000000000001</v>
      </c>
      <c r="P22" s="24">
        <f ca="1">IF(N22="","",INDEX(Pilastri!$A$1:$K$10000,$L22,7))</f>
        <v>4.9039999999999999</v>
      </c>
      <c r="Q22" s="24">
        <f ca="1">IF(O22="","",INDEX(Pilastri!$A$1:$K$10000,$L22,8))</f>
        <v>-4.492</v>
      </c>
      <c r="R22" s="24">
        <f ca="1">IF(P22="","",INDEX(Pilastri!$A$1:$K$10000,$L22,9))</f>
        <v>38.216000000000001</v>
      </c>
      <c r="S22" s="24">
        <f ca="1">IF(Q22="","",INDEX(Pilastri!$A$1:$K$10000,$L22,10))</f>
        <v>-0.14399999999999999</v>
      </c>
      <c r="T22" s="24">
        <f ca="1">IF(R22="","",INDEX(Pilastri!$A$1:$K$10000,$L22,11))</f>
        <v>-0.21199999999999999</v>
      </c>
      <c r="U22" s="25"/>
      <c r="V22" s="32"/>
      <c r="W22" s="33"/>
      <c r="X22" s="32"/>
      <c r="Y22" s="32"/>
      <c r="Z22" s="32"/>
      <c r="AA22" s="32"/>
      <c r="AB22" s="32"/>
      <c r="AC22" s="32"/>
      <c r="AD22" s="34"/>
    </row>
    <row r="23" spans="1:30">
      <c r="A23" s="56"/>
      <c r="B23" s="58">
        <f t="shared" ca="1" si="3"/>
        <v>539</v>
      </c>
      <c r="C23" s="23">
        <f ca="1">IF(B23="","",INDEX(Pilastri!$A$1:$K$10000,$B23,4))</f>
        <v>1</v>
      </c>
      <c r="D23" s="23" t="str">
        <f ca="1">IF(B23="","",INDEX(Pilastri!$A$1:$K$10000,$B23,5))</f>
        <v>Minf</v>
      </c>
      <c r="E23" s="24">
        <f ca="1">IF(C23="","",INDEX(Pilastri!$A$1:$K$10000,$B23,6))</f>
        <v>-5.3150000000000004</v>
      </c>
      <c r="F23" s="24">
        <f ca="1">IF(D23="","",INDEX(Pilastri!$A$1:$K$10000,$B23,7))</f>
        <v>-3.665</v>
      </c>
      <c r="G23" s="24">
        <f ca="1">IF(E23="","",INDEX(Pilastri!$A$1:$K$10000,$B23,8))</f>
        <v>-225.18299999999999</v>
      </c>
      <c r="H23" s="24">
        <f ca="1">IF(F23="","",INDEX(Pilastri!$A$1:$K$10000,$B23,9))</f>
        <v>134.91200000000001</v>
      </c>
      <c r="I23" s="24">
        <f ca="1">IF(G23="","",INDEX(Pilastri!$A$1:$K$10000,$B23,10))</f>
        <v>22.114000000000001</v>
      </c>
      <c r="J23" s="24">
        <f ca="1">IF(H23="","",INDEX(Pilastri!$A$1:$K$10000,$B23,11))</f>
        <v>32.534999999999997</v>
      </c>
      <c r="K23" s="58"/>
      <c r="L23" s="58">
        <f t="shared" ca="1" si="4"/>
        <v>839</v>
      </c>
      <c r="M23" s="23">
        <f ca="1">IF(L23="","",INDEX(Pilastri!$A$1:$K$10000,$L23,4))</f>
        <v>1</v>
      </c>
      <c r="N23" s="23" t="str">
        <f ca="1">IF(L23="","",INDEX(Pilastri!$A$1:$K$10000,$L23,5))</f>
        <v>Minf</v>
      </c>
      <c r="O23" s="24">
        <f ca="1">IF(M23="","",INDEX(Pilastri!$A$1:$K$10000,$L23,6))</f>
        <v>-3.6669999999999998</v>
      </c>
      <c r="P23" s="24">
        <f ca="1">IF(N23="","",INDEX(Pilastri!$A$1:$K$10000,$L23,7))</f>
        <v>-2.4060000000000001</v>
      </c>
      <c r="Q23" s="24">
        <f ca="1">IF(O23="","",INDEX(Pilastri!$A$1:$K$10000,$L23,8))</f>
        <v>5.2460000000000004</v>
      </c>
      <c r="R23" s="24">
        <f ca="1">IF(P23="","",INDEX(Pilastri!$A$1:$K$10000,$L23,9))</f>
        <v>-44.756</v>
      </c>
      <c r="S23" s="24">
        <f ca="1">IF(Q23="","",INDEX(Pilastri!$A$1:$K$10000,$L23,10))</f>
        <v>0.13500000000000001</v>
      </c>
      <c r="T23" s="24">
        <f ca="1">IF(R23="","",INDEX(Pilastri!$A$1:$K$10000,$L23,11))</f>
        <v>0.19800000000000001</v>
      </c>
      <c r="U23" s="25"/>
      <c r="V23" s="32"/>
      <c r="W23" s="33"/>
      <c r="X23" s="32"/>
      <c r="Y23" s="32"/>
      <c r="Z23" s="32"/>
      <c r="AA23" s="32"/>
      <c r="AB23" s="32"/>
      <c r="AC23" s="32"/>
      <c r="AD23" s="34"/>
    </row>
    <row r="24" spans="1:30">
      <c r="A24" s="56"/>
      <c r="B24" s="58">
        <f t="shared" ca="1" si="3"/>
        <v>540</v>
      </c>
      <c r="C24" s="23">
        <f ca="1">IF(B24="","",INDEX(Pilastri!$A$1:$K$10000,$B24,4))</f>
        <v>1</v>
      </c>
      <c r="D24" s="23" t="str">
        <f ca="1">IF(B24="","",INDEX(Pilastri!$A$1:$K$10000,$B24,5))</f>
        <v>V</v>
      </c>
      <c r="E24" s="24">
        <f ca="1">IF(C24="","",INDEX(Pilastri!$A$1:$K$10000,$B24,6))</f>
        <v>3.8570000000000002</v>
      </c>
      <c r="F24" s="24">
        <f ca="1">IF(D24="","",INDEX(Pilastri!$A$1:$K$10000,$B24,7))</f>
        <v>2.7189999999999999</v>
      </c>
      <c r="G24" s="24">
        <f ca="1">IF(E24="","",INDEX(Pilastri!$A$1:$K$10000,$B24,8))</f>
        <v>90.2</v>
      </c>
      <c r="H24" s="24">
        <f ca="1">IF(F24="","",INDEX(Pilastri!$A$1:$K$10000,$B24,9))</f>
        <v>-52.631999999999998</v>
      </c>
      <c r="I24" s="24">
        <f ca="1">IF(G24="","",INDEX(Pilastri!$A$1:$K$10000,$B24,10))</f>
        <v>-8.6920000000000002</v>
      </c>
      <c r="J24" s="24">
        <f ca="1">IF(H24="","",INDEX(Pilastri!$A$1:$K$10000,$B24,11))</f>
        <v>-12.788</v>
      </c>
      <c r="K24" s="58"/>
      <c r="L24" s="58">
        <f t="shared" ca="1" si="4"/>
        <v>840</v>
      </c>
      <c r="M24" s="23">
        <f ca="1">IF(L24="","",INDEX(Pilastri!$A$1:$K$10000,$L24,4))</f>
        <v>1</v>
      </c>
      <c r="N24" s="23" t="str">
        <f ca="1">IF(L24="","",INDEX(Pilastri!$A$1:$K$10000,$L24,5))</f>
        <v>V</v>
      </c>
      <c r="O24" s="24">
        <f ca="1">IF(M24="","",INDEX(Pilastri!$A$1:$K$10000,$L24,6))</f>
        <v>3.101</v>
      </c>
      <c r="P24" s="24">
        <f ca="1">IF(N24="","",INDEX(Pilastri!$A$1:$K$10000,$L24,7))</f>
        <v>2.0310000000000001</v>
      </c>
      <c r="Q24" s="24">
        <f ca="1">IF(O24="","",INDEX(Pilastri!$A$1:$K$10000,$L24,8))</f>
        <v>-2.7050000000000001</v>
      </c>
      <c r="R24" s="24">
        <f ca="1">IF(P24="","",INDEX(Pilastri!$A$1:$K$10000,$L24,9))</f>
        <v>23.047000000000001</v>
      </c>
      <c r="S24" s="24">
        <f ca="1">IF(Q24="","",INDEX(Pilastri!$A$1:$K$10000,$L24,10))</f>
        <v>-7.6999999999999999E-2</v>
      </c>
      <c r="T24" s="24">
        <f ca="1">IF(R24="","",INDEX(Pilastri!$A$1:$K$10000,$L24,11))</f>
        <v>-0.114</v>
      </c>
      <c r="U24" s="25"/>
      <c r="V24" s="32"/>
      <c r="W24" s="33"/>
      <c r="X24" s="32"/>
      <c r="Y24" s="32"/>
      <c r="Z24" s="32"/>
      <c r="AA24" s="32"/>
      <c r="AB24" s="32"/>
      <c r="AC24" s="32"/>
      <c r="AD24" s="34"/>
    </row>
    <row r="25" spans="1:30">
      <c r="A25" s="56"/>
      <c r="B25" s="58">
        <f t="shared" ca="1" si="3"/>
        <v>541</v>
      </c>
      <c r="C25" s="23">
        <f ca="1">IF(B25="","",INDEX(Pilastri!$A$1:$K$10000,$B25,4))</f>
        <v>1</v>
      </c>
      <c r="D25" s="23" t="str">
        <f ca="1">IF(B25="","",INDEX(Pilastri!$A$1:$K$10000,$B25,5))</f>
        <v>N</v>
      </c>
      <c r="E25" s="24">
        <f ca="1">IF(C25="","",INDEX(Pilastri!$A$1:$K$10000,$B25,6))</f>
        <v>-176.96600000000001</v>
      </c>
      <c r="F25" s="24">
        <f ca="1">IF(D25="","",INDEX(Pilastri!$A$1:$K$10000,$B25,7))</f>
        <v>-126.19</v>
      </c>
      <c r="G25" s="24">
        <f ca="1">IF(E25="","",INDEX(Pilastri!$A$1:$K$10000,$B25,8))</f>
        <v>-316.89</v>
      </c>
      <c r="H25" s="24">
        <f ca="1">IF(F25="","",INDEX(Pilastri!$A$1:$K$10000,$B25,9))</f>
        <v>214.78299999999999</v>
      </c>
      <c r="I25" s="24">
        <f ca="1">IF(G25="","",INDEX(Pilastri!$A$1:$K$10000,$B25,10))</f>
        <v>34.478000000000002</v>
      </c>
      <c r="J25" s="24">
        <f ca="1">IF(H25="","",INDEX(Pilastri!$A$1:$K$10000,$B25,11))</f>
        <v>50.723999999999997</v>
      </c>
      <c r="K25" s="58"/>
      <c r="L25" s="58">
        <f t="shared" ca="1" si="4"/>
        <v>841</v>
      </c>
      <c r="M25" s="23">
        <f ca="1">IF(L25="","",INDEX(Pilastri!$A$1:$K$10000,$L25,4))</f>
        <v>1</v>
      </c>
      <c r="N25" s="23" t="str">
        <f ca="1">IF(L25="","",INDEX(Pilastri!$A$1:$K$10000,$L25,5))</f>
        <v>N</v>
      </c>
      <c r="O25" s="24">
        <f ca="1">IF(M25="","",INDEX(Pilastri!$A$1:$K$10000,$L25,6))</f>
        <v>-265.125</v>
      </c>
      <c r="P25" s="24">
        <f ca="1">IF(N25="","",INDEX(Pilastri!$A$1:$K$10000,$L25,7))</f>
        <v>-172.28700000000001</v>
      </c>
      <c r="Q25" s="24">
        <f ca="1">IF(O25="","",INDEX(Pilastri!$A$1:$K$10000,$L25,8))</f>
        <v>23.024999999999999</v>
      </c>
      <c r="R25" s="24">
        <f ca="1">IF(P25="","",INDEX(Pilastri!$A$1:$K$10000,$L25,9))</f>
        <v>-200.51300000000001</v>
      </c>
      <c r="S25" s="24">
        <f ca="1">IF(Q25="","",INDEX(Pilastri!$A$1:$K$10000,$L25,10))</f>
        <v>-0.95799999999999996</v>
      </c>
      <c r="T25" s="24">
        <f ca="1">IF(R25="","",INDEX(Pilastri!$A$1:$K$10000,$L25,11))</f>
        <v>-1.409</v>
      </c>
      <c r="U25" s="25"/>
      <c r="V25" s="32"/>
      <c r="W25" s="33">
        <f ca="1">M25</f>
        <v>1</v>
      </c>
      <c r="X25" s="33" t="str">
        <f ca="1">N25</f>
        <v>N</v>
      </c>
      <c r="Y25" s="54">
        <f ca="1">IF($W25="","",E25+O25)</f>
        <v>-442.09100000000001</v>
      </c>
      <c r="Z25" s="54">
        <f t="shared" ref="Z25:AD25" ca="1" si="8">IF($W25="","",F25+P25)</f>
        <v>-298.47699999999998</v>
      </c>
      <c r="AA25" s="54">
        <f t="shared" ca="1" si="8"/>
        <v>-293.86500000000001</v>
      </c>
      <c r="AB25" s="54">
        <f t="shared" ca="1" si="8"/>
        <v>14.269999999999982</v>
      </c>
      <c r="AC25" s="54">
        <f t="shared" ca="1" si="8"/>
        <v>33.520000000000003</v>
      </c>
      <c r="AD25" s="54">
        <f t="shared" ca="1" si="8"/>
        <v>49.314999999999998</v>
      </c>
    </row>
    <row r="26" spans="1:30">
      <c r="A26" s="56"/>
      <c r="B26" s="58" t="str">
        <f t="shared" ca="1" si="3"/>
        <v/>
      </c>
      <c r="C26" s="23" t="str">
        <f ca="1">IF(B26="","",INDEX(Pilastri!$A$1:$K$10000,$B26,4))</f>
        <v/>
      </c>
      <c r="D26" s="23" t="str">
        <f ca="1">IF(B26="","",INDEX(Pilastri!$A$1:$K$10000,$B26,5))</f>
        <v/>
      </c>
      <c r="E26" s="24" t="str">
        <f ca="1">IF(C26="","",INDEX(Pilastri!$A$1:$K$10000,$B26,6))</f>
        <v/>
      </c>
      <c r="F26" s="24" t="str">
        <f ca="1">IF(D26="","",INDEX(Pilastri!$A$1:$K$10000,$B26,7))</f>
        <v/>
      </c>
      <c r="G26" s="24" t="str">
        <f ca="1">IF(E26="","",INDEX(Pilastri!$A$1:$K$10000,$B26,8))</f>
        <v/>
      </c>
      <c r="H26" s="24" t="str">
        <f ca="1">IF(F26="","",INDEX(Pilastri!$A$1:$K$10000,$B26,9))</f>
        <v/>
      </c>
      <c r="I26" s="24" t="str">
        <f ca="1">IF(G26="","",INDEX(Pilastri!$A$1:$K$10000,$B26,10))</f>
        <v/>
      </c>
      <c r="J26" s="24" t="str">
        <f ca="1">IF(H26="","",INDEX(Pilastri!$A$1:$K$10000,$B26,11))</f>
        <v/>
      </c>
      <c r="K26" s="58"/>
      <c r="L26" s="58" t="str">
        <f t="shared" ca="1" si="4"/>
        <v/>
      </c>
      <c r="M26" s="23" t="str">
        <f ca="1">IF(L26="","",INDEX(Pilastri!$A$1:$K$10000,$L26,4))</f>
        <v/>
      </c>
      <c r="N26" s="23" t="str">
        <f ca="1">IF(L26="","",INDEX(Pilastri!$A$1:$K$10000,$L26,5))</f>
        <v/>
      </c>
      <c r="O26" s="24" t="str">
        <f ca="1">IF(M26="","",INDEX(Pilastri!$A$1:$K$10000,$L26,6))</f>
        <v/>
      </c>
      <c r="P26" s="24" t="str">
        <f ca="1">IF(N26="","",INDEX(Pilastri!$A$1:$K$10000,$L26,7))</f>
        <v/>
      </c>
      <c r="Q26" s="24" t="str">
        <f ca="1">IF(O26="","",INDEX(Pilastri!$A$1:$K$10000,$L26,8))</f>
        <v/>
      </c>
      <c r="R26" s="24" t="str">
        <f ca="1">IF(P26="","",INDEX(Pilastri!$A$1:$K$10000,$L26,9))</f>
        <v/>
      </c>
      <c r="S26" s="24" t="str">
        <f ca="1">IF(Q26="","",INDEX(Pilastri!$A$1:$K$10000,$L26,10))</f>
        <v/>
      </c>
      <c r="T26" s="24" t="str">
        <f ca="1">IF(R26="","",INDEX(Pilastri!$A$1:$K$10000,$L26,11))</f>
        <v/>
      </c>
      <c r="U26" s="25"/>
      <c r="V26" s="25"/>
      <c r="W26" s="33"/>
      <c r="X26" s="32"/>
      <c r="Y26" s="32"/>
      <c r="Z26" s="32"/>
      <c r="AA26" s="32"/>
      <c r="AB26" s="32"/>
      <c r="AC26" s="32"/>
      <c r="AD26" s="34"/>
    </row>
    <row r="27" spans="1:30">
      <c r="A27" s="56"/>
      <c r="B27" s="58" t="str">
        <f t="shared" ca="1" si="3"/>
        <v/>
      </c>
      <c r="C27" s="23" t="str">
        <f ca="1">IF(B27="","",INDEX(Pilastri!$A$1:$K$10000,$B27,4))</f>
        <v/>
      </c>
      <c r="D27" s="23" t="str">
        <f ca="1">IF(B27="","",INDEX(Pilastri!$A$1:$K$10000,$B27,5))</f>
        <v/>
      </c>
      <c r="E27" s="24" t="str">
        <f ca="1">IF(C27="","",INDEX(Pilastri!$A$1:$K$10000,$B27,6))</f>
        <v/>
      </c>
      <c r="F27" s="24" t="str">
        <f ca="1">IF(D27="","",INDEX(Pilastri!$A$1:$K$10000,$B27,7))</f>
        <v/>
      </c>
      <c r="G27" s="24" t="str">
        <f ca="1">IF(E27="","",INDEX(Pilastri!$A$1:$K$10000,$B27,8))</f>
        <v/>
      </c>
      <c r="H27" s="24" t="str">
        <f ca="1">IF(F27="","",INDEX(Pilastri!$A$1:$K$10000,$B27,9))</f>
        <v/>
      </c>
      <c r="I27" s="24" t="str">
        <f ca="1">IF(G27="","",INDEX(Pilastri!$A$1:$K$10000,$B27,10))</f>
        <v/>
      </c>
      <c r="J27" s="24" t="str">
        <f ca="1">IF(H27="","",INDEX(Pilastri!$A$1:$K$10000,$B27,11))</f>
        <v/>
      </c>
      <c r="K27" s="61"/>
      <c r="L27" s="58" t="str">
        <f t="shared" ca="1" si="4"/>
        <v/>
      </c>
      <c r="M27" s="23" t="str">
        <f ca="1">IF(L27="","",INDEX(Pilastri!$A$1:$K$10000,$L27,4))</f>
        <v/>
      </c>
      <c r="N27" s="23" t="str">
        <f ca="1">IF(L27="","",INDEX(Pilastri!$A$1:$K$10000,$L27,5))</f>
        <v/>
      </c>
      <c r="O27" s="24" t="str">
        <f ca="1">IF(M27="","",INDEX(Pilastri!$A$1:$K$10000,$L27,6))</f>
        <v/>
      </c>
      <c r="P27" s="24" t="str">
        <f ca="1">IF(N27="","",INDEX(Pilastri!$A$1:$K$10000,$L27,7))</f>
        <v/>
      </c>
      <c r="Q27" s="24" t="str">
        <f ca="1">IF(O27="","",INDEX(Pilastri!$A$1:$K$10000,$L27,8))</f>
        <v/>
      </c>
      <c r="R27" s="24" t="str">
        <f ca="1">IF(P27="","",INDEX(Pilastri!$A$1:$K$10000,$L27,9))</f>
        <v/>
      </c>
      <c r="S27" s="24" t="str">
        <f ca="1">IF(Q27="","",INDEX(Pilastri!$A$1:$K$10000,$L27,10))</f>
        <v/>
      </c>
      <c r="T27" s="24" t="str">
        <f ca="1">IF(R27="","",INDEX(Pilastri!$A$1:$K$10000,$L27,11))</f>
        <v/>
      </c>
      <c r="U27" s="25"/>
      <c r="V27" s="25"/>
      <c r="W27" s="33"/>
      <c r="X27" s="32"/>
      <c r="Y27" s="32"/>
      <c r="Z27" s="32"/>
      <c r="AA27" s="32"/>
      <c r="AB27" s="32"/>
      <c r="AC27" s="32"/>
      <c r="AD27" s="34"/>
    </row>
    <row r="28" spans="1:30">
      <c r="A28" s="56"/>
      <c r="B28" s="58" t="str">
        <f t="shared" ca="1" si="3"/>
        <v/>
      </c>
      <c r="C28" s="23" t="str">
        <f ca="1">IF(B28="","",INDEX(Pilastri!$A$1:$K$10000,$B28,4))</f>
        <v/>
      </c>
      <c r="D28" s="23" t="str">
        <f ca="1">IF(B28="","",INDEX(Pilastri!$A$1:$K$10000,$B28,5))</f>
        <v/>
      </c>
      <c r="E28" s="24" t="str">
        <f ca="1">IF(C28="","",INDEX(Pilastri!$A$1:$K$10000,$B28,6))</f>
        <v/>
      </c>
      <c r="F28" s="24" t="str">
        <f ca="1">IF(D28="","",INDEX(Pilastri!$A$1:$K$10000,$B28,7))</f>
        <v/>
      </c>
      <c r="G28" s="24" t="str">
        <f ca="1">IF(E28="","",INDEX(Pilastri!$A$1:$K$10000,$B28,8))</f>
        <v/>
      </c>
      <c r="H28" s="24" t="str">
        <f ca="1">IF(F28="","",INDEX(Pilastri!$A$1:$K$10000,$B28,9))</f>
        <v/>
      </c>
      <c r="I28" s="24" t="str">
        <f ca="1">IF(G28="","",INDEX(Pilastri!$A$1:$K$10000,$B28,10))</f>
        <v/>
      </c>
      <c r="J28" s="24" t="str">
        <f ca="1">IF(H28="","",INDEX(Pilastri!$A$1:$K$10000,$B28,11))</f>
        <v/>
      </c>
      <c r="K28" s="58"/>
      <c r="L28" s="58" t="str">
        <f t="shared" ca="1" si="4"/>
        <v/>
      </c>
      <c r="M28" s="23" t="str">
        <f ca="1">IF(L28="","",INDEX(Pilastri!$A$1:$K$10000,$L28,4))</f>
        <v/>
      </c>
      <c r="N28" s="23" t="str">
        <f ca="1">IF(L28="","",INDEX(Pilastri!$A$1:$K$10000,$L28,5))</f>
        <v/>
      </c>
      <c r="O28" s="24" t="str">
        <f ca="1">IF(M28="","",INDEX(Pilastri!$A$1:$K$10000,$L28,6))</f>
        <v/>
      </c>
      <c r="P28" s="24" t="str">
        <f ca="1">IF(N28="","",INDEX(Pilastri!$A$1:$K$10000,$L28,7))</f>
        <v/>
      </c>
      <c r="Q28" s="24" t="str">
        <f ca="1">IF(O28="","",INDEX(Pilastri!$A$1:$K$10000,$L28,8))</f>
        <v/>
      </c>
      <c r="R28" s="24" t="str">
        <f ca="1">IF(P28="","",INDEX(Pilastri!$A$1:$K$10000,$L28,9))</f>
        <v/>
      </c>
      <c r="S28" s="24" t="str">
        <f ca="1">IF(Q28="","",INDEX(Pilastri!$A$1:$K$10000,$L28,10))</f>
        <v/>
      </c>
      <c r="T28" s="24" t="str">
        <f ca="1">IF(R28="","",INDEX(Pilastri!$A$1:$K$10000,$L28,11))</f>
        <v/>
      </c>
      <c r="U28" s="25"/>
      <c r="V28" s="25"/>
      <c r="W28" s="33"/>
      <c r="X28" s="32"/>
      <c r="Y28" s="32"/>
      <c r="Z28" s="32"/>
      <c r="AA28" s="32"/>
      <c r="AB28" s="32"/>
      <c r="AC28" s="32"/>
      <c r="AD28" s="34"/>
    </row>
    <row r="29" spans="1:30" s="32" customFormat="1">
      <c r="A29" s="58"/>
      <c r="B29" s="58" t="str">
        <f t="shared" ca="1" si="3"/>
        <v/>
      </c>
      <c r="C29" s="23" t="str">
        <f ca="1">IF(B29="","",INDEX(Pilastri!$A$1:$K$10000,$B29,4))</f>
        <v/>
      </c>
      <c r="D29" s="23" t="str">
        <f ca="1">IF(B29="","",INDEX(Pilastri!$A$1:$K$10000,$B29,5))</f>
        <v/>
      </c>
      <c r="E29" s="24" t="str">
        <f ca="1">IF(C29="","",INDEX(Pilastri!$A$1:$K$10000,$B29,6))</f>
        <v/>
      </c>
      <c r="F29" s="24" t="str">
        <f ca="1">IF(D29="","",INDEX(Pilastri!$A$1:$K$10000,$B29,7))</f>
        <v/>
      </c>
      <c r="G29" s="24" t="str">
        <f ca="1">IF(E29="","",INDEX(Pilastri!$A$1:$K$10000,$B29,8))</f>
        <v/>
      </c>
      <c r="H29" s="24" t="str">
        <f ca="1">IF(F29="","",INDEX(Pilastri!$A$1:$K$10000,$B29,9))</f>
        <v/>
      </c>
      <c r="I29" s="24" t="str">
        <f ca="1">IF(G29="","",INDEX(Pilastri!$A$1:$K$10000,$B29,10))</f>
        <v/>
      </c>
      <c r="J29" s="24" t="str">
        <f ca="1">IF(H29="","",INDEX(Pilastri!$A$1:$K$10000,$B29,11))</f>
        <v/>
      </c>
      <c r="K29" s="58"/>
      <c r="L29" s="58" t="str">
        <f t="shared" ca="1" si="4"/>
        <v/>
      </c>
      <c r="M29" s="23" t="str">
        <f ca="1">IF(L29="","",INDEX(Pilastri!$A$1:$K$10000,$L29,4))</f>
        <v/>
      </c>
      <c r="N29" s="23" t="str">
        <f ca="1">IF(L29="","",INDEX(Pilastri!$A$1:$K$10000,$L29,5))</f>
        <v/>
      </c>
      <c r="O29" s="24" t="str">
        <f ca="1">IF(M29="","",INDEX(Pilastri!$A$1:$K$10000,$L29,6))</f>
        <v/>
      </c>
      <c r="P29" s="24" t="str">
        <f ca="1">IF(N29="","",INDEX(Pilastri!$A$1:$K$10000,$L29,7))</f>
        <v/>
      </c>
      <c r="Q29" s="24" t="str">
        <f ca="1">IF(O29="","",INDEX(Pilastri!$A$1:$K$10000,$L29,8))</f>
        <v/>
      </c>
      <c r="R29" s="24" t="str">
        <f ca="1">IF(P29="","",INDEX(Pilastri!$A$1:$K$10000,$L29,9))</f>
        <v/>
      </c>
      <c r="S29" s="24" t="str">
        <f ca="1">IF(Q29="","",INDEX(Pilastri!$A$1:$K$10000,$L29,10))</f>
        <v/>
      </c>
      <c r="T29" s="24" t="str">
        <f ca="1">IF(R29="","",INDEX(Pilastri!$A$1:$K$10000,$L29,11))</f>
        <v/>
      </c>
      <c r="U29" s="25"/>
      <c r="V29" s="25"/>
      <c r="W29" s="33" t="str">
        <f ca="1">M29</f>
        <v/>
      </c>
      <c r="X29" s="33" t="str">
        <f ca="1">N29</f>
        <v/>
      </c>
      <c r="Y29" s="54" t="str">
        <f ca="1">IF($W29="","",E29+O29)</f>
        <v/>
      </c>
      <c r="Z29" s="54" t="str">
        <f t="shared" ref="Z29:AD29" ca="1" si="9">IF($W29="","",F29+P29)</f>
        <v/>
      </c>
      <c r="AA29" s="54" t="str">
        <f t="shared" ca="1" si="9"/>
        <v/>
      </c>
      <c r="AB29" s="54" t="str">
        <f t="shared" ca="1" si="9"/>
        <v/>
      </c>
      <c r="AC29" s="54" t="str">
        <f t="shared" ca="1" si="9"/>
        <v/>
      </c>
      <c r="AD29" s="54" t="str">
        <f t="shared" ca="1" si="9"/>
        <v/>
      </c>
    </row>
    <row r="30" spans="1:30">
      <c r="A30" s="58"/>
      <c r="B30" s="58" t="str">
        <f t="shared" ca="1" si="3"/>
        <v/>
      </c>
      <c r="C30" s="23" t="str">
        <f ca="1">IF(B30="","",INDEX(Pilastri!$A$1:$K$10000,$B30,4))</f>
        <v/>
      </c>
      <c r="D30" s="23" t="str">
        <f ca="1">IF(B30="","",INDEX(Pilastri!$A$1:$K$10000,$B30,5))</f>
        <v/>
      </c>
      <c r="E30" s="24" t="str">
        <f ca="1">IF(C30="","",INDEX(Pilastri!$A$1:$K$10000,$B30,6))</f>
        <v/>
      </c>
      <c r="F30" s="24" t="str">
        <f ca="1">IF(D30="","",INDEX(Pilastri!$A$1:$K$10000,$B30,7))</f>
        <v/>
      </c>
      <c r="G30" s="24" t="str">
        <f ca="1">IF(E30="","",INDEX(Pilastri!$A$1:$K$10000,$B30,8))</f>
        <v/>
      </c>
      <c r="H30" s="24" t="str">
        <f ca="1">IF(F30="","",INDEX(Pilastri!$A$1:$K$10000,$B30,9))</f>
        <v/>
      </c>
      <c r="I30" s="24" t="str">
        <f ca="1">IF(G30="","",INDEX(Pilastri!$A$1:$K$10000,$B30,10))</f>
        <v/>
      </c>
      <c r="J30" s="24" t="str">
        <f ca="1">IF(H30="","",INDEX(Pilastri!$A$1:$K$10000,$B30,11))</f>
        <v/>
      </c>
      <c r="K30" s="58"/>
      <c r="L30" s="58" t="str">
        <f t="shared" ca="1" si="4"/>
        <v/>
      </c>
      <c r="M30" s="23" t="str">
        <f ca="1">IF(L30="","",INDEX(Pilastri!$A$1:$K$10000,$L30,4))</f>
        <v/>
      </c>
      <c r="N30" s="23" t="str">
        <f ca="1">IF(L30="","",INDEX(Pilastri!$A$1:$K$10000,$L30,5))</f>
        <v/>
      </c>
      <c r="O30" s="24" t="str">
        <f ca="1">IF(M30="","",INDEX(Pilastri!$A$1:$K$10000,$L30,6))</f>
        <v/>
      </c>
      <c r="P30" s="24" t="str">
        <f ca="1">IF(N30="","",INDEX(Pilastri!$A$1:$K$10000,$L30,7))</f>
        <v/>
      </c>
      <c r="Q30" s="24" t="str">
        <f ca="1">IF(O30="","",INDEX(Pilastri!$A$1:$K$10000,$L30,8))</f>
        <v/>
      </c>
      <c r="R30" s="24" t="str">
        <f ca="1">IF(P30="","",INDEX(Pilastri!$A$1:$K$10000,$L30,9))</f>
        <v/>
      </c>
      <c r="S30" s="24" t="str">
        <f ca="1">IF(Q30="","",INDEX(Pilastri!$A$1:$K$10000,$L30,10))</f>
        <v/>
      </c>
      <c r="T30" s="24" t="str">
        <f ca="1">IF(R30="","",INDEX(Pilastri!$A$1:$K$10000,$L30,11))</f>
        <v/>
      </c>
      <c r="U30" s="25"/>
      <c r="V30" s="25"/>
      <c r="W30" s="33"/>
      <c r="X30" s="32"/>
      <c r="Y30" s="32"/>
      <c r="Z30" s="32"/>
      <c r="AA30" s="32"/>
      <c r="AB30" s="32"/>
      <c r="AC30" s="32"/>
      <c r="AD30" s="34"/>
    </row>
    <row r="31" spans="1:30">
      <c r="A31" s="58"/>
      <c r="B31" s="58" t="str">
        <f t="shared" ca="1" si="3"/>
        <v/>
      </c>
      <c r="C31" s="23" t="str">
        <f ca="1">IF(B31="","",INDEX(Pilastri!$A$1:$K$10000,$B31,4))</f>
        <v/>
      </c>
      <c r="D31" s="23" t="str">
        <f ca="1">IF(B31="","",INDEX(Pilastri!$A$1:$K$10000,$B31,5))</f>
        <v/>
      </c>
      <c r="E31" s="24" t="str">
        <f ca="1">IF(C31="","",INDEX(Pilastri!$A$1:$K$10000,$B31,6))</f>
        <v/>
      </c>
      <c r="F31" s="24" t="str">
        <f ca="1">IF(D31="","",INDEX(Pilastri!$A$1:$K$10000,$B31,7))</f>
        <v/>
      </c>
      <c r="G31" s="24" t="str">
        <f ca="1">IF(E31="","",INDEX(Pilastri!$A$1:$K$10000,$B31,8))</f>
        <v/>
      </c>
      <c r="H31" s="24" t="str">
        <f ca="1">IF(F31="","",INDEX(Pilastri!$A$1:$K$10000,$B31,9))</f>
        <v/>
      </c>
      <c r="I31" s="24" t="str">
        <f ca="1">IF(G31="","",INDEX(Pilastri!$A$1:$K$10000,$B31,10))</f>
        <v/>
      </c>
      <c r="J31" s="24" t="str">
        <f ca="1">IF(H31="","",INDEX(Pilastri!$A$1:$K$10000,$B31,11))</f>
        <v/>
      </c>
      <c r="K31" s="58"/>
      <c r="L31" s="58" t="str">
        <f t="shared" ca="1" si="4"/>
        <v/>
      </c>
      <c r="M31" s="23" t="str">
        <f ca="1">IF(L31="","",INDEX(Pilastri!$A$1:$K$10000,$L31,4))</f>
        <v/>
      </c>
      <c r="N31" s="23" t="str">
        <f ca="1">IF(L31="","",INDEX(Pilastri!$A$1:$K$10000,$L31,5))</f>
        <v/>
      </c>
      <c r="O31" s="24" t="str">
        <f ca="1">IF(M31="","",INDEX(Pilastri!$A$1:$K$10000,$L31,6))</f>
        <v/>
      </c>
      <c r="P31" s="24" t="str">
        <f ca="1">IF(N31="","",INDEX(Pilastri!$A$1:$K$10000,$L31,7))</f>
        <v/>
      </c>
      <c r="Q31" s="24" t="str">
        <f ca="1">IF(O31="","",INDEX(Pilastri!$A$1:$K$10000,$L31,8))</f>
        <v/>
      </c>
      <c r="R31" s="24" t="str">
        <f ca="1">IF(P31="","",INDEX(Pilastri!$A$1:$K$10000,$L31,9))</f>
        <v/>
      </c>
      <c r="S31" s="24" t="str">
        <f ca="1">IF(Q31="","",INDEX(Pilastri!$A$1:$K$10000,$L31,10))</f>
        <v/>
      </c>
      <c r="T31" s="24" t="str">
        <f ca="1">IF(R31="","",INDEX(Pilastri!$A$1:$K$10000,$L31,11))</f>
        <v/>
      </c>
      <c r="U31" s="25"/>
      <c r="V31" s="25"/>
      <c r="W31" s="33"/>
      <c r="X31" s="32"/>
      <c r="Y31" s="32"/>
      <c r="Z31" s="32"/>
      <c r="AA31" s="32"/>
      <c r="AB31" s="32"/>
      <c r="AC31" s="32"/>
      <c r="AD31" s="34"/>
    </row>
    <row r="32" spans="1:30">
      <c r="A32" s="58"/>
      <c r="B32" s="58" t="str">
        <f t="shared" ca="1" si="3"/>
        <v/>
      </c>
      <c r="C32" s="23" t="str">
        <f ca="1">IF(B32="","",INDEX(Pilastri!$A$1:$K$10000,$B32,4))</f>
        <v/>
      </c>
      <c r="D32" s="23" t="str">
        <f ca="1">IF(B32="","",INDEX(Pilastri!$A$1:$K$10000,$B32,5))</f>
        <v/>
      </c>
      <c r="E32" s="24" t="str">
        <f ca="1">IF(C32="","",INDEX(Pilastri!$A$1:$K$10000,$B32,6))</f>
        <v/>
      </c>
      <c r="F32" s="24" t="str">
        <f ca="1">IF(D32="","",INDEX(Pilastri!$A$1:$K$10000,$B32,7))</f>
        <v/>
      </c>
      <c r="G32" s="24" t="str">
        <f ca="1">IF(E32="","",INDEX(Pilastri!$A$1:$K$10000,$B32,8))</f>
        <v/>
      </c>
      <c r="H32" s="24" t="str">
        <f ca="1">IF(F32="","",INDEX(Pilastri!$A$1:$K$10000,$B32,9))</f>
        <v/>
      </c>
      <c r="I32" s="24" t="str">
        <f ca="1">IF(G32="","",INDEX(Pilastri!$A$1:$K$10000,$B32,10))</f>
        <v/>
      </c>
      <c r="J32" s="24" t="str">
        <f ca="1">IF(H32="","",INDEX(Pilastri!$A$1:$K$10000,$B32,11))</f>
        <v/>
      </c>
      <c r="K32" s="58"/>
      <c r="L32" s="58" t="str">
        <f t="shared" ca="1" si="4"/>
        <v/>
      </c>
      <c r="M32" s="23" t="str">
        <f ca="1">IF(L32="","",INDEX(Pilastri!$A$1:$K$10000,$L32,4))</f>
        <v/>
      </c>
      <c r="N32" s="23" t="str">
        <f ca="1">IF(L32="","",INDEX(Pilastri!$A$1:$K$10000,$L32,5))</f>
        <v/>
      </c>
      <c r="O32" s="24" t="str">
        <f ca="1">IF(M32="","",INDEX(Pilastri!$A$1:$K$10000,$L32,6))</f>
        <v/>
      </c>
      <c r="P32" s="24" t="str">
        <f ca="1">IF(N32="","",INDEX(Pilastri!$A$1:$K$10000,$L32,7))</f>
        <v/>
      </c>
      <c r="Q32" s="24" t="str">
        <f ca="1">IF(O32="","",INDEX(Pilastri!$A$1:$K$10000,$L32,8))</f>
        <v/>
      </c>
      <c r="R32" s="24" t="str">
        <f ca="1">IF(P32="","",INDEX(Pilastri!$A$1:$K$10000,$L32,9))</f>
        <v/>
      </c>
      <c r="S32" s="24" t="str">
        <f ca="1">IF(Q32="","",INDEX(Pilastri!$A$1:$K$10000,$L32,10))</f>
        <v/>
      </c>
      <c r="T32" s="24" t="str">
        <f ca="1">IF(R32="","",INDEX(Pilastri!$A$1:$K$10000,$L32,11))</f>
        <v/>
      </c>
      <c r="U32" s="25"/>
      <c r="V32" s="25"/>
      <c r="W32" s="33"/>
      <c r="X32" s="32"/>
      <c r="Y32" s="32"/>
      <c r="Z32" s="32"/>
      <c r="AA32" s="32"/>
      <c r="AB32" s="32"/>
      <c r="AC32" s="32"/>
      <c r="AD32" s="34"/>
    </row>
    <row r="33" spans="1:30">
      <c r="A33" s="59"/>
      <c r="B33" s="60" t="str">
        <f t="shared" ca="1" si="3"/>
        <v/>
      </c>
      <c r="C33" s="49" t="str">
        <f ca="1">IF(B33="","",INDEX(Pilastri!$A$1:$K$10000,$B33,4))</f>
        <v/>
      </c>
      <c r="D33" s="49" t="str">
        <f ca="1">IF(B33="","",INDEX(Pilastri!$A$1:$K$10000,$B33,5))</f>
        <v/>
      </c>
      <c r="E33" s="50" t="str">
        <f ca="1">IF(C33="","",INDEX(Pilastri!$A$1:$K$10000,$B33,6))</f>
        <v/>
      </c>
      <c r="F33" s="50" t="str">
        <f ca="1">IF(D33="","",INDEX(Pilastri!$A$1:$K$10000,$B33,7))</f>
        <v/>
      </c>
      <c r="G33" s="50" t="str">
        <f ca="1">IF(E33="","",INDEX(Pilastri!$A$1:$K$10000,$B33,8))</f>
        <v/>
      </c>
      <c r="H33" s="50" t="str">
        <f ca="1">IF(F33="","",INDEX(Pilastri!$A$1:$K$10000,$B33,9))</f>
        <v/>
      </c>
      <c r="I33" s="50" t="str">
        <f ca="1">IF(G33="","",INDEX(Pilastri!$A$1:$K$10000,$B33,10))</f>
        <v/>
      </c>
      <c r="J33" s="50" t="str">
        <f ca="1">IF(H33="","",INDEX(Pilastri!$A$1:$K$10000,$B33,11))</f>
        <v/>
      </c>
      <c r="K33" s="60"/>
      <c r="L33" s="60" t="str">
        <f t="shared" ca="1" si="4"/>
        <v/>
      </c>
      <c r="M33" s="49" t="str">
        <f ca="1">IF(L33="","",INDEX(Pilastri!$A$1:$K$10000,$L33,4))</f>
        <v/>
      </c>
      <c r="N33" s="49" t="str">
        <f ca="1">IF(L33="","",INDEX(Pilastri!$A$1:$K$10000,$L33,5))</f>
        <v/>
      </c>
      <c r="O33" s="50" t="str">
        <f ca="1">IF(M33="","",INDEX(Pilastri!$A$1:$K$10000,$L33,6))</f>
        <v/>
      </c>
      <c r="P33" s="50" t="str">
        <f ca="1">IF(N33="","",INDEX(Pilastri!$A$1:$K$10000,$L33,7))</f>
        <v/>
      </c>
      <c r="Q33" s="50" t="str">
        <f ca="1">IF(O33="","",INDEX(Pilastri!$A$1:$K$10000,$L33,8))</f>
        <v/>
      </c>
      <c r="R33" s="50" t="str">
        <f ca="1">IF(P33="","",INDEX(Pilastri!$A$1:$K$10000,$L33,9))</f>
        <v/>
      </c>
      <c r="S33" s="50" t="str">
        <f ca="1">IF(Q33="","",INDEX(Pilastri!$A$1:$K$10000,$L33,10))</f>
        <v/>
      </c>
      <c r="T33" s="50" t="str">
        <f ca="1">IF(R33="","",INDEX(Pilastri!$A$1:$K$10000,$L33,11))</f>
        <v/>
      </c>
      <c r="U33" s="51"/>
      <c r="V33" s="51"/>
      <c r="W33" s="52" t="str">
        <f ca="1">M33</f>
        <v/>
      </c>
      <c r="X33" s="52" t="str">
        <f ca="1">N33</f>
        <v/>
      </c>
      <c r="Y33" s="53" t="str">
        <f ca="1">IF($W33="","",E33+O33)</f>
        <v/>
      </c>
      <c r="Z33" s="53" t="str">
        <f t="shared" ref="Z33:AD33" ca="1" si="10">IF($W33="","",F33+P33)</f>
        <v/>
      </c>
      <c r="AA33" s="53" t="str">
        <f t="shared" ca="1" si="10"/>
        <v/>
      </c>
      <c r="AB33" s="53" t="str">
        <f t="shared" ca="1" si="10"/>
        <v/>
      </c>
      <c r="AC33" s="53" t="str">
        <f t="shared" ca="1" si="10"/>
        <v/>
      </c>
      <c r="AD33" s="53" t="str">
        <f t="shared" ca="1" si="10"/>
        <v/>
      </c>
    </row>
    <row r="35" spans="1:30">
      <c r="A35" t="s">
        <v>100</v>
      </c>
    </row>
    <row r="37" spans="1:30">
      <c r="A37" t="s">
        <v>74</v>
      </c>
      <c r="D37" t="s">
        <v>111</v>
      </c>
      <c r="E37" s="72" t="s">
        <v>124</v>
      </c>
      <c r="F37" s="72"/>
      <c r="H37" s="7" t="s">
        <v>75</v>
      </c>
      <c r="I37" s="1">
        <v>1.3</v>
      </c>
      <c r="J37" s="45" t="s">
        <v>99</v>
      </c>
    </row>
    <row r="38" spans="1:30">
      <c r="H38" s="7"/>
      <c r="I38" s="1"/>
      <c r="J38" s="45"/>
    </row>
    <row r="39" spans="1:30">
      <c r="D39" s="7" t="s">
        <v>76</v>
      </c>
      <c r="F39" s="7" t="s">
        <v>77</v>
      </c>
      <c r="N39" s="7" t="s">
        <v>52</v>
      </c>
      <c r="O39" s="7" t="s">
        <v>53</v>
      </c>
    </row>
    <row r="40" spans="1:30">
      <c r="D40" s="7" t="s">
        <v>80</v>
      </c>
      <c r="F40" s="7" t="s">
        <v>80</v>
      </c>
      <c r="I40" s="5" t="s">
        <v>78</v>
      </c>
      <c r="K40" s="62" t="s">
        <v>30</v>
      </c>
      <c r="L40" s="1">
        <f>H3</f>
        <v>5</v>
      </c>
      <c r="M40" s="6" t="s">
        <v>43</v>
      </c>
      <c r="N40" s="19" t="str">
        <f>IF(I41="","","---")</f>
        <v>---</v>
      </c>
      <c r="O40" s="19" t="str">
        <f>IF(I41="","","---")</f>
        <v>---</v>
      </c>
    </row>
    <row r="41" spans="1:30">
      <c r="A41" t="s">
        <v>79</v>
      </c>
      <c r="B41" s="1">
        <f>L42</f>
        <v>4</v>
      </c>
      <c r="D41" s="40">
        <v>120</v>
      </c>
      <c r="F41" s="40">
        <v>120</v>
      </c>
      <c r="H41" s="63" t="str">
        <f>IF(B41="","","sup")</f>
        <v>sup</v>
      </c>
      <c r="I41" s="64">
        <v>0.4</v>
      </c>
      <c r="M41" s="6" t="s">
        <v>57</v>
      </c>
      <c r="N41" s="19">
        <f>IF(L40=1,"---",IF(B41="","",F41*$I$37*I41))</f>
        <v>62.400000000000006</v>
      </c>
      <c r="O41" s="19">
        <f>IF(L40=1,"---",IF(B41="","",D41*$I$37*I41))</f>
        <v>62.400000000000006</v>
      </c>
    </row>
    <row r="42" spans="1:30">
      <c r="H42" s="6" t="str">
        <f>IF(B41="","","inf")</f>
        <v>inf</v>
      </c>
      <c r="I42" s="19">
        <f>IF(I41="","",1-I41)</f>
        <v>0.6</v>
      </c>
      <c r="K42" s="5" t="str">
        <f>IF(L42="","","ordine")</f>
        <v>ordine</v>
      </c>
      <c r="L42" s="1">
        <f>IF(L40="","",IF(L40&gt;1,L40-1,""))</f>
        <v>4</v>
      </c>
      <c r="M42" s="6" t="str">
        <f>IF(L42="","","sup")</f>
        <v>sup</v>
      </c>
      <c r="N42" s="19">
        <f>IF(B41="","",F41*$I$37*I42)</f>
        <v>93.6</v>
      </c>
      <c r="O42" s="19">
        <f>IF(B41="","",D41*$I$37*I42)</f>
        <v>93.6</v>
      </c>
    </row>
    <row r="43" spans="1:30">
      <c r="A43" t="str">
        <f>IF(B43="","","impalcato")</f>
        <v>impalcato</v>
      </c>
      <c r="B43" s="1">
        <f>L44</f>
        <v>3</v>
      </c>
      <c r="D43" s="40">
        <v>200</v>
      </c>
      <c r="F43" s="40">
        <v>120</v>
      </c>
      <c r="H43" s="63" t="str">
        <f>IF(B43="","","sup")</f>
        <v>sup</v>
      </c>
      <c r="I43" s="39">
        <v>0.42</v>
      </c>
      <c r="M43" s="6" t="str">
        <f>IF(L42="","","inf")</f>
        <v>inf</v>
      </c>
      <c r="N43" s="19">
        <f>IF(L42=1,"---",IF(B43="","",F43*$I$37*I43))</f>
        <v>65.52</v>
      </c>
      <c r="O43" s="19">
        <f>IF(L42=1,"---",IF(B43="","",D43*$I$37*I43))</f>
        <v>109.2</v>
      </c>
    </row>
    <row r="44" spans="1:30">
      <c r="H44" s="6" t="str">
        <f>IF(B43="","","inf")</f>
        <v>inf</v>
      </c>
      <c r="I44" s="19">
        <f>IF(I43="","",1-I43)</f>
        <v>0.58000000000000007</v>
      </c>
      <c r="K44" s="5" t="str">
        <f>IF(L44="","","ordine")</f>
        <v>ordine</v>
      </c>
      <c r="L44" s="1">
        <f>IF(L42="","",IF(L42&gt;1,L42-1,""))</f>
        <v>3</v>
      </c>
      <c r="M44" s="6" t="str">
        <f>IF(L44="","","sup")</f>
        <v>sup</v>
      </c>
      <c r="N44" s="19">
        <f>IF(B43="","",F43*$I$37*I44)</f>
        <v>90.480000000000018</v>
      </c>
      <c r="O44" s="19">
        <f>IF(B43="","",D43*$I$37*I44)</f>
        <v>150.80000000000001</v>
      </c>
    </row>
    <row r="45" spans="1:30">
      <c r="A45" t="str">
        <f>IF(B45="","","impalcato")</f>
        <v>impalcato</v>
      </c>
      <c r="B45" s="1">
        <f>L46</f>
        <v>2</v>
      </c>
      <c r="D45" s="40">
        <v>240</v>
      </c>
      <c r="F45" s="40">
        <v>120</v>
      </c>
      <c r="H45" s="63" t="str">
        <f>IF(B45="","","sup")</f>
        <v>sup</v>
      </c>
      <c r="I45" s="39">
        <v>0.46</v>
      </c>
      <c r="M45" s="6" t="str">
        <f>IF(L44="","","inf")</f>
        <v>inf</v>
      </c>
      <c r="N45" s="19">
        <f>IF(L44=1,"---",IF(B45="","",F45*$I$37*I45))</f>
        <v>71.760000000000005</v>
      </c>
      <c r="O45" s="19">
        <f>IF(L44=1,"---",IF(B45="","",D45*$I$37*I45))</f>
        <v>143.52000000000001</v>
      </c>
    </row>
    <row r="46" spans="1:30">
      <c r="H46" s="6" t="str">
        <f>IF(B45="","","inf")</f>
        <v>inf</v>
      </c>
      <c r="I46" s="19">
        <f>IF(I45="","",1-I45)</f>
        <v>0.54</v>
      </c>
      <c r="K46" s="5" t="str">
        <f>IF(L46="","","ordine")</f>
        <v>ordine</v>
      </c>
      <c r="L46" s="1">
        <f>IF(L44="","",IF(L44&gt;1,L44-1,""))</f>
        <v>2</v>
      </c>
      <c r="M46" s="6" t="str">
        <f>IF(L46="","","sup")</f>
        <v>sup</v>
      </c>
      <c r="N46" s="19">
        <f>IF(B45="","",F45*$I$37*I46)</f>
        <v>84.240000000000009</v>
      </c>
      <c r="O46" s="19">
        <f>IF(B45="","",D45*$I$37*I46)</f>
        <v>168.48000000000002</v>
      </c>
    </row>
    <row r="47" spans="1:30">
      <c r="A47" t="str">
        <f>IF(B47="","","impalcato")</f>
        <v>impalcato</v>
      </c>
      <c r="B47" s="1">
        <f>L48</f>
        <v>1</v>
      </c>
      <c r="D47" s="40">
        <v>240</v>
      </c>
      <c r="F47" s="40">
        <v>120</v>
      </c>
      <c r="H47" s="63" t="str">
        <f>IF(B47="","","sup")</f>
        <v>sup</v>
      </c>
      <c r="I47" s="39">
        <v>0.5</v>
      </c>
      <c r="M47" s="6" t="str">
        <f>IF(L46="","","inf")</f>
        <v>inf</v>
      </c>
      <c r="N47" s="19">
        <f>IF(L46=1,"---",IF(B47="","",F47*$I$37*I47))</f>
        <v>78</v>
      </c>
      <c r="O47" s="19">
        <f>IF(L46=1,"---",IF(B47="","",D47*$I$37*I47))</f>
        <v>156</v>
      </c>
    </row>
    <row r="48" spans="1:30">
      <c r="H48" s="6" t="str">
        <f>IF(B47="","","inf")</f>
        <v>inf</v>
      </c>
      <c r="I48" s="65">
        <f>IF(I47="","",1-I47)</f>
        <v>0.5</v>
      </c>
      <c r="K48" s="5" t="str">
        <f>IF(L48="","","ordine")</f>
        <v>ordine</v>
      </c>
      <c r="L48" s="1">
        <f>IF(L46="","",IF(L46&gt;1,L46-1,""))</f>
        <v>1</v>
      </c>
      <c r="M48" s="6" t="str">
        <f>IF(L48="","","sup")</f>
        <v>sup</v>
      </c>
      <c r="N48" s="19">
        <f>IF(B47="","",F47*$I$37*I48)</f>
        <v>78</v>
      </c>
      <c r="O48" s="19">
        <f>IF(B47="","",D47*$I$37*I48)</f>
        <v>156</v>
      </c>
    </row>
    <row r="49" spans="1:27">
      <c r="A49" t="str">
        <f>IF(B49="","","impalcato")</f>
        <v/>
      </c>
      <c r="B49" s="1" t="str">
        <f>L50</f>
        <v/>
      </c>
      <c r="D49" s="40">
        <v>161.1</v>
      </c>
      <c r="F49" s="40">
        <v>547.29999999999995</v>
      </c>
      <c r="H49" s="63" t="str">
        <f>IF(B49="","","sup")</f>
        <v/>
      </c>
      <c r="I49" s="39">
        <v>0.46</v>
      </c>
      <c r="M49" s="6" t="str">
        <f>IF(L48="","","inf")</f>
        <v>inf</v>
      </c>
      <c r="N49" s="19" t="str">
        <f>IF(L48=1,"---",IF(B49="","",F49*$I$37*I49))</f>
        <v>---</v>
      </c>
      <c r="O49" s="19" t="str">
        <f>IF(L48=1,"---",IF(B49="","",D49*$I$37*I49))</f>
        <v>---</v>
      </c>
    </row>
    <row r="50" spans="1:27">
      <c r="H50" s="6" t="str">
        <f>IF(B49="","","inf")</f>
        <v/>
      </c>
      <c r="I50" s="65">
        <f>IF(I49="","",1-I49)</f>
        <v>0.54</v>
      </c>
      <c r="K50" s="5" t="str">
        <f>IF(L50="","","ordine")</f>
        <v/>
      </c>
      <c r="L50" s="1" t="str">
        <f>IF(L48="","",IF(L48&gt;1,L48-1,""))</f>
        <v/>
      </c>
      <c r="M50" s="6" t="str">
        <f>IF(L50="","","sup")</f>
        <v/>
      </c>
      <c r="N50" s="19" t="str">
        <f>IF(B49="","",F49*$I$37*I50)</f>
        <v/>
      </c>
      <c r="O50" s="19" t="str">
        <f>IF(B49="","",D49*$I$37*I50)</f>
        <v/>
      </c>
    </row>
    <row r="51" spans="1:27">
      <c r="A51" t="str">
        <f>IF(B51="","","impalcato")</f>
        <v/>
      </c>
      <c r="B51" s="1" t="str">
        <f>L52</f>
        <v/>
      </c>
      <c r="D51" s="40">
        <v>161.1</v>
      </c>
      <c r="F51" s="40">
        <v>547.29999999999995</v>
      </c>
      <c r="H51" s="63" t="str">
        <f>IF(B51="","","sup")</f>
        <v/>
      </c>
      <c r="I51" s="39">
        <v>0.5</v>
      </c>
      <c r="M51" s="6" t="str">
        <f>IF(L50="","","inf")</f>
        <v/>
      </c>
      <c r="N51" s="19" t="str">
        <f>IF(L50=1,"---",IF(B51="","",F51*$I$37*I51))</f>
        <v/>
      </c>
      <c r="O51" s="19" t="str">
        <f>IF(L50=1,"---",IF(B51="","",D51*$I$37*I51))</f>
        <v/>
      </c>
    </row>
    <row r="52" spans="1:27">
      <c r="H52" s="6" t="str">
        <f>IF(B51="","","inf")</f>
        <v/>
      </c>
      <c r="I52" s="66">
        <f>IF(I51="","",1-I51)</f>
        <v>0.5</v>
      </c>
      <c r="K52" s="5" t="str">
        <f>IF(L52="","","ordine")</f>
        <v/>
      </c>
      <c r="L52" s="1" t="str">
        <f>IF(L50="","",IF(L50&gt;1,L50-1,""))</f>
        <v/>
      </c>
      <c r="M52" s="6" t="str">
        <f>IF(L52="","","sup")</f>
        <v/>
      </c>
      <c r="N52" s="19" t="str">
        <f>IF(B51="","",F51*$I$37*I52)</f>
        <v/>
      </c>
      <c r="O52" s="19" t="str">
        <f>IF(B51="","",D51*$I$37*I52)</f>
        <v/>
      </c>
    </row>
    <row r="53" spans="1:27">
      <c r="M53" s="6" t="str">
        <f>IF(L52="","","inf")</f>
        <v/>
      </c>
      <c r="N53" s="19" t="str">
        <f>IF(L52=1,"---",IF(B53="","",#REF!*$I$37*#REF!))</f>
        <v/>
      </c>
      <c r="O53" s="19" t="str">
        <f>IF(L52=1,"---",IF(B53="","",#REF!*$I$37*#REF!))</f>
        <v/>
      </c>
    </row>
    <row r="54" spans="1:27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6" spans="1:27">
      <c r="A56" t="s">
        <v>21</v>
      </c>
      <c r="B56" s="1">
        <f ca="1">$A$6</f>
        <v>3</v>
      </c>
      <c r="D56" t="s">
        <v>22</v>
      </c>
      <c r="E56" s="1" t="s">
        <v>116</v>
      </c>
      <c r="F56" s="36">
        <v>70</v>
      </c>
      <c r="G56" t="s">
        <v>23</v>
      </c>
      <c r="H56" t="s">
        <v>24</v>
      </c>
      <c r="L56" t="s">
        <v>25</v>
      </c>
      <c r="M56" s="36">
        <v>25</v>
      </c>
      <c r="N56" t="s">
        <v>23</v>
      </c>
      <c r="O56" t="s">
        <v>26</v>
      </c>
      <c r="V56" s="61" t="s">
        <v>27</v>
      </c>
      <c r="W56" s="57">
        <f ca="1">MATCH(B57,$C$6:$C$33,-1)</f>
        <v>1</v>
      </c>
      <c r="X56" s="61"/>
      <c r="Y56" s="57" t="s">
        <v>28</v>
      </c>
      <c r="Z56" s="68">
        <f>F56*F57*$O$1/10</f>
        <v>2975</v>
      </c>
      <c r="AA56" s="61" t="s">
        <v>29</v>
      </c>
    </row>
    <row r="57" spans="1:27">
      <c r="A57" t="s">
        <v>30</v>
      </c>
      <c r="B57" s="41">
        <f>H3</f>
        <v>5</v>
      </c>
      <c r="E57" s="1" t="s">
        <v>31</v>
      </c>
      <c r="F57" s="36">
        <v>30</v>
      </c>
      <c r="G57" t="s">
        <v>23</v>
      </c>
      <c r="H57" t="s">
        <v>32</v>
      </c>
      <c r="L57" t="s">
        <v>33</v>
      </c>
      <c r="M57" s="36">
        <v>25</v>
      </c>
      <c r="N57" t="s">
        <v>23</v>
      </c>
      <c r="O57" t="s">
        <v>34</v>
      </c>
      <c r="V57" s="61"/>
      <c r="W57" s="61"/>
      <c r="X57" s="61"/>
      <c r="Y57" s="57" t="s">
        <v>35</v>
      </c>
      <c r="Z57" s="57">
        <f>0.12*Z56*F57/100</f>
        <v>107.1</v>
      </c>
      <c r="AA57" s="61" t="s">
        <v>36</v>
      </c>
    </row>
    <row r="58" spans="1:27">
      <c r="E58" s="1" t="s">
        <v>37</v>
      </c>
      <c r="F58" s="48">
        <f>$L$3</f>
        <v>4</v>
      </c>
      <c r="G58" t="s">
        <v>23</v>
      </c>
      <c r="H58" t="s">
        <v>38</v>
      </c>
      <c r="L58" t="s">
        <v>39</v>
      </c>
      <c r="M58" s="38">
        <v>320</v>
      </c>
      <c r="N58" t="s">
        <v>23</v>
      </c>
      <c r="O58" t="s">
        <v>118</v>
      </c>
      <c r="V58" s="61"/>
      <c r="W58" s="61"/>
      <c r="X58" s="61"/>
      <c r="Y58" s="57" t="s">
        <v>40</v>
      </c>
      <c r="Z58" s="57">
        <f>0.12*Z56*F56/100</f>
        <v>249.9</v>
      </c>
      <c r="AA58" s="61" t="s">
        <v>36</v>
      </c>
    </row>
    <row r="60" spans="1:27">
      <c r="A60" t="s">
        <v>41</v>
      </c>
      <c r="B60" s="9" t="s">
        <v>42</v>
      </c>
      <c r="C60" s="1" t="s">
        <v>43</v>
      </c>
      <c r="E60" s="2" t="s">
        <v>44</v>
      </c>
      <c r="F60" s="2" t="s">
        <v>45</v>
      </c>
      <c r="G60" s="2" t="s">
        <v>46</v>
      </c>
      <c r="H60" s="2" t="s">
        <v>47</v>
      </c>
      <c r="I60" s="2" t="s">
        <v>48</v>
      </c>
      <c r="J60" s="2" t="s">
        <v>49</v>
      </c>
      <c r="K60" s="2" t="s">
        <v>50</v>
      </c>
      <c r="L60" s="2" t="s">
        <v>51</v>
      </c>
      <c r="O60" s="23"/>
    </row>
    <row r="61" spans="1:27">
      <c r="D61" s="1" t="s">
        <v>52</v>
      </c>
      <c r="E61" s="4">
        <f t="shared" ref="E61:J61" ca="1" si="11">INDEX(O$6:O$33,$W56,1)</f>
        <v>18.404</v>
      </c>
      <c r="F61" s="4">
        <f t="shared" ca="1" si="11"/>
        <v>11.685</v>
      </c>
      <c r="G61" s="4">
        <f t="shared" ca="1" si="11"/>
        <v>-2.2240000000000002</v>
      </c>
      <c r="H61" s="4">
        <f t="shared" ca="1" si="11"/>
        <v>19.370999999999999</v>
      </c>
      <c r="I61" s="4">
        <f t="shared" ca="1" si="11"/>
        <v>0.20300000000000001</v>
      </c>
      <c r="J61" s="4">
        <f t="shared" ca="1" si="11"/>
        <v>0.29899999999999999</v>
      </c>
    </row>
    <row r="62" spans="1:27">
      <c r="D62" s="1" t="s">
        <v>53</v>
      </c>
      <c r="E62" s="4">
        <f t="shared" ref="E62:J62" ca="1" si="12">INDEX(E$6:E$33,$W56,1)</f>
        <v>18.033000000000001</v>
      </c>
      <c r="F62" s="4">
        <f t="shared" ca="1" si="12"/>
        <v>12.664999999999999</v>
      </c>
      <c r="G62" s="4">
        <f t="shared" ca="1" si="12"/>
        <v>33.869999999999997</v>
      </c>
      <c r="H62" s="4">
        <f t="shared" ca="1" si="12"/>
        <v>-24.79</v>
      </c>
      <c r="I62" s="4">
        <f t="shared" ca="1" si="12"/>
        <v>-3.9340000000000002</v>
      </c>
      <c r="J62" s="4">
        <f t="shared" ca="1" si="12"/>
        <v>-5.7880000000000003</v>
      </c>
    </row>
    <row r="63" spans="1:27">
      <c r="D63" s="1" t="s">
        <v>54</v>
      </c>
      <c r="E63" s="4">
        <f t="shared" ref="E63:J63" ca="1" si="13">INDEX(O$6:O$33,$W56+2,1)</f>
        <v>10.894</v>
      </c>
      <c r="F63" s="4">
        <f t="shared" ca="1" si="13"/>
        <v>6.9669999999999996</v>
      </c>
      <c r="G63" s="4">
        <f t="shared" ca="1" si="13"/>
        <v>-1.345</v>
      </c>
      <c r="H63" s="4">
        <f t="shared" ca="1" si="13"/>
        <v>11.712999999999999</v>
      </c>
      <c r="I63" s="4">
        <f t="shared" ca="1" si="13"/>
        <v>0.125</v>
      </c>
      <c r="J63" s="4">
        <f t="shared" ca="1" si="13"/>
        <v>0.185</v>
      </c>
    </row>
    <row r="64" spans="1:27">
      <c r="D64" s="1" t="s">
        <v>55</v>
      </c>
      <c r="E64" s="4">
        <f t="shared" ref="E64:J64" ca="1" si="14">INDEX(E$6:E$33,$W56+2,1)</f>
        <v>10.847</v>
      </c>
      <c r="F64" s="4">
        <f t="shared" ca="1" si="14"/>
        <v>7.6189999999999998</v>
      </c>
      <c r="G64" s="4">
        <f t="shared" ca="1" si="14"/>
        <v>15.622</v>
      </c>
      <c r="H64" s="4">
        <f t="shared" ca="1" si="14"/>
        <v>-11.675000000000001</v>
      </c>
      <c r="I64" s="4">
        <f t="shared" ca="1" si="14"/>
        <v>-1.794</v>
      </c>
      <c r="J64" s="4">
        <f t="shared" ca="1" si="14"/>
        <v>-2.64</v>
      </c>
      <c r="M64" t="s">
        <v>98</v>
      </c>
    </row>
    <row r="65" spans="2:18">
      <c r="D65" s="1" t="s">
        <v>12</v>
      </c>
      <c r="E65" s="4">
        <f t="shared" ref="E65:J65" ca="1" si="15">INDEX(Y$6:Y$33,$W56+3,1)</f>
        <v>-65.397999999999996</v>
      </c>
      <c r="F65" s="4">
        <f t="shared" ca="1" si="15"/>
        <v>-42.763999999999996</v>
      </c>
      <c r="G65" s="4">
        <f t="shared" ca="1" si="15"/>
        <v>-15.681999999999999</v>
      </c>
      <c r="H65" s="4">
        <f t="shared" ca="1" si="15"/>
        <v>0.38999999999999879</v>
      </c>
      <c r="I65" s="4">
        <f t="shared" ca="1" si="15"/>
        <v>1.8540000000000001</v>
      </c>
      <c r="J65" s="4">
        <f t="shared" ca="1" si="15"/>
        <v>2.7279999999999998</v>
      </c>
      <c r="K65" s="4">
        <f>L65*1.3</f>
        <v>0</v>
      </c>
      <c r="L65" s="4">
        <v>0</v>
      </c>
      <c r="M65" t="s">
        <v>56</v>
      </c>
    </row>
    <row r="66" spans="2:18">
      <c r="M66" t="s">
        <v>96</v>
      </c>
    </row>
    <row r="67" spans="2:18">
      <c r="B67" s="9" t="s">
        <v>42</v>
      </c>
      <c r="C67" s="1" t="s">
        <v>57</v>
      </c>
      <c r="E67" s="2" t="s">
        <v>44</v>
      </c>
      <c r="F67" s="2" t="s">
        <v>45</v>
      </c>
      <c r="G67" s="2" t="s">
        <v>46</v>
      </c>
      <c r="H67" s="2" t="s">
        <v>47</v>
      </c>
      <c r="I67" s="2" t="s">
        <v>48</v>
      </c>
      <c r="J67" s="2" t="s">
        <v>49</v>
      </c>
      <c r="K67" s="2" t="s">
        <v>50</v>
      </c>
      <c r="L67" s="2" t="s">
        <v>51</v>
      </c>
    </row>
    <row r="68" spans="2:18">
      <c r="D68" s="1" t="s">
        <v>52</v>
      </c>
      <c r="E68" s="4">
        <f t="shared" ref="E68:J68" ca="1" si="16">INDEX(O$6:O$33,$W56+1,1)</f>
        <v>-16.457000000000001</v>
      </c>
      <c r="F68" s="4">
        <f t="shared" ca="1" si="16"/>
        <v>-10.611000000000001</v>
      </c>
      <c r="G68" s="4">
        <f t="shared" ca="1" si="16"/>
        <v>2.081</v>
      </c>
      <c r="H68" s="4">
        <f t="shared" ca="1" si="16"/>
        <v>-18.114000000000001</v>
      </c>
      <c r="I68" s="4">
        <f t="shared" ca="1" si="16"/>
        <v>-0.19800000000000001</v>
      </c>
      <c r="J68" s="4">
        <f t="shared" ca="1" si="16"/>
        <v>-0.29099999999999998</v>
      </c>
      <c r="Q68" s="57" t="s">
        <v>114</v>
      </c>
      <c r="R68" s="57" t="str">
        <f>IF(F56&lt;=F57,"corto","lungo")</f>
        <v>lungo</v>
      </c>
    </row>
    <row r="69" spans="2:18">
      <c r="D69" s="1" t="s">
        <v>53</v>
      </c>
      <c r="E69" s="4">
        <f t="shared" ref="E69:J69" ca="1" si="17">INDEX(E$6:E$33,$W56+1,1)</f>
        <v>-16.678000000000001</v>
      </c>
      <c r="F69" s="4">
        <f t="shared" ca="1" si="17"/>
        <v>-11.717000000000001</v>
      </c>
      <c r="G69" s="4">
        <f t="shared" ca="1" si="17"/>
        <v>-18.081</v>
      </c>
      <c r="H69" s="4">
        <f t="shared" ca="1" si="17"/>
        <v>13.416</v>
      </c>
      <c r="I69" s="4">
        <f t="shared" ca="1" si="17"/>
        <v>1.8069999999999999</v>
      </c>
      <c r="J69" s="4">
        <f t="shared" ca="1" si="17"/>
        <v>2.6589999999999998</v>
      </c>
      <c r="Q69" s="57" t="s">
        <v>115</v>
      </c>
      <c r="R69" s="57" t="str">
        <f>IF(F57&lt;=F56,"corto","lungo")</f>
        <v>corto</v>
      </c>
    </row>
    <row r="70" spans="2:18">
      <c r="D70" s="1" t="s">
        <v>54</v>
      </c>
      <c r="E70" s="4">
        <f ca="1">E63</f>
        <v>10.894</v>
      </c>
      <c r="F70" s="4">
        <f t="shared" ref="F70:J72" ca="1" si="18">F63</f>
        <v>6.9669999999999996</v>
      </c>
      <c r="G70" s="4">
        <f t="shared" ca="1" si="18"/>
        <v>-1.345</v>
      </c>
      <c r="H70" s="4">
        <f t="shared" ca="1" si="18"/>
        <v>11.712999999999999</v>
      </c>
      <c r="I70" s="4">
        <f t="shared" ca="1" si="18"/>
        <v>0.125</v>
      </c>
      <c r="J70" s="4">
        <f t="shared" ca="1" si="18"/>
        <v>0.185</v>
      </c>
    </row>
    <row r="71" spans="2:18">
      <c r="D71" s="1" t="s">
        <v>55</v>
      </c>
      <c r="E71" s="4">
        <f ca="1">E64</f>
        <v>10.847</v>
      </c>
      <c r="F71" s="4">
        <f t="shared" ca="1" si="18"/>
        <v>7.6189999999999998</v>
      </c>
      <c r="G71" s="4">
        <f t="shared" ca="1" si="18"/>
        <v>15.622</v>
      </c>
      <c r="H71" s="4">
        <f t="shared" ca="1" si="18"/>
        <v>-11.675000000000001</v>
      </c>
      <c r="I71" s="4">
        <f t="shared" ca="1" si="18"/>
        <v>-1.794</v>
      </c>
      <c r="J71" s="4">
        <f t="shared" ca="1" si="18"/>
        <v>-2.64</v>
      </c>
      <c r="Q71" s="67" t="s">
        <v>112</v>
      </c>
      <c r="R71" s="57" t="str">
        <f>IF(AND($E$37="solo direzione rigida",R68="lungo"),"no","si")</f>
        <v>si</v>
      </c>
    </row>
    <row r="72" spans="2:18">
      <c r="D72" s="1" t="s">
        <v>12</v>
      </c>
      <c r="E72" s="4">
        <f ca="1">E65</f>
        <v>-65.397999999999996</v>
      </c>
      <c r="F72" s="4">
        <f t="shared" ca="1" si="18"/>
        <v>-42.763999999999996</v>
      </c>
      <c r="G72" s="4">
        <f t="shared" ca="1" si="18"/>
        <v>-15.681999999999999</v>
      </c>
      <c r="H72" s="4">
        <f t="shared" ca="1" si="18"/>
        <v>0.38999999999999879</v>
      </c>
      <c r="I72" s="4">
        <f t="shared" ca="1" si="18"/>
        <v>1.8540000000000001</v>
      </c>
      <c r="J72" s="4">
        <f t="shared" ca="1" si="18"/>
        <v>2.7279999999999998</v>
      </c>
      <c r="K72" s="4">
        <f>L72*1.3</f>
        <v>0</v>
      </c>
      <c r="L72" s="39">
        <f>-F56*F57*(M58-(M56+M57))*$W$1/1000000+L65</f>
        <v>0</v>
      </c>
      <c r="Q72" s="67" t="s">
        <v>113</v>
      </c>
      <c r="R72" s="57" t="str">
        <f>IF(AND($E$37="solo direzione rigida",R69="lungo"),"no","si")</f>
        <v>si</v>
      </c>
    </row>
    <row r="74" spans="2:18" s="10" customFormat="1">
      <c r="B74" s="11" t="s">
        <v>58</v>
      </c>
      <c r="C74" s="12" t="s">
        <v>43</v>
      </c>
      <c r="E74" s="13" t="s">
        <v>44</v>
      </c>
      <c r="F74" s="13" t="s">
        <v>45</v>
      </c>
      <c r="G74" s="13" t="s">
        <v>46</v>
      </c>
      <c r="H74" s="13" t="s">
        <v>47</v>
      </c>
      <c r="I74" s="13" t="s">
        <v>48</v>
      </c>
      <c r="J74" s="13" t="s">
        <v>49</v>
      </c>
      <c r="K74" s="13" t="s">
        <v>59</v>
      </c>
      <c r="L74" s="13" t="s">
        <v>60</v>
      </c>
      <c r="M74" s="13" t="s">
        <v>61</v>
      </c>
      <c r="N74" s="13" t="s">
        <v>62</v>
      </c>
      <c r="O74" s="13" t="s">
        <v>63</v>
      </c>
      <c r="P74" s="13" t="s">
        <v>64</v>
      </c>
      <c r="Q74" s="13" t="s">
        <v>65</v>
      </c>
      <c r="R74" s="13" t="s">
        <v>66</v>
      </c>
    </row>
    <row r="75" spans="2:18" s="10" customFormat="1">
      <c r="D75" s="12" t="s">
        <v>52</v>
      </c>
      <c r="E75" s="14">
        <f t="shared" ref="E75:F75" ca="1" si="19">E61-(E61-E68)/$M58*$M56</f>
        <v>15.680484374999999</v>
      </c>
      <c r="F75" s="14">
        <f t="shared" ca="1" si="19"/>
        <v>9.9431250000000002</v>
      </c>
      <c r="G75" s="14">
        <f ca="1">G61-(G61-G68)/$M58*$M56</f>
        <v>-1.8876718750000001</v>
      </c>
      <c r="H75" s="14">
        <f t="shared" ref="H75:J75" ca="1" si="20">H61-(H61-H68)/$M58*$M56</f>
        <v>16.442484374999999</v>
      </c>
      <c r="I75" s="14">
        <f t="shared" ca="1" si="20"/>
        <v>0.171671875</v>
      </c>
      <c r="J75" s="14">
        <f t="shared" ca="1" si="20"/>
        <v>0.25290625</v>
      </c>
      <c r="K75" s="14">
        <f ca="1">(ABS(G75)+ABS(I75))*SIGN(G75)</f>
        <v>-2.05934375</v>
      </c>
      <c r="L75" s="14">
        <f ca="1">(ABS(H75)+ABS(J75))*SIGN(H75)</f>
        <v>16.695390624999998</v>
      </c>
      <c r="M75" s="14">
        <f ca="1">(ABS(K75)+0.3*ABS(L75))*SIGN(K75)</f>
        <v>-7.0679609374999997</v>
      </c>
      <c r="N75" s="14">
        <f t="shared" ref="N75:N79" ca="1" si="21">(ABS(L75)+0.3*ABS(K75))*SIGN(L75)</f>
        <v>17.313193749999996</v>
      </c>
      <c r="O75" s="14">
        <f ca="1">F75+M75</f>
        <v>2.8751640625000006</v>
      </c>
      <c r="P75" s="14">
        <f ca="1">F75-M75</f>
        <v>17.011085937499999</v>
      </c>
      <c r="Q75" s="14">
        <f ca="1">F75+N75</f>
        <v>27.256318749999998</v>
      </c>
      <c r="R75" s="14">
        <f ca="1">F75-N75</f>
        <v>-7.3700687499999962</v>
      </c>
    </row>
    <row r="76" spans="2:18" s="10" customFormat="1">
      <c r="D76" s="12" t="s">
        <v>53</v>
      </c>
      <c r="E76" s="14">
        <f t="shared" ref="E76:F76" ca="1" si="22">E62-(E62-E69)/$M58*$M56</f>
        <v>15.321203125</v>
      </c>
      <c r="F76" s="14">
        <f t="shared" ca="1" si="22"/>
        <v>10.76015625</v>
      </c>
      <c r="G76" s="14">
        <f ca="1">G62-(G62-G69)/$M58*$M56</f>
        <v>29.811328124999999</v>
      </c>
      <c r="H76" s="14">
        <f t="shared" ref="H76:J76" ca="1" si="23">H62-(H62-H69)/$M58*$M56</f>
        <v>-21.80515625</v>
      </c>
      <c r="I76" s="14">
        <f t="shared" ca="1" si="23"/>
        <v>-3.4854843750000004</v>
      </c>
      <c r="J76" s="14">
        <f t="shared" ca="1" si="23"/>
        <v>-5.128078125</v>
      </c>
      <c r="K76" s="14">
        <f t="shared" ref="K76:L79" ca="1" si="24">(ABS(G76)+ABS(I76))*SIGN(G76)</f>
        <v>33.296812500000001</v>
      </c>
      <c r="L76" s="14">
        <f t="shared" ca="1" si="24"/>
        <v>-26.933234374999998</v>
      </c>
      <c r="M76" s="14">
        <f t="shared" ref="M76:M79" ca="1" si="25">(ABS(K76)+0.3*ABS(L76))*SIGN(K76)</f>
        <v>41.376782812499997</v>
      </c>
      <c r="N76" s="14">
        <f t="shared" ca="1" si="21"/>
        <v>-36.922278124999998</v>
      </c>
      <c r="O76" s="14">
        <f t="shared" ref="O76:O78" ca="1" si="26">F76+M76</f>
        <v>52.136939062499998</v>
      </c>
      <c r="P76" s="14">
        <f t="shared" ref="P76:P78" ca="1" si="27">F76-M76</f>
        <v>-30.616626562499995</v>
      </c>
      <c r="Q76" s="14">
        <f t="shared" ref="Q76:Q78" ca="1" si="28">F76+N76</f>
        <v>-26.162121874999997</v>
      </c>
      <c r="R76" s="14">
        <f t="shared" ref="R76:R78" ca="1" si="29">F76-N76</f>
        <v>47.682434375</v>
      </c>
    </row>
    <row r="77" spans="2:18" s="10" customFormat="1">
      <c r="D77" s="12" t="s">
        <v>54</v>
      </c>
      <c r="E77" s="14">
        <f t="shared" ref="E77:J79" ca="1" si="30">E63</f>
        <v>10.894</v>
      </c>
      <c r="F77" s="14">
        <f t="shared" ca="1" si="30"/>
        <v>6.9669999999999996</v>
      </c>
      <c r="G77" s="14">
        <f t="shared" ca="1" si="30"/>
        <v>-1.345</v>
      </c>
      <c r="H77" s="14">
        <f t="shared" ca="1" si="30"/>
        <v>11.712999999999999</v>
      </c>
      <c r="I77" s="14">
        <f t="shared" ca="1" si="30"/>
        <v>0.125</v>
      </c>
      <c r="J77" s="14">
        <f t="shared" ca="1" si="30"/>
        <v>0.185</v>
      </c>
      <c r="K77" s="14">
        <f t="shared" ca="1" si="24"/>
        <v>-1.47</v>
      </c>
      <c r="L77" s="14">
        <f t="shared" ca="1" si="24"/>
        <v>11.898</v>
      </c>
      <c r="M77" s="14">
        <f t="shared" ca="1" si="25"/>
        <v>-5.0393999999999997</v>
      </c>
      <c r="N77" s="14">
        <f t="shared" ca="1" si="21"/>
        <v>12.339</v>
      </c>
      <c r="O77" s="14">
        <f t="shared" ca="1" si="26"/>
        <v>1.9276</v>
      </c>
      <c r="P77" s="14">
        <f t="shared" ca="1" si="27"/>
        <v>12.006399999999999</v>
      </c>
      <c r="Q77" s="14">
        <f t="shared" ca="1" si="28"/>
        <v>19.306000000000001</v>
      </c>
      <c r="R77" s="14">
        <f t="shared" ca="1" si="29"/>
        <v>-5.3720000000000008</v>
      </c>
    </row>
    <row r="78" spans="2:18" s="10" customFormat="1">
      <c r="D78" s="12" t="s">
        <v>55</v>
      </c>
      <c r="E78" s="14">
        <f t="shared" ca="1" si="30"/>
        <v>10.847</v>
      </c>
      <c r="F78" s="14">
        <f t="shared" ca="1" si="30"/>
        <v>7.6189999999999998</v>
      </c>
      <c r="G78" s="14">
        <f t="shared" ca="1" si="30"/>
        <v>15.622</v>
      </c>
      <c r="H78" s="14">
        <f t="shared" ca="1" si="30"/>
        <v>-11.675000000000001</v>
      </c>
      <c r="I78" s="14">
        <f t="shared" ca="1" si="30"/>
        <v>-1.794</v>
      </c>
      <c r="J78" s="14">
        <f t="shared" ca="1" si="30"/>
        <v>-2.64</v>
      </c>
      <c r="K78" s="14">
        <f t="shared" ca="1" si="24"/>
        <v>17.416</v>
      </c>
      <c r="L78" s="14">
        <f t="shared" ca="1" si="24"/>
        <v>-14.315000000000001</v>
      </c>
      <c r="M78" s="14">
        <f t="shared" ca="1" si="25"/>
        <v>21.7105</v>
      </c>
      <c r="N78" s="14">
        <f t="shared" ca="1" si="21"/>
        <v>-19.5398</v>
      </c>
      <c r="O78" s="14">
        <f t="shared" ca="1" si="26"/>
        <v>29.329499999999999</v>
      </c>
      <c r="P78" s="14">
        <f t="shared" ca="1" si="27"/>
        <v>-14.0915</v>
      </c>
      <c r="Q78" s="14">
        <f t="shared" ca="1" si="28"/>
        <v>-11.9208</v>
      </c>
      <c r="R78" s="14">
        <f t="shared" ca="1" si="29"/>
        <v>27.158799999999999</v>
      </c>
    </row>
    <row r="79" spans="2:18" s="10" customFormat="1">
      <c r="D79" s="12" t="s">
        <v>12</v>
      </c>
      <c r="E79" s="14">
        <f ca="1">E65+K65</f>
        <v>-65.397999999999996</v>
      </c>
      <c r="F79" s="14">
        <f ca="1">F65+L65</f>
        <v>-42.763999999999996</v>
      </c>
      <c r="G79" s="14">
        <f t="shared" ca="1" si="30"/>
        <v>-15.681999999999999</v>
      </c>
      <c r="H79" s="14">
        <f t="shared" ca="1" si="30"/>
        <v>0.38999999999999879</v>
      </c>
      <c r="I79" s="14">
        <f t="shared" ca="1" si="30"/>
        <v>1.8540000000000001</v>
      </c>
      <c r="J79" s="14">
        <f t="shared" ca="1" si="30"/>
        <v>2.7279999999999998</v>
      </c>
      <c r="K79" s="14">
        <f t="shared" ca="1" si="24"/>
        <v>-17.535999999999998</v>
      </c>
      <c r="L79" s="14">
        <f t="shared" ca="1" si="24"/>
        <v>3.1179999999999986</v>
      </c>
      <c r="M79" s="14">
        <f t="shared" ca="1" si="25"/>
        <v>-18.471399999999996</v>
      </c>
      <c r="N79" s="14">
        <f t="shared" ca="1" si="21"/>
        <v>8.3787999999999982</v>
      </c>
      <c r="O79" s="14">
        <f ca="1">F79+M79</f>
        <v>-61.235399999999991</v>
      </c>
      <c r="P79" s="14">
        <f ca="1">F79-M79</f>
        <v>-24.2926</v>
      </c>
      <c r="Q79" s="14">
        <f ca="1">F79+N79</f>
        <v>-34.385199999999998</v>
      </c>
      <c r="R79" s="14">
        <f ca="1">F79-N79</f>
        <v>-51.142799999999994</v>
      </c>
    </row>
    <row r="80" spans="2:18" s="10" customFormat="1"/>
    <row r="81" spans="1:26" s="10" customFormat="1">
      <c r="B81" s="11" t="s">
        <v>58</v>
      </c>
      <c r="C81" s="12" t="s">
        <v>57</v>
      </c>
      <c r="E81" s="13" t="s">
        <v>44</v>
      </c>
      <c r="F81" s="13" t="s">
        <v>45</v>
      </c>
      <c r="G81" s="13" t="s">
        <v>46</v>
      </c>
      <c r="H81" s="13" t="s">
        <v>47</v>
      </c>
      <c r="I81" s="13" t="s">
        <v>48</v>
      </c>
      <c r="J81" s="13" t="s">
        <v>49</v>
      </c>
      <c r="K81" s="13" t="s">
        <v>59</v>
      </c>
      <c r="L81" s="13" t="s">
        <v>60</v>
      </c>
      <c r="M81" s="13" t="s">
        <v>61</v>
      </c>
      <c r="N81" s="13" t="s">
        <v>62</v>
      </c>
      <c r="O81" s="13" t="s">
        <v>63</v>
      </c>
      <c r="P81" s="13" t="s">
        <v>64</v>
      </c>
      <c r="Q81" s="13" t="s">
        <v>65</v>
      </c>
      <c r="R81" s="13" t="s">
        <v>66</v>
      </c>
    </row>
    <row r="82" spans="1:26" s="10" customFormat="1">
      <c r="D82" s="12" t="s">
        <v>52</v>
      </c>
      <c r="E82" s="14">
        <f t="shared" ref="E82:F82" ca="1" si="31">E68+(E61-E68)/$M58*$M57</f>
        <v>-13.733484375</v>
      </c>
      <c r="F82" s="14">
        <f t="shared" ca="1" si="31"/>
        <v>-8.8691250000000004</v>
      </c>
      <c r="G82" s="14">
        <f ca="1">G68+(G61-G68)/$M58*$M57</f>
        <v>1.7446718749999999</v>
      </c>
      <c r="H82" s="14">
        <f t="shared" ref="H82:J82" ca="1" si="32">H68+(H61-H68)/$M58*$M57</f>
        <v>-15.185484375000001</v>
      </c>
      <c r="I82" s="14">
        <f t="shared" ca="1" si="32"/>
        <v>-0.166671875</v>
      </c>
      <c r="J82" s="14">
        <f t="shared" ca="1" si="32"/>
        <v>-0.24490624999999999</v>
      </c>
      <c r="K82" s="14">
        <f ca="1">(ABS(G82)+ABS(I82))*SIGN(G82)</f>
        <v>1.9113437499999999</v>
      </c>
      <c r="L82" s="14">
        <f ca="1">(ABS(H82)+ABS(J82))*SIGN(H82)</f>
        <v>-15.430390625000001</v>
      </c>
      <c r="M82" s="14">
        <f t="shared" ref="M82:M86" ca="1" si="33">(ABS(K82)+0.3*ABS(L82))*SIGN(K82)</f>
        <v>6.5404609375000007</v>
      </c>
      <c r="N82" s="14">
        <f t="shared" ref="N82:N86" ca="1" si="34">(ABS(L82)+0.3*ABS(K82))*SIGN(L82)</f>
        <v>-16.00379375</v>
      </c>
      <c r="O82" s="14">
        <f ca="1">F82+M82</f>
        <v>-2.3286640624999997</v>
      </c>
      <c r="P82" s="14">
        <f ca="1">F82-M82</f>
        <v>-15.409585937500001</v>
      </c>
      <c r="Q82" s="14">
        <f ca="1">F82+N82</f>
        <v>-24.87291875</v>
      </c>
      <c r="R82" s="14">
        <f ca="1">F82-N82</f>
        <v>7.1346687499999994</v>
      </c>
    </row>
    <row r="83" spans="1:26" s="10" customFormat="1">
      <c r="D83" s="12" t="s">
        <v>53</v>
      </c>
      <c r="E83" s="14">
        <f t="shared" ref="E83:F83" ca="1" si="35">E69+(E62-E69)/$M58*$M57</f>
        <v>-13.966203125</v>
      </c>
      <c r="F83" s="14">
        <f t="shared" ca="1" si="35"/>
        <v>-9.812156250000001</v>
      </c>
      <c r="G83" s="14">
        <f ca="1">G69+(G62-G69)/$M58*$M57</f>
        <v>-14.022328125000001</v>
      </c>
      <c r="H83" s="14">
        <f t="shared" ref="H83:J83" ca="1" si="36">H69+(H62-H69)/$M58*$M57</f>
        <v>10.431156250000001</v>
      </c>
      <c r="I83" s="14">
        <f t="shared" ca="1" si="36"/>
        <v>1.358484375</v>
      </c>
      <c r="J83" s="14">
        <f t="shared" ca="1" si="36"/>
        <v>1.999078125</v>
      </c>
      <c r="K83" s="14">
        <f t="shared" ref="K83:L86" ca="1" si="37">(ABS(G83)+ABS(I83))*SIGN(G83)</f>
        <v>-15.380812500000001</v>
      </c>
      <c r="L83" s="14">
        <f t="shared" ca="1" si="37"/>
        <v>12.430234375000001</v>
      </c>
      <c r="M83" s="14">
        <f t="shared" ca="1" si="33"/>
        <v>-19.1098828125</v>
      </c>
      <c r="N83" s="14">
        <f t="shared" ca="1" si="34"/>
        <v>17.044478125000001</v>
      </c>
      <c r="O83" s="14">
        <f t="shared" ref="O83:O85" ca="1" si="38">F83+M83</f>
        <v>-28.922039062500001</v>
      </c>
      <c r="P83" s="14">
        <f t="shared" ref="P83:P85" ca="1" si="39">F83-M83</f>
        <v>9.2977265624999994</v>
      </c>
      <c r="Q83" s="14">
        <f t="shared" ref="Q83:Q85" ca="1" si="40">F83+N83</f>
        <v>7.2323218750000002</v>
      </c>
      <c r="R83" s="14">
        <f t="shared" ref="R83:R85" ca="1" si="41">F83-N83</f>
        <v>-26.856634375000002</v>
      </c>
    </row>
    <row r="84" spans="1:26" s="10" customFormat="1">
      <c r="D84" s="12" t="s">
        <v>54</v>
      </c>
      <c r="E84" s="14">
        <f ca="1">E77</f>
        <v>10.894</v>
      </c>
      <c r="F84" s="14">
        <f t="shared" ref="F84:J85" ca="1" si="42">F77</f>
        <v>6.9669999999999996</v>
      </c>
      <c r="G84" s="14">
        <f t="shared" ca="1" si="42"/>
        <v>-1.345</v>
      </c>
      <c r="H84" s="14">
        <f t="shared" ca="1" si="42"/>
        <v>11.712999999999999</v>
      </c>
      <c r="I84" s="14">
        <f t="shared" ca="1" si="42"/>
        <v>0.125</v>
      </c>
      <c r="J84" s="14">
        <f t="shared" ca="1" si="42"/>
        <v>0.185</v>
      </c>
      <c r="K84" s="14">
        <f t="shared" ca="1" si="37"/>
        <v>-1.47</v>
      </c>
      <c r="L84" s="14">
        <f t="shared" ca="1" si="37"/>
        <v>11.898</v>
      </c>
      <c r="M84" s="14">
        <f t="shared" ca="1" si="33"/>
        <v>-5.0393999999999997</v>
      </c>
      <c r="N84" s="14">
        <f t="shared" ca="1" si="34"/>
        <v>12.339</v>
      </c>
      <c r="O84" s="14">
        <f t="shared" ca="1" si="38"/>
        <v>1.9276</v>
      </c>
      <c r="P84" s="14">
        <f t="shared" ca="1" si="39"/>
        <v>12.006399999999999</v>
      </c>
      <c r="Q84" s="14">
        <f t="shared" ca="1" si="40"/>
        <v>19.306000000000001</v>
      </c>
      <c r="R84" s="14">
        <f t="shared" ca="1" si="41"/>
        <v>-5.3720000000000008</v>
      </c>
    </row>
    <row r="85" spans="1:26" s="10" customFormat="1">
      <c r="D85" s="12" t="s">
        <v>55</v>
      </c>
      <c r="E85" s="14">
        <f ca="1">E78</f>
        <v>10.847</v>
      </c>
      <c r="F85" s="14">
        <f t="shared" ca="1" si="42"/>
        <v>7.6189999999999998</v>
      </c>
      <c r="G85" s="14">
        <f t="shared" ca="1" si="42"/>
        <v>15.622</v>
      </c>
      <c r="H85" s="14">
        <f t="shared" ca="1" si="42"/>
        <v>-11.675000000000001</v>
      </c>
      <c r="I85" s="14">
        <f t="shared" ca="1" si="42"/>
        <v>-1.794</v>
      </c>
      <c r="J85" s="14">
        <f t="shared" ca="1" si="42"/>
        <v>-2.64</v>
      </c>
      <c r="K85" s="14">
        <f t="shared" ca="1" si="37"/>
        <v>17.416</v>
      </c>
      <c r="L85" s="14">
        <f t="shared" ca="1" si="37"/>
        <v>-14.315000000000001</v>
      </c>
      <c r="M85" s="14">
        <f t="shared" ca="1" si="33"/>
        <v>21.7105</v>
      </c>
      <c r="N85" s="14">
        <f t="shared" ca="1" si="34"/>
        <v>-19.5398</v>
      </c>
      <c r="O85" s="14">
        <f t="shared" ca="1" si="38"/>
        <v>29.329499999999999</v>
      </c>
      <c r="P85" s="14">
        <f t="shared" ca="1" si="39"/>
        <v>-14.0915</v>
      </c>
      <c r="Q85" s="14">
        <f t="shared" ca="1" si="40"/>
        <v>-11.9208</v>
      </c>
      <c r="R85" s="14">
        <f t="shared" ca="1" si="41"/>
        <v>27.158799999999999</v>
      </c>
    </row>
    <row r="86" spans="1:26" s="10" customFormat="1">
      <c r="D86" s="12" t="s">
        <v>12</v>
      </c>
      <c r="E86" s="14">
        <f ca="1">E72+K72</f>
        <v>-65.397999999999996</v>
      </c>
      <c r="F86" s="14">
        <f ca="1">F72+L72</f>
        <v>-42.763999999999996</v>
      </c>
      <c r="G86" s="14">
        <f t="shared" ref="G86:J86" ca="1" si="43">G72</f>
        <v>-15.681999999999999</v>
      </c>
      <c r="H86" s="14">
        <f t="shared" ca="1" si="43"/>
        <v>0.38999999999999879</v>
      </c>
      <c r="I86" s="14">
        <f t="shared" ca="1" si="43"/>
        <v>1.8540000000000001</v>
      </c>
      <c r="J86" s="14">
        <f t="shared" ca="1" si="43"/>
        <v>2.7279999999999998</v>
      </c>
      <c r="K86" s="14">
        <f t="shared" ca="1" si="37"/>
        <v>-17.535999999999998</v>
      </c>
      <c r="L86" s="14">
        <f t="shared" ca="1" si="37"/>
        <v>3.1179999999999986</v>
      </c>
      <c r="M86" s="14">
        <f t="shared" ca="1" si="33"/>
        <v>-18.471399999999996</v>
      </c>
      <c r="N86" s="14">
        <f t="shared" ca="1" si="34"/>
        <v>8.3787999999999982</v>
      </c>
      <c r="O86" s="14">
        <f ca="1">F86+M86</f>
        <v>-61.235399999999991</v>
      </c>
      <c r="P86" s="14">
        <f ca="1">F86-M86</f>
        <v>-24.2926</v>
      </c>
      <c r="Q86" s="14">
        <f ca="1">F86+N86</f>
        <v>-34.385199999999998</v>
      </c>
      <c r="R86" s="14">
        <f ca="1">F86-N86</f>
        <v>-51.142799999999994</v>
      </c>
    </row>
    <row r="87" spans="1:26" s="10" customFormat="1"/>
    <row r="88" spans="1:26" s="10" customFormat="1">
      <c r="A88" s="12" t="s">
        <v>21</v>
      </c>
      <c r="B88" s="11" t="s">
        <v>58</v>
      </c>
      <c r="C88" s="12" t="s">
        <v>43</v>
      </c>
      <c r="E88" s="15" t="s">
        <v>44</v>
      </c>
      <c r="F88" s="13" t="s">
        <v>63</v>
      </c>
      <c r="G88" s="13" t="s">
        <v>64</v>
      </c>
      <c r="H88" s="13" t="s">
        <v>65</v>
      </c>
      <c r="I88" s="13" t="s">
        <v>66</v>
      </c>
      <c r="J88" s="13" t="s">
        <v>67</v>
      </c>
      <c r="K88" s="15" t="s">
        <v>63</v>
      </c>
      <c r="L88" s="15" t="s">
        <v>64</v>
      </c>
      <c r="M88" s="15" t="s">
        <v>65</v>
      </c>
      <c r="N88" s="15" t="s">
        <v>66</v>
      </c>
      <c r="O88" s="7" t="s">
        <v>117</v>
      </c>
      <c r="P88" s="13" t="s">
        <v>44</v>
      </c>
      <c r="Q88" s="13" t="s">
        <v>63</v>
      </c>
      <c r="R88" s="13" t="s">
        <v>64</v>
      </c>
      <c r="S88" s="13" t="s">
        <v>65</v>
      </c>
      <c r="T88" s="13" t="s">
        <v>66</v>
      </c>
      <c r="U88" s="13" t="s">
        <v>13</v>
      </c>
      <c r="V88" s="16" t="s">
        <v>68</v>
      </c>
      <c r="Y88" s="57" t="s">
        <v>69</v>
      </c>
      <c r="Z88" s="57" t="s">
        <v>70</v>
      </c>
    </row>
    <row r="89" spans="1:26">
      <c r="A89" s="1">
        <f ca="1">B56</f>
        <v>3</v>
      </c>
      <c r="D89" s="1" t="s">
        <v>52</v>
      </c>
      <c r="E89" s="17">
        <f ca="1">E75</f>
        <v>15.680484374999999</v>
      </c>
      <c r="F89" s="4">
        <f t="shared" ref="F89:I90" ca="1" si="44">O75</f>
        <v>2.8751640625000006</v>
      </c>
      <c r="G89" s="4">
        <f t="shared" ca="1" si="44"/>
        <v>17.011085937499999</v>
      </c>
      <c r="H89" s="18">
        <f t="shared" ca="1" si="44"/>
        <v>27.256318749999998</v>
      </c>
      <c r="I89" s="18">
        <f t="shared" ca="1" si="44"/>
        <v>-7.3700687499999962</v>
      </c>
      <c r="J89" s="4" t="str">
        <f>INDEX($N$40:$N$53,MATCH(A91,$L$40:$L$53,-1),1)</f>
        <v>---</v>
      </c>
      <c r="K89" s="17">
        <f ca="1">MAX(ABS(F89),IF(J89="---",0,0.3*J89))</f>
        <v>2.8751640625000006</v>
      </c>
      <c r="L89" s="17">
        <f ca="1">MAX(ABS(G89),IF(J89="---",0,0.3*J89))</f>
        <v>17.011085937499999</v>
      </c>
      <c r="M89" s="17">
        <f ca="1">MAX(ABS(H89),J89)</f>
        <v>27.256318749999998</v>
      </c>
      <c r="N89" s="17">
        <f ca="1">MAX(ABS(I89),J89)</f>
        <v>7.3700687499999962</v>
      </c>
      <c r="O89" s="7" t="str">
        <f>CONCATENATE("lx (",R68,")")</f>
        <v>lx (lungo)</v>
      </c>
      <c r="P89" s="19">
        <f ca="1">MAX(E89-$Z57*(1-((0.48*$Z56+E91)/(0.48*$Z56))^2),0)/(($F57-2*$F58)*$O$2)*1000</f>
        <v>0.70805283846660116</v>
      </c>
      <c r="Q89" s="19">
        <f ca="1">MAX(K89-$Z57*(1-((0.48*$Z56+K91)/(0.48*$Z56))^2),0)/(($F57-2*$F58)*$O$2)*1000</f>
        <v>0</v>
      </c>
      <c r="R89" s="19">
        <f t="shared" ref="R89:S89" ca="1" si="45">MAX(L89-$Z57*(1-((0.48*$Z56+L91)/(0.48*$Z56))^2),0)/(($F57-2*$F58)*$O$2)*1000</f>
        <v>1.5563554251786451</v>
      </c>
      <c r="S89" s="19">
        <f t="shared" ca="1" si="45"/>
        <v>2.5742153560070036</v>
      </c>
      <c r="T89" s="19">
        <f ca="1">MAX(N89-$Z57*(1-((0.48*$Z56+N91)/(0.48*$Z56))^2),0)/(($F57-2*$F58)*$O$2)*1000</f>
        <v>0</v>
      </c>
      <c r="U89" s="17">
        <f ca="1">MAX(P89:T89)</f>
        <v>2.5742153560070036</v>
      </c>
      <c r="V89" s="39">
        <v>9.32</v>
      </c>
      <c r="Y89" s="68">
        <f>2*V89*$O$2/10</f>
        <v>729.39130434782624</v>
      </c>
      <c r="Z89" s="69">
        <f>Y89*(F57-2*F58)/200</f>
        <v>80.233043478260882</v>
      </c>
    </row>
    <row r="90" spans="1:26">
      <c r="A90" s="12" t="s">
        <v>30</v>
      </c>
      <c r="D90" s="1" t="s">
        <v>53</v>
      </c>
      <c r="E90" s="17">
        <f ca="1">E76</f>
        <v>15.321203125</v>
      </c>
      <c r="F90" s="18">
        <f t="shared" ca="1" si="44"/>
        <v>52.136939062499998</v>
      </c>
      <c r="G90" s="18">
        <f t="shared" ca="1" si="44"/>
        <v>-30.616626562499995</v>
      </c>
      <c r="H90" s="4">
        <f t="shared" ca="1" si="44"/>
        <v>-26.162121874999997</v>
      </c>
      <c r="I90" s="4">
        <f t="shared" ca="1" si="44"/>
        <v>47.682434375</v>
      </c>
      <c r="J90" s="4" t="str">
        <f>INDEX($O$40:$O$53,MATCH(A91,$L$40:$L$53,-1),1)</f>
        <v>---</v>
      </c>
      <c r="K90" s="17">
        <f ca="1">MAX(ABS(F90),J90)</f>
        <v>52.136939062499998</v>
      </c>
      <c r="L90" s="17">
        <f ca="1">MAX(ABS(G90),J90)</f>
        <v>30.616626562499995</v>
      </c>
      <c r="M90" s="17">
        <f ca="1">MAX(ABS(H90),IF(J90="---",0,0.3*J90))</f>
        <v>26.162121874999997</v>
      </c>
      <c r="N90" s="17">
        <f ca="1">MAX(ABS(I90),IF(J90="---",0,0.3*J90))</f>
        <v>47.682434375</v>
      </c>
      <c r="O90" s="7" t="str">
        <f>CONCATENATE("ly (",R69,")")</f>
        <v>ly (corto)</v>
      </c>
      <c r="P90" s="19">
        <f ca="1">MAX(E90-$Z58*(1-((0.48*$Z56+E91)/(0.48*$Z56))^2),0)/(($F56-2*$F58)*$O$2)*1000</f>
        <v>0</v>
      </c>
      <c r="Q90" s="19">
        <f ca="1">MAX(K90-$Z58*(1-((0.48*$Z56+K91)/(0.48*$Z56))^2),0)/(($F56-2*$F58)*$O$2)*1000</f>
        <v>1.2845409408058976</v>
      </c>
      <c r="R90" s="19">
        <f t="shared" ref="R90:T90" ca="1" si="46">MAX(L90-$Z58*(1-((0.48*$Z56+L91)/(0.48*$Z56))^2),0)/(($F56-2*$F58)*$O$2)*1000</f>
        <v>0.91449881491792229</v>
      </c>
      <c r="S90" s="19">
        <f t="shared" ca="1" si="46"/>
        <v>0.5882805101856079</v>
      </c>
      <c r="T90" s="19">
        <f t="shared" ca="1" si="46"/>
        <v>1.2408043245555538</v>
      </c>
      <c r="U90" s="17">
        <f ca="1">MAX(P90:T90)</f>
        <v>1.2845409408058976</v>
      </c>
      <c r="V90" s="39">
        <v>7.82</v>
      </c>
      <c r="Y90" s="68">
        <f>2*V90*$O$2/10</f>
        <v>612.00000000000011</v>
      </c>
      <c r="Z90" s="69">
        <f>Y90*(F56-2*F58)/200</f>
        <v>189.72000000000003</v>
      </c>
    </row>
    <row r="91" spans="1:26">
      <c r="A91" s="1">
        <f>B57</f>
        <v>5</v>
      </c>
      <c r="D91" s="1" t="s">
        <v>12</v>
      </c>
      <c r="E91" s="20">
        <f ca="1">E79</f>
        <v>-65.397999999999996</v>
      </c>
      <c r="F91" s="8">
        <f ca="1">O79</f>
        <v>-61.235399999999991</v>
      </c>
      <c r="G91" s="8">
        <f ca="1">P79</f>
        <v>-24.2926</v>
      </c>
      <c r="H91" s="8">
        <f ca="1">Q79</f>
        <v>-34.385199999999998</v>
      </c>
      <c r="I91" s="8">
        <f ca="1">R79</f>
        <v>-51.142799999999994</v>
      </c>
      <c r="K91" s="17">
        <f ca="1">F91</f>
        <v>-61.235399999999991</v>
      </c>
      <c r="L91" s="17">
        <f t="shared" ref="L91:N91" ca="1" si="47">G91</f>
        <v>-24.2926</v>
      </c>
      <c r="M91" s="17">
        <f t="shared" ca="1" si="47"/>
        <v>-34.385199999999998</v>
      </c>
      <c r="N91" s="17">
        <f t="shared" ca="1" si="47"/>
        <v>-51.142799999999994</v>
      </c>
    </row>
    <row r="92" spans="1:26">
      <c r="D92" s="7" t="s">
        <v>71</v>
      </c>
      <c r="E92" s="4">
        <f ca="1">($Z57+$Z89)*(1-ABS((0.48*$Z56+E91)/(0.48*$Z56+$Y89))^(1+1/(1+$Y89/$Z56)))</f>
        <v>105.52655525986194</v>
      </c>
      <c r="K92" s="4">
        <f ca="1">($Z57+$Z89)*(1-ABS((0.48*$Z56+K91)/(0.48*$Z56+$Y89))^(1+1/(1+$Y89/$Z56)))</f>
        <v>105.07538989620511</v>
      </c>
      <c r="L92" s="4">
        <f ca="1">($Z57+$Z89)*(1-ABS((0.48*$Z56+L91)/(0.48*$Z56+$Y89))^(1+1/(1+$Y89/$Z56)))</f>
        <v>101.02298794110308</v>
      </c>
      <c r="M92" s="4">
        <f ca="1">($Z57+$Z89)*(1-ABS((0.48*$Z56+M91)/(0.48*$Z56+$Y89))^(1+1/(1+$Y89/$Z56)))</f>
        <v>102.13869871031407</v>
      </c>
      <c r="N92" s="4">
        <f ca="1">($Z57+$Z89)*(1-ABS((0.48*$Z56+N91)/(0.48*$Z56+$Y89))^(1+1/(1+$Y89/$Z56)))</f>
        <v>103.9769130243464</v>
      </c>
    </row>
    <row r="93" spans="1:26">
      <c r="D93" s="7" t="s">
        <v>72</v>
      </c>
      <c r="E93" s="4">
        <f ca="1">($Z58+$Z90)*(1-ABS((0.48*$Z56+E91)/(0.48*$Z56+$Y90))^(1+1/(1+$Y90/$Z56)))</f>
        <v>229.50477303539284</v>
      </c>
      <c r="K93" s="4">
        <f ca="1">($Z58+$Z90)*(1-ABS((0.48*$Z56+K91)/(0.48*$Z56+$Y90))^(1+1/(1+$Y90/$Z56)))</f>
        <v>228.32904257119188</v>
      </c>
      <c r="L93" s="4">
        <f ca="1">($Z58+$Z90)*(1-ABS((0.48*$Z56+L91)/(0.48*$Z56+$Y90))^(1+1/(1+$Y90/$Z56)))</f>
        <v>217.76438624321383</v>
      </c>
      <c r="M93" s="4">
        <f ca="1">($Z58+$Z90)*(1-ABS((0.48*$Z56+M91)/(0.48*$Z56+$Y90))^(1+1/(1+$Y90/$Z56)))</f>
        <v>220.67379255481876</v>
      </c>
      <c r="N93" s="4">
        <f ca="1">($Z58+$Z90)*(1-ABS((0.48*$Z56+N91)/(0.48*$Z56+$Y90))^(1+1/(1+$Y90/$Z56)))</f>
        <v>225.46603555076666</v>
      </c>
    </row>
    <row r="94" spans="1:26">
      <c r="A94" t="str">
        <f ca="1">IF(MAX(E94:N94)&gt;1,"non verificato","verificato")</f>
        <v>verificato</v>
      </c>
      <c r="D94" s="7" t="s">
        <v>73</v>
      </c>
      <c r="E94" s="3">
        <f ca="1">ABS(E89/E92)^1.5+ABS(E90/E93)^1.5</f>
        <v>7.4527666018598449E-2</v>
      </c>
      <c r="K94" s="3">
        <f t="shared" ref="K94:N94" ca="1" si="48">ABS(K89/K92)^1.5+ABS(K90/K93)^1.5</f>
        <v>0.1136393070436372</v>
      </c>
      <c r="L94" s="3">
        <f t="shared" ca="1" si="48"/>
        <v>0.12181597174972714</v>
      </c>
      <c r="M94" s="3">
        <f t="shared" ca="1" si="48"/>
        <v>0.17867368214183732</v>
      </c>
      <c r="N94" s="3">
        <f t="shared" ca="1" si="48"/>
        <v>0.11612720024820822</v>
      </c>
    </row>
    <row r="96" spans="1:26">
      <c r="B96" s="9" t="s">
        <v>58</v>
      </c>
      <c r="C96" s="1" t="s">
        <v>57</v>
      </c>
      <c r="D96" s="10"/>
      <c r="E96" s="15" t="s">
        <v>44</v>
      </c>
      <c r="F96" s="13" t="s">
        <v>63</v>
      </c>
      <c r="G96" s="13" t="s">
        <v>64</v>
      </c>
      <c r="H96" s="13" t="s">
        <v>65</v>
      </c>
      <c r="I96" s="13" t="s">
        <v>66</v>
      </c>
      <c r="J96" s="13" t="s">
        <v>67</v>
      </c>
      <c r="K96" s="15" t="s">
        <v>63</v>
      </c>
      <c r="L96" s="15" t="s">
        <v>64</v>
      </c>
      <c r="M96" s="15" t="s">
        <v>65</v>
      </c>
      <c r="N96" s="15" t="s">
        <v>66</v>
      </c>
      <c r="O96" s="7" t="str">
        <f>O88</f>
        <v>As,nec</v>
      </c>
      <c r="P96" s="13" t="s">
        <v>44</v>
      </c>
      <c r="Q96" s="13" t="s">
        <v>63</v>
      </c>
      <c r="R96" s="13" t="s">
        <v>64</v>
      </c>
      <c r="S96" s="13" t="s">
        <v>65</v>
      </c>
      <c r="T96" s="13" t="s">
        <v>66</v>
      </c>
      <c r="U96" s="13" t="s">
        <v>13</v>
      </c>
      <c r="V96" s="16" t="s">
        <v>68</v>
      </c>
      <c r="Y96" s="57" t="s">
        <v>69</v>
      </c>
      <c r="Z96" s="57" t="s">
        <v>70</v>
      </c>
    </row>
    <row r="97" spans="1:27">
      <c r="D97" s="1" t="s">
        <v>52</v>
      </c>
      <c r="E97" s="17">
        <f ca="1">E82</f>
        <v>-13.733484375</v>
      </c>
      <c r="F97" s="4">
        <f t="shared" ref="F97:I98" ca="1" si="49">O82</f>
        <v>-2.3286640624999997</v>
      </c>
      <c r="G97" s="4">
        <f t="shared" ca="1" si="49"/>
        <v>-15.409585937500001</v>
      </c>
      <c r="H97" s="18">
        <f t="shared" ca="1" si="49"/>
        <v>-24.87291875</v>
      </c>
      <c r="I97" s="18">
        <f t="shared" ca="1" si="49"/>
        <v>7.1346687499999994</v>
      </c>
      <c r="J97" s="4">
        <f>IF(R71="si",INDEX($N$40:$N$53,MATCH(A91,$L$40:$L$53,-1)+1,1),"---")</f>
        <v>62.400000000000006</v>
      </c>
      <c r="K97" s="17">
        <f ca="1">MAX(ABS(F97),IF(J97="---",0,0.3*J97))</f>
        <v>18.720000000000002</v>
      </c>
      <c r="L97" s="17">
        <f ca="1">MAX(ABS(G97),IF(J97="---",0,0.3*J97))</f>
        <v>18.720000000000002</v>
      </c>
      <c r="M97" s="17">
        <f ca="1">MAX(ABS(H97),J97)</f>
        <v>62.400000000000006</v>
      </c>
      <c r="N97" s="17">
        <f ca="1">MAX(ABS(I97),J97)</f>
        <v>62.400000000000006</v>
      </c>
      <c r="O97" s="7" t="str">
        <f>O89</f>
        <v>lx (lungo)</v>
      </c>
      <c r="P97" s="19">
        <f t="shared" ref="P97" ca="1" si="50">MAX(E97-$Z57*(1-((0.48*$Z56+E99)/(0.48*$Z56))^2),0)/(($F57-2*$F58)*$O$2)*1000</f>
        <v>0</v>
      </c>
      <c r="Q97" s="19">
        <f ca="1">MAX(K97-$Z57*(1-((0.48*$Z56+K99)/(0.48*$Z56))^2),0)/(($F57-2*$F58)*$O$2)*1000</f>
        <v>1.1304420920610196</v>
      </c>
      <c r="R97" s="19">
        <f ca="1">MAX(L97-$Z57*(1-((0.48*$Z56+L99)/(0.48*$Z56))^2),0)/(($F57-2*$F58)*$O$2)*1000</f>
        <v>1.7548656445599586</v>
      </c>
      <c r="S97" s="19">
        <f ca="1">MAX(M97-$Z57*(1-((0.48*$Z56+M99)/(0.48*$Z56))^2),0)/(($F57-2*$F58)*$O$2)*1000</f>
        <v>6.6565621678756912</v>
      </c>
      <c r="T97" s="19">
        <f ca="1">MAX(N97-$Z57*(1-((0.48*$Z56+N99)/(0.48*$Z56))^2),0)/(($F57-2*$F58)*$O$2)*1000</f>
        <v>6.3733177975692623</v>
      </c>
      <c r="U97" s="17">
        <f ca="1">MAX(P97:T97)</f>
        <v>6.6565621678756912</v>
      </c>
      <c r="V97" s="39">
        <v>9.32</v>
      </c>
      <c r="Y97" s="68">
        <f>2*V97*$O$2/10</f>
        <v>729.39130434782624</v>
      </c>
      <c r="Z97" s="69">
        <f>Y97*(F57-2*F58)/200</f>
        <v>80.233043478260882</v>
      </c>
    </row>
    <row r="98" spans="1:27">
      <c r="D98" s="1" t="s">
        <v>53</v>
      </c>
      <c r="E98" s="17">
        <f ca="1">E83</f>
        <v>-13.966203125</v>
      </c>
      <c r="F98" s="18">
        <f t="shared" ca="1" si="49"/>
        <v>-28.922039062500001</v>
      </c>
      <c r="G98" s="18">
        <f t="shared" ca="1" si="49"/>
        <v>9.2977265624999994</v>
      </c>
      <c r="H98" s="4">
        <f t="shared" ca="1" si="49"/>
        <v>7.2323218750000002</v>
      </c>
      <c r="I98" s="4">
        <f t="shared" ca="1" si="49"/>
        <v>-26.856634375000002</v>
      </c>
      <c r="J98" s="4">
        <f>IF(R72="si",INDEX($O$40:$O$53,MATCH(A91,$L$40:$L$53,-1)+1,1),"---")</f>
        <v>62.400000000000006</v>
      </c>
      <c r="K98" s="17">
        <f ca="1">MAX(ABS(F98),J98)</f>
        <v>62.400000000000006</v>
      </c>
      <c r="L98" s="17">
        <f ca="1">MAX(ABS(G98),J98)</f>
        <v>62.400000000000006</v>
      </c>
      <c r="M98" s="17">
        <f ca="1">MAX(ABS(H98),IF(J98="---",0,0.3*J98))</f>
        <v>18.720000000000002</v>
      </c>
      <c r="N98" s="17">
        <f ca="1">MAX(ABS(I98),IF(J98="---",0,0.3*J98))</f>
        <v>26.856634375000002</v>
      </c>
      <c r="O98" s="7" t="str">
        <f>O90</f>
        <v>ly (corto)</v>
      </c>
      <c r="P98" s="19">
        <f t="shared" ref="P98" ca="1" si="51">MAX(E98-$Z58*(1-((0.48*$Z56+E99)/(0.48*$Z56))^2),0)/(($F56-2*$F58)*$O$2)*1000</f>
        <v>0</v>
      </c>
      <c r="Q98" s="19">
        <f ca="1">MAX(K98-$Z58*(1-((0.48*$Z56+K99)/(0.48*$Z56))^2),0)/(($F56-2*$F58)*$O$2)*1000</f>
        <v>1.7075703342870807</v>
      </c>
      <c r="R98" s="19">
        <f ca="1">MAX(L98-$Z58*(1-((0.48*$Z56+L99)/(0.48*$Z56))^2),0)/(($F56-2*$F58)*$O$2)*1000</f>
        <v>2.224566178829213</v>
      </c>
      <c r="S98" s="19">
        <f ca="1">MAX(M98-$Z58*(1-((0.48*$Z56+M99)/(0.48*$Z56))^2),0)/(($F56-2*$F58)*$O$2)*1000</f>
        <v>0.28152638272145042</v>
      </c>
      <c r="T98" s="19">
        <f ca="1">MAX(N98-$Z58*(1-((0.48*$Z56+N99)/(0.48*$Z56))^2),0)/(($F56-2*$F58)*$O$2)*1000</f>
        <v>0.38239321344444283</v>
      </c>
      <c r="U98" s="17">
        <f ca="1">MAX(P98:T98)</f>
        <v>2.224566178829213</v>
      </c>
      <c r="V98" s="39">
        <v>7.82</v>
      </c>
      <c r="Y98" s="68">
        <f>2*V98*$O$2/10</f>
        <v>612.00000000000011</v>
      </c>
      <c r="Z98" s="69">
        <f>Y98*(F56-2*F58)/200</f>
        <v>189.72000000000003</v>
      </c>
    </row>
    <row r="99" spans="1:27">
      <c r="D99" s="1" t="s">
        <v>12</v>
      </c>
      <c r="E99" s="20">
        <f ca="1">E86</f>
        <v>-65.397999999999996</v>
      </c>
      <c r="F99" s="8">
        <f ca="1">O86</f>
        <v>-61.235399999999991</v>
      </c>
      <c r="G99" s="8">
        <f ca="1">P86</f>
        <v>-24.2926</v>
      </c>
      <c r="H99" s="8">
        <f ca="1">Q86</f>
        <v>-34.385199999999998</v>
      </c>
      <c r="I99" s="8">
        <f ca="1">R86</f>
        <v>-51.142799999999994</v>
      </c>
      <c r="K99" s="17">
        <f ca="1">F99</f>
        <v>-61.235399999999991</v>
      </c>
      <c r="L99" s="17">
        <f t="shared" ref="L99:N99" ca="1" si="52">G99</f>
        <v>-24.2926</v>
      </c>
      <c r="M99" s="17">
        <f t="shared" ca="1" si="52"/>
        <v>-34.385199999999998</v>
      </c>
      <c r="N99" s="17">
        <f t="shared" ca="1" si="52"/>
        <v>-51.142799999999994</v>
      </c>
    </row>
    <row r="100" spans="1:27">
      <c r="D100" s="7" t="s">
        <v>71</v>
      </c>
      <c r="E100" s="4">
        <f ca="1">($Z57+$Z97)*(1-ABS((0.48*$Z56+E99)/(0.48*$Z56+$Y97))^(1+1/(1+$Y97/$Z56)))</f>
        <v>105.52655525986194</v>
      </c>
      <c r="K100" s="4">
        <f ca="1">($Z57+$Z97)*(1-ABS((0.48*$Z56+K99)/(0.48*$Z56+$Y97))^(1+1/(1+$Y97/$Z56)))</f>
        <v>105.07538989620511</v>
      </c>
      <c r="L100" s="4">
        <f ca="1">($Z57+$Z97)*(1-ABS((0.48*$Z56+L99)/(0.48*$Z56+$Y97))^(1+1/(1+$Y97/$Z56)))</f>
        <v>101.02298794110308</v>
      </c>
      <c r="M100" s="4">
        <f ca="1">($Z57+$Z97)*(1-ABS((0.48*$Z56+M99)/(0.48*$Z56+$Y97))^(1+1/(1+$Y97/$Z56)))</f>
        <v>102.13869871031407</v>
      </c>
      <c r="N100" s="4">
        <f ca="1">($Z57+$Z97)*(1-ABS((0.48*$Z56+N99)/(0.48*$Z56+$Y97))^(1+1/(1+$Y97/$Z56)))</f>
        <v>103.9769130243464</v>
      </c>
    </row>
    <row r="101" spans="1:27">
      <c r="D101" s="7" t="s">
        <v>72</v>
      </c>
      <c r="E101" s="4">
        <f ca="1">($Z58+$Z98)*(1-ABS((0.48*$Z56+E99)/(0.48*$Z56+$Y98))^(1+1/(1+$Y98/$Z56)))</f>
        <v>229.50477303539284</v>
      </c>
      <c r="K101" s="4">
        <f ca="1">($Z58+$Z98)*(1-ABS((0.48*$Z56+K99)/(0.48*$Z56+$Y98))^(1+1/(1+$Y98/$Z56)))</f>
        <v>228.32904257119188</v>
      </c>
      <c r="L101" s="4">
        <f ca="1">($Z58+$Z98)*(1-ABS((0.48*$Z56+L99)/(0.48*$Z56+$Y98))^(1+1/(1+$Y98/$Z56)))</f>
        <v>217.76438624321383</v>
      </c>
      <c r="M101" s="4">
        <f ca="1">($Z58+$Z98)*(1-ABS((0.48*$Z56+M99)/(0.48*$Z56+$Y98))^(1+1/(1+$Y98/$Z56)))</f>
        <v>220.67379255481876</v>
      </c>
      <c r="N101" s="4">
        <f ca="1">($Z58+$Z98)*(1-ABS((0.48*$Z56+N99)/(0.48*$Z56+$Y98))^(1+1/(1+$Y98/$Z56)))</f>
        <v>225.46603555076666</v>
      </c>
    </row>
    <row r="102" spans="1:27">
      <c r="A102" t="str">
        <f ca="1">IF(MAX(E102:N102)&gt;1,"non verificato","verificato")</f>
        <v>verificato</v>
      </c>
      <c r="D102" s="7" t="s">
        <v>73</v>
      </c>
      <c r="E102" s="3">
        <f ca="1">ABS(E97/E100)^1.5+ABS(E98/E101)^1.5</f>
        <v>6.1960931427604712E-2</v>
      </c>
      <c r="K102" s="3">
        <f t="shared" ref="K102:N102" ca="1" si="53">ABS(K97/K100)^1.5+ABS(K98/K101)^1.5</f>
        <v>0.21806622764376715</v>
      </c>
      <c r="L102" s="3">
        <f t="shared" ca="1" si="53"/>
        <v>0.23315779631427117</v>
      </c>
      <c r="M102" s="3">
        <f t="shared" ca="1" si="53"/>
        <v>0.50222753937755515</v>
      </c>
      <c r="N102" s="3">
        <f t="shared" ca="1" si="53"/>
        <v>0.50602357925570685</v>
      </c>
    </row>
    <row r="103" spans="1:27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5" spans="1:27">
      <c r="A105" t="s">
        <v>21</v>
      </c>
      <c r="B105" s="1">
        <f ca="1">$A$6</f>
        <v>3</v>
      </c>
      <c r="D105" t="s">
        <v>22</v>
      </c>
      <c r="E105" s="1" t="s">
        <v>116</v>
      </c>
      <c r="F105" s="36">
        <v>70</v>
      </c>
      <c r="G105" t="s">
        <v>23</v>
      </c>
      <c r="H105" t="s">
        <v>24</v>
      </c>
      <c r="L105" t="s">
        <v>25</v>
      </c>
      <c r="M105" s="36">
        <v>30</v>
      </c>
      <c r="N105" t="s">
        <v>23</v>
      </c>
      <c r="O105" t="s">
        <v>26</v>
      </c>
      <c r="V105" s="61" t="s">
        <v>27</v>
      </c>
      <c r="W105" s="57">
        <f ca="1">MATCH(B106,$C$6:$C$33,-1)</f>
        <v>5</v>
      </c>
      <c r="X105" s="61"/>
      <c r="Y105" s="57" t="s">
        <v>28</v>
      </c>
      <c r="Z105" s="68">
        <f>F105*F106*$O$1/10</f>
        <v>2975</v>
      </c>
      <c r="AA105" s="61" t="s">
        <v>29</v>
      </c>
    </row>
    <row r="106" spans="1:27">
      <c r="A106" t="s">
        <v>30</v>
      </c>
      <c r="B106" s="41">
        <f>MAX(1,B57-1)</f>
        <v>4</v>
      </c>
      <c r="E106" s="1" t="s">
        <v>31</v>
      </c>
      <c r="F106" s="36">
        <v>30</v>
      </c>
      <c r="G106" t="s">
        <v>23</v>
      </c>
      <c r="H106" t="s">
        <v>32</v>
      </c>
      <c r="L106" t="s">
        <v>33</v>
      </c>
      <c r="M106" s="36">
        <v>30</v>
      </c>
      <c r="N106" t="s">
        <v>23</v>
      </c>
      <c r="O106" t="s">
        <v>34</v>
      </c>
      <c r="V106" s="61"/>
      <c r="W106" s="61"/>
      <c r="X106" s="61"/>
      <c r="Y106" s="57" t="s">
        <v>35</v>
      </c>
      <c r="Z106" s="57">
        <f>0.12*Z105*F106/100</f>
        <v>107.1</v>
      </c>
      <c r="AA106" s="61" t="s">
        <v>36</v>
      </c>
    </row>
    <row r="107" spans="1:27">
      <c r="B107" s="43" t="str">
        <f>IF(B106=B57,"duplicato","")</f>
        <v/>
      </c>
      <c r="E107" s="1" t="s">
        <v>37</v>
      </c>
      <c r="F107" s="48">
        <f>$L$3</f>
        <v>4</v>
      </c>
      <c r="G107" t="s">
        <v>23</v>
      </c>
      <c r="H107" t="s">
        <v>38</v>
      </c>
      <c r="L107" t="s">
        <v>39</v>
      </c>
      <c r="M107" s="38">
        <v>320</v>
      </c>
      <c r="N107" t="s">
        <v>23</v>
      </c>
      <c r="O107" t="s">
        <v>118</v>
      </c>
      <c r="V107" s="61"/>
      <c r="W107" s="61"/>
      <c r="X107" s="61"/>
      <c r="Y107" s="57" t="s">
        <v>40</v>
      </c>
      <c r="Z107" s="57">
        <f>0.12*Z105*F105/100</f>
        <v>249.9</v>
      </c>
      <c r="AA107" s="61" t="s">
        <v>36</v>
      </c>
    </row>
    <row r="109" spans="1:27">
      <c r="A109" t="s">
        <v>41</v>
      </c>
      <c r="B109" s="9" t="s">
        <v>42</v>
      </c>
      <c r="C109" s="1" t="s">
        <v>43</v>
      </c>
      <c r="E109" s="2" t="s">
        <v>44</v>
      </c>
      <c r="F109" s="2" t="s">
        <v>45</v>
      </c>
      <c r="G109" s="2" t="s">
        <v>46</v>
      </c>
      <c r="H109" s="2" t="s">
        <v>47</v>
      </c>
      <c r="I109" s="2" t="s">
        <v>48</v>
      </c>
      <c r="J109" s="2" t="s">
        <v>49</v>
      </c>
      <c r="K109" s="2" t="s">
        <v>50</v>
      </c>
      <c r="L109" s="2" t="s">
        <v>51</v>
      </c>
      <c r="O109" s="23"/>
    </row>
    <row r="110" spans="1:27">
      <c r="D110" s="1" t="s">
        <v>52</v>
      </c>
      <c r="E110" s="4">
        <f t="shared" ref="E110:J110" ca="1" si="54">INDEX(O$6:O$33,$W105,1)</f>
        <v>14.446999999999999</v>
      </c>
      <c r="F110" s="4">
        <f t="shared" ca="1" si="54"/>
        <v>9.48</v>
      </c>
      <c r="G110" s="4">
        <f t="shared" ca="1" si="54"/>
        <v>-3.6339999999999999</v>
      </c>
      <c r="H110" s="4">
        <f t="shared" ca="1" si="54"/>
        <v>31.632999999999999</v>
      </c>
      <c r="I110" s="4">
        <f t="shared" ca="1" si="54"/>
        <v>0.21</v>
      </c>
      <c r="J110" s="4">
        <f t="shared" ca="1" si="54"/>
        <v>0.309</v>
      </c>
    </row>
    <row r="111" spans="1:27">
      <c r="D111" s="1" t="s">
        <v>53</v>
      </c>
      <c r="E111" s="4">
        <f t="shared" ref="E111:J111" ca="1" si="55">INDEX(E$6:E$33,$W105,1)</f>
        <v>14.858000000000001</v>
      </c>
      <c r="F111" s="4">
        <f t="shared" ca="1" si="55"/>
        <v>10.56</v>
      </c>
      <c r="G111" s="4">
        <f t="shared" ca="1" si="55"/>
        <v>76.418000000000006</v>
      </c>
      <c r="H111" s="4">
        <f t="shared" ca="1" si="55"/>
        <v>-52.353999999999999</v>
      </c>
      <c r="I111" s="4">
        <f t="shared" ca="1" si="55"/>
        <v>-8.2870000000000008</v>
      </c>
      <c r="J111" s="4">
        <f t="shared" ca="1" si="55"/>
        <v>-12.191000000000001</v>
      </c>
    </row>
    <row r="112" spans="1:27">
      <c r="D112" s="1" t="s">
        <v>54</v>
      </c>
      <c r="E112" s="4">
        <f t="shared" ref="E112:J112" ca="1" si="56">INDEX(O$6:O$33,$W105+2,1)</f>
        <v>8.9960000000000004</v>
      </c>
      <c r="F112" s="4">
        <f t="shared" ca="1" si="56"/>
        <v>5.899</v>
      </c>
      <c r="G112" s="4">
        <f t="shared" ca="1" si="56"/>
        <v>-2.2109999999999999</v>
      </c>
      <c r="H112" s="4">
        <f t="shared" ca="1" si="56"/>
        <v>19.248000000000001</v>
      </c>
      <c r="I112" s="4">
        <f t="shared" ca="1" si="56"/>
        <v>0.13100000000000001</v>
      </c>
      <c r="J112" s="4">
        <f t="shared" ca="1" si="56"/>
        <v>0.193</v>
      </c>
    </row>
    <row r="113" spans="2:18">
      <c r="D113" s="1" t="s">
        <v>55</v>
      </c>
      <c r="E113" s="4">
        <f t="shared" ref="E113:J113" ca="1" si="57">INDEX(E$6:E$33,$W105+2,1)</f>
        <v>9.3870000000000005</v>
      </c>
      <c r="F113" s="4">
        <f t="shared" ca="1" si="57"/>
        <v>6.6550000000000002</v>
      </c>
      <c r="G113" s="4">
        <f t="shared" ca="1" si="57"/>
        <v>37.639000000000003</v>
      </c>
      <c r="H113" s="4">
        <f t="shared" ca="1" si="57"/>
        <v>-26.094000000000001</v>
      </c>
      <c r="I113" s="4">
        <f t="shared" ca="1" si="57"/>
        <v>-4.1420000000000003</v>
      </c>
      <c r="J113" s="4">
        <f t="shared" ca="1" si="57"/>
        <v>-6.0940000000000003</v>
      </c>
      <c r="M113" t="s">
        <v>98</v>
      </c>
    </row>
    <row r="114" spans="2:18">
      <c r="D114" s="1" t="s">
        <v>12</v>
      </c>
      <c r="E114" s="4">
        <f t="shared" ref="E114:J114" ca="1" si="58">INDEX(Y$6:Y$33,$W105+3,1)</f>
        <v>-163.94499999999999</v>
      </c>
      <c r="F114" s="4">
        <f t="shared" ca="1" si="58"/>
        <v>-109.587</v>
      </c>
      <c r="G114" s="4">
        <f t="shared" ca="1" si="58"/>
        <v>-56.996000000000002</v>
      </c>
      <c r="H114" s="4">
        <f t="shared" ca="1" si="58"/>
        <v>1.6679999999999993</v>
      </c>
      <c r="I114" s="4">
        <f t="shared" ca="1" si="58"/>
        <v>6.718</v>
      </c>
      <c r="J114" s="4">
        <f t="shared" ca="1" si="58"/>
        <v>9.8840000000000003</v>
      </c>
      <c r="K114" s="4">
        <f>L114*1.3</f>
        <v>0</v>
      </c>
      <c r="L114" s="39">
        <f>IF(B107="duplicato",L65,L72)</f>
        <v>0</v>
      </c>
      <c r="M114" t="s">
        <v>56</v>
      </c>
    </row>
    <row r="115" spans="2:18">
      <c r="M115" t="s">
        <v>96</v>
      </c>
    </row>
    <row r="116" spans="2:18">
      <c r="B116" s="9" t="s">
        <v>42</v>
      </c>
      <c r="C116" s="1" t="s">
        <v>57</v>
      </c>
      <c r="E116" s="2" t="s">
        <v>44</v>
      </c>
      <c r="F116" s="2" t="s">
        <v>45</v>
      </c>
      <c r="G116" s="2" t="s">
        <v>46</v>
      </c>
      <c r="H116" s="2" t="s">
        <v>47</v>
      </c>
      <c r="I116" s="2" t="s">
        <v>48</v>
      </c>
      <c r="J116" s="2" t="s">
        <v>49</v>
      </c>
      <c r="K116" s="2" t="s">
        <v>50</v>
      </c>
      <c r="L116" s="2" t="s">
        <v>51</v>
      </c>
    </row>
    <row r="117" spans="2:18">
      <c r="D117" s="1" t="s">
        <v>52</v>
      </c>
      <c r="E117" s="4">
        <f t="shared" ref="E117:J117" ca="1" si="59">INDEX(O$6:O$33,$W105+1,1)</f>
        <v>-14.340999999999999</v>
      </c>
      <c r="F117" s="4">
        <f t="shared" ca="1" si="59"/>
        <v>-9.3960000000000008</v>
      </c>
      <c r="G117" s="4">
        <f t="shared" ca="1" si="59"/>
        <v>3.4430000000000001</v>
      </c>
      <c r="H117" s="4">
        <f t="shared" ca="1" si="59"/>
        <v>-29.966000000000001</v>
      </c>
      <c r="I117" s="4">
        <f t="shared" ca="1" si="59"/>
        <v>-0.20899999999999999</v>
      </c>
      <c r="J117" s="4">
        <f t="shared" ca="1" si="59"/>
        <v>-0.308</v>
      </c>
      <c r="Q117" s="57" t="s">
        <v>114</v>
      </c>
      <c r="R117" s="57" t="str">
        <f>IF(F105&lt;=F106,"corto","lungo")</f>
        <v>lungo</v>
      </c>
    </row>
    <row r="118" spans="2:18">
      <c r="D118" s="1" t="s">
        <v>53</v>
      </c>
      <c r="E118" s="4">
        <f t="shared" ref="E118:J118" ca="1" si="60">INDEX(E$6:E$33,$W105+1,1)</f>
        <v>-15.18</v>
      </c>
      <c r="F118" s="4">
        <f t="shared" ca="1" si="60"/>
        <v>-10.736000000000001</v>
      </c>
      <c r="G118" s="4">
        <f t="shared" ca="1" si="60"/>
        <v>-44.927</v>
      </c>
      <c r="H118" s="4">
        <f t="shared" ca="1" si="60"/>
        <v>31.678999999999998</v>
      </c>
      <c r="I118" s="4">
        <f t="shared" ca="1" si="60"/>
        <v>4.968</v>
      </c>
      <c r="J118" s="4">
        <f t="shared" ca="1" si="60"/>
        <v>7.3079999999999998</v>
      </c>
      <c r="Q118" s="57" t="s">
        <v>115</v>
      </c>
      <c r="R118" s="57" t="str">
        <f>IF(F106&lt;=F105,"corto","lungo")</f>
        <v>corto</v>
      </c>
    </row>
    <row r="119" spans="2:18">
      <c r="D119" s="1" t="s">
        <v>54</v>
      </c>
      <c r="E119" s="4">
        <f ca="1">E112</f>
        <v>8.9960000000000004</v>
      </c>
      <c r="F119" s="4">
        <f t="shared" ref="F119:J121" ca="1" si="61">F112</f>
        <v>5.899</v>
      </c>
      <c r="G119" s="4">
        <f t="shared" ca="1" si="61"/>
        <v>-2.2109999999999999</v>
      </c>
      <c r="H119" s="4">
        <f t="shared" ca="1" si="61"/>
        <v>19.248000000000001</v>
      </c>
      <c r="I119" s="4">
        <f t="shared" ca="1" si="61"/>
        <v>0.13100000000000001</v>
      </c>
      <c r="J119" s="4">
        <f t="shared" ca="1" si="61"/>
        <v>0.193</v>
      </c>
    </row>
    <row r="120" spans="2:18">
      <c r="D120" s="1" t="s">
        <v>55</v>
      </c>
      <c r="E120" s="4">
        <f ca="1">E113</f>
        <v>9.3870000000000005</v>
      </c>
      <c r="F120" s="4">
        <f t="shared" ca="1" si="61"/>
        <v>6.6550000000000002</v>
      </c>
      <c r="G120" s="4">
        <f t="shared" ca="1" si="61"/>
        <v>37.639000000000003</v>
      </c>
      <c r="H120" s="4">
        <f t="shared" ca="1" si="61"/>
        <v>-26.094000000000001</v>
      </c>
      <c r="I120" s="4">
        <f t="shared" ca="1" si="61"/>
        <v>-4.1420000000000003</v>
      </c>
      <c r="J120" s="4">
        <f t="shared" ca="1" si="61"/>
        <v>-6.0940000000000003</v>
      </c>
      <c r="Q120" s="67" t="s">
        <v>112</v>
      </c>
      <c r="R120" s="57" t="str">
        <f>IF(AND($E$37="solo direzione rigida",R117="lungo"),"no","si")</f>
        <v>si</v>
      </c>
    </row>
    <row r="121" spans="2:18">
      <c r="D121" s="1" t="s">
        <v>12</v>
      </c>
      <c r="E121" s="4">
        <f ca="1">E114</f>
        <v>-163.94499999999999</v>
      </c>
      <c r="F121" s="4">
        <f t="shared" ca="1" si="61"/>
        <v>-109.587</v>
      </c>
      <c r="G121" s="4">
        <f t="shared" ca="1" si="61"/>
        <v>-56.996000000000002</v>
      </c>
      <c r="H121" s="4">
        <f t="shared" ca="1" si="61"/>
        <v>1.6679999999999993</v>
      </c>
      <c r="I121" s="4">
        <f t="shared" ca="1" si="61"/>
        <v>6.718</v>
      </c>
      <c r="J121" s="4">
        <f t="shared" ca="1" si="61"/>
        <v>9.8840000000000003</v>
      </c>
      <c r="K121" s="4">
        <f>L121*1.3</f>
        <v>0</v>
      </c>
      <c r="L121" s="39">
        <f>-F105*F106*(M107-(M105+M106))*$W$1/1000000+L114</f>
        <v>0</v>
      </c>
      <c r="Q121" s="67" t="s">
        <v>113</v>
      </c>
      <c r="R121" s="57" t="str">
        <f>IF(AND($E$37="solo direzione rigida",R118="lungo"),"no","si")</f>
        <v>si</v>
      </c>
    </row>
    <row r="123" spans="2:18" s="10" customFormat="1">
      <c r="B123" s="11" t="s">
        <v>58</v>
      </c>
      <c r="C123" s="12" t="s">
        <v>43</v>
      </c>
      <c r="E123" s="13" t="s">
        <v>44</v>
      </c>
      <c r="F123" s="13" t="s">
        <v>45</v>
      </c>
      <c r="G123" s="13" t="s">
        <v>46</v>
      </c>
      <c r="H123" s="13" t="s">
        <v>47</v>
      </c>
      <c r="I123" s="13" t="s">
        <v>48</v>
      </c>
      <c r="J123" s="13" t="s">
        <v>49</v>
      </c>
      <c r="K123" s="13" t="s">
        <v>59</v>
      </c>
      <c r="L123" s="13" t="s">
        <v>60</v>
      </c>
      <c r="M123" s="13" t="s">
        <v>61</v>
      </c>
      <c r="N123" s="13" t="s">
        <v>62</v>
      </c>
      <c r="O123" s="13" t="s">
        <v>63</v>
      </c>
      <c r="P123" s="13" t="s">
        <v>64</v>
      </c>
      <c r="Q123" s="13" t="s">
        <v>65</v>
      </c>
      <c r="R123" s="13" t="s">
        <v>66</v>
      </c>
    </row>
    <row r="124" spans="2:18" s="10" customFormat="1">
      <c r="D124" s="12" t="s">
        <v>52</v>
      </c>
      <c r="E124" s="14">
        <f t="shared" ref="E124:F124" ca="1" si="62">E110-(E110-E117)/$M107*$M105</f>
        <v>11.748125</v>
      </c>
      <c r="F124" s="14">
        <f t="shared" ca="1" si="62"/>
        <v>7.710375</v>
      </c>
      <c r="G124" s="14">
        <f ca="1">G110-(G110-G117)/$M107*$M105</f>
        <v>-2.9705312499999996</v>
      </c>
      <c r="H124" s="14">
        <f t="shared" ref="H124:J124" ca="1" si="63">H110-(H110-H117)/$M107*$M105</f>
        <v>25.858093749999998</v>
      </c>
      <c r="I124" s="14">
        <f t="shared" ca="1" si="63"/>
        <v>0.17071875</v>
      </c>
      <c r="J124" s="14">
        <f t="shared" ca="1" si="63"/>
        <v>0.25115624999999997</v>
      </c>
      <c r="K124" s="14">
        <f ca="1">(ABS(G124)+ABS(I124))*SIGN(G124)</f>
        <v>-3.1412499999999994</v>
      </c>
      <c r="L124" s="14">
        <f ca="1">(ABS(H124)+ABS(J124))*SIGN(H124)</f>
        <v>26.109249999999999</v>
      </c>
      <c r="M124" s="14">
        <f ca="1">(ABS(K124)+0.3*ABS(L124))*SIGN(K124)</f>
        <v>-10.974024999999999</v>
      </c>
      <c r="N124" s="14">
        <f t="shared" ref="N124:N128" ca="1" si="64">(ABS(L124)+0.3*ABS(K124))*SIGN(L124)</f>
        <v>27.051624999999998</v>
      </c>
      <c r="O124" s="14">
        <f ca="1">F124+M124</f>
        <v>-3.2636499999999993</v>
      </c>
      <c r="P124" s="14">
        <f ca="1">F124-M124</f>
        <v>18.6844</v>
      </c>
      <c r="Q124" s="14">
        <f ca="1">F124+N124</f>
        <v>34.762</v>
      </c>
      <c r="R124" s="14">
        <f ca="1">F124-N124</f>
        <v>-19.341249999999999</v>
      </c>
    </row>
    <row r="125" spans="2:18" s="10" customFormat="1">
      <c r="D125" s="12" t="s">
        <v>53</v>
      </c>
      <c r="E125" s="14">
        <f t="shared" ref="E125:F125" ca="1" si="65">E111-(E111-E118)/$M107*$M105</f>
        <v>12.0419375</v>
      </c>
      <c r="F125" s="14">
        <f t="shared" ca="1" si="65"/>
        <v>8.5635000000000012</v>
      </c>
      <c r="G125" s="14">
        <f ca="1">G111-(G111-G118)/$M107*$M105</f>
        <v>65.041906250000011</v>
      </c>
      <c r="H125" s="14">
        <f t="shared" ref="H125:J125" ca="1" si="66">H111-(H111-H118)/$M107*$M105</f>
        <v>-44.475906250000001</v>
      </c>
      <c r="I125" s="14">
        <f t="shared" ca="1" si="66"/>
        <v>-7.0443437500000012</v>
      </c>
      <c r="J125" s="14">
        <f t="shared" ca="1" si="66"/>
        <v>-10.36296875</v>
      </c>
      <c r="K125" s="14">
        <f t="shared" ref="K125:L128" ca="1" si="67">(ABS(G125)+ABS(I125))*SIGN(G125)</f>
        <v>72.086250000000007</v>
      </c>
      <c r="L125" s="14">
        <f t="shared" ca="1" si="67"/>
        <v>-54.838875000000002</v>
      </c>
      <c r="M125" s="14">
        <f t="shared" ref="M125:M128" ca="1" si="68">(ABS(K125)+0.3*ABS(L125))*SIGN(K125)</f>
        <v>88.537912500000004</v>
      </c>
      <c r="N125" s="14">
        <f t="shared" ca="1" si="64"/>
        <v>-76.464750000000009</v>
      </c>
      <c r="O125" s="14">
        <f t="shared" ref="O125:O127" ca="1" si="69">F125+M125</f>
        <v>97.101412500000009</v>
      </c>
      <c r="P125" s="14">
        <f t="shared" ref="P125:P127" ca="1" si="70">F125-M125</f>
        <v>-79.9744125</v>
      </c>
      <c r="Q125" s="14">
        <f t="shared" ref="Q125:Q127" ca="1" si="71">F125+N125</f>
        <v>-67.901250000000005</v>
      </c>
      <c r="R125" s="14">
        <f t="shared" ref="R125:R127" ca="1" si="72">F125-N125</f>
        <v>85.028250000000014</v>
      </c>
    </row>
    <row r="126" spans="2:18" s="10" customFormat="1">
      <c r="D126" s="12" t="s">
        <v>54</v>
      </c>
      <c r="E126" s="14">
        <f t="shared" ref="E126:J128" ca="1" si="73">E112</f>
        <v>8.9960000000000004</v>
      </c>
      <c r="F126" s="14">
        <f t="shared" ca="1" si="73"/>
        <v>5.899</v>
      </c>
      <c r="G126" s="14">
        <f t="shared" ca="1" si="73"/>
        <v>-2.2109999999999999</v>
      </c>
      <c r="H126" s="14">
        <f t="shared" ca="1" si="73"/>
        <v>19.248000000000001</v>
      </c>
      <c r="I126" s="14">
        <f t="shared" ca="1" si="73"/>
        <v>0.13100000000000001</v>
      </c>
      <c r="J126" s="14">
        <f t="shared" ca="1" si="73"/>
        <v>0.193</v>
      </c>
      <c r="K126" s="14">
        <f t="shared" ca="1" si="67"/>
        <v>-2.3419999999999996</v>
      </c>
      <c r="L126" s="14">
        <f t="shared" ca="1" si="67"/>
        <v>19.441000000000003</v>
      </c>
      <c r="M126" s="14">
        <f t="shared" ca="1" si="68"/>
        <v>-8.1743000000000006</v>
      </c>
      <c r="N126" s="14">
        <f t="shared" ca="1" si="64"/>
        <v>20.143600000000003</v>
      </c>
      <c r="O126" s="14">
        <f t="shared" ca="1" si="69"/>
        <v>-2.2753000000000005</v>
      </c>
      <c r="P126" s="14">
        <f t="shared" ca="1" si="70"/>
        <v>14.0733</v>
      </c>
      <c r="Q126" s="14">
        <f t="shared" ca="1" si="71"/>
        <v>26.042600000000004</v>
      </c>
      <c r="R126" s="14">
        <f t="shared" ca="1" si="72"/>
        <v>-14.244600000000002</v>
      </c>
    </row>
    <row r="127" spans="2:18" s="10" customFormat="1">
      <c r="D127" s="12" t="s">
        <v>55</v>
      </c>
      <c r="E127" s="14">
        <f t="shared" ca="1" si="73"/>
        <v>9.3870000000000005</v>
      </c>
      <c r="F127" s="14">
        <f t="shared" ca="1" si="73"/>
        <v>6.6550000000000002</v>
      </c>
      <c r="G127" s="14">
        <f t="shared" ca="1" si="73"/>
        <v>37.639000000000003</v>
      </c>
      <c r="H127" s="14">
        <f t="shared" ca="1" si="73"/>
        <v>-26.094000000000001</v>
      </c>
      <c r="I127" s="14">
        <f t="shared" ca="1" si="73"/>
        <v>-4.1420000000000003</v>
      </c>
      <c r="J127" s="14">
        <f t="shared" ca="1" si="73"/>
        <v>-6.0940000000000003</v>
      </c>
      <c r="K127" s="14">
        <f t="shared" ca="1" si="67"/>
        <v>41.781000000000006</v>
      </c>
      <c r="L127" s="14">
        <f t="shared" ca="1" si="67"/>
        <v>-32.188000000000002</v>
      </c>
      <c r="M127" s="14">
        <f t="shared" ca="1" si="68"/>
        <v>51.437400000000004</v>
      </c>
      <c r="N127" s="14">
        <f t="shared" ca="1" si="64"/>
        <v>-44.722300000000004</v>
      </c>
      <c r="O127" s="14">
        <f t="shared" ca="1" si="69"/>
        <v>58.092400000000005</v>
      </c>
      <c r="P127" s="14">
        <f t="shared" ca="1" si="70"/>
        <v>-44.782400000000003</v>
      </c>
      <c r="Q127" s="14">
        <f t="shared" ca="1" si="71"/>
        <v>-38.067300000000003</v>
      </c>
      <c r="R127" s="14">
        <f t="shared" ca="1" si="72"/>
        <v>51.377300000000005</v>
      </c>
    </row>
    <row r="128" spans="2:18" s="10" customFormat="1">
      <c r="D128" s="12" t="s">
        <v>12</v>
      </c>
      <c r="E128" s="14">
        <f ca="1">E114+K114</f>
        <v>-163.94499999999999</v>
      </c>
      <c r="F128" s="14">
        <f ca="1">F114+L114</f>
        <v>-109.587</v>
      </c>
      <c r="G128" s="14">
        <f t="shared" ca="1" si="73"/>
        <v>-56.996000000000002</v>
      </c>
      <c r="H128" s="14">
        <f t="shared" ca="1" si="73"/>
        <v>1.6679999999999993</v>
      </c>
      <c r="I128" s="14">
        <f t="shared" ca="1" si="73"/>
        <v>6.718</v>
      </c>
      <c r="J128" s="14">
        <f t="shared" ca="1" si="73"/>
        <v>9.8840000000000003</v>
      </c>
      <c r="K128" s="14">
        <f t="shared" ca="1" si="67"/>
        <v>-63.713999999999999</v>
      </c>
      <c r="L128" s="14">
        <f t="shared" ca="1" si="67"/>
        <v>11.552</v>
      </c>
      <c r="M128" s="14">
        <f t="shared" ca="1" si="68"/>
        <v>-67.179599999999994</v>
      </c>
      <c r="N128" s="14">
        <f t="shared" ca="1" si="64"/>
        <v>30.6662</v>
      </c>
      <c r="O128" s="14">
        <f ca="1">F128+M128</f>
        <v>-176.76659999999998</v>
      </c>
      <c r="P128" s="14">
        <f ca="1">F128-M128</f>
        <v>-42.40740000000001</v>
      </c>
      <c r="Q128" s="14">
        <f ca="1">F128+N128</f>
        <v>-78.9208</v>
      </c>
      <c r="R128" s="14">
        <f ca="1">F128-N128</f>
        <v>-140.25319999999999</v>
      </c>
    </row>
    <row r="129" spans="1:26" s="10" customFormat="1"/>
    <row r="130" spans="1:26" s="10" customFormat="1">
      <c r="B130" s="11" t="s">
        <v>58</v>
      </c>
      <c r="C130" s="12" t="s">
        <v>57</v>
      </c>
      <c r="E130" s="13" t="s">
        <v>44</v>
      </c>
      <c r="F130" s="13" t="s">
        <v>45</v>
      </c>
      <c r="G130" s="13" t="s">
        <v>46</v>
      </c>
      <c r="H130" s="13" t="s">
        <v>47</v>
      </c>
      <c r="I130" s="13" t="s">
        <v>48</v>
      </c>
      <c r="J130" s="13" t="s">
        <v>49</v>
      </c>
      <c r="K130" s="13" t="s">
        <v>59</v>
      </c>
      <c r="L130" s="13" t="s">
        <v>60</v>
      </c>
      <c r="M130" s="13" t="s">
        <v>61</v>
      </c>
      <c r="N130" s="13" t="s">
        <v>62</v>
      </c>
      <c r="O130" s="13" t="s">
        <v>63</v>
      </c>
      <c r="P130" s="13" t="s">
        <v>64</v>
      </c>
      <c r="Q130" s="13" t="s">
        <v>65</v>
      </c>
      <c r="R130" s="13" t="s">
        <v>66</v>
      </c>
    </row>
    <row r="131" spans="1:26" s="10" customFormat="1">
      <c r="D131" s="12" t="s">
        <v>52</v>
      </c>
      <c r="E131" s="14">
        <f t="shared" ref="E131:F131" ca="1" si="74">E117+(E110-E117)/$M107*$M106</f>
        <v>-11.642125</v>
      </c>
      <c r="F131" s="14">
        <f t="shared" ca="1" si="74"/>
        <v>-7.6263750000000003</v>
      </c>
      <c r="G131" s="14">
        <f ca="1">G117+(G110-G117)/$M107*$M106</f>
        <v>2.7795312499999998</v>
      </c>
      <c r="H131" s="14">
        <f t="shared" ref="H131:J131" ca="1" si="75">H117+(H110-H117)/$M107*$M106</f>
        <v>-24.19109375</v>
      </c>
      <c r="I131" s="14">
        <f t="shared" ca="1" si="75"/>
        <v>-0.16971875</v>
      </c>
      <c r="J131" s="14">
        <f t="shared" ca="1" si="75"/>
        <v>-0.25015624999999997</v>
      </c>
      <c r="K131" s="14">
        <f ca="1">(ABS(G131)+ABS(I131))*SIGN(G131)</f>
        <v>2.9492499999999997</v>
      </c>
      <c r="L131" s="14">
        <f ca="1">(ABS(H131)+ABS(J131))*SIGN(H131)</f>
        <v>-24.44125</v>
      </c>
      <c r="M131" s="14">
        <f t="shared" ref="M131:M135" ca="1" si="76">(ABS(K131)+0.3*ABS(L131))*SIGN(K131)</f>
        <v>10.281625</v>
      </c>
      <c r="N131" s="14">
        <f t="shared" ref="N131:N135" ca="1" si="77">(ABS(L131)+0.3*ABS(K131))*SIGN(L131)</f>
        <v>-25.326025000000001</v>
      </c>
      <c r="O131" s="14">
        <f ca="1">F131+M131</f>
        <v>2.6552499999999997</v>
      </c>
      <c r="P131" s="14">
        <f ca="1">F131-M131</f>
        <v>-17.908000000000001</v>
      </c>
      <c r="Q131" s="14">
        <f ca="1">F131+N131</f>
        <v>-32.952400000000004</v>
      </c>
      <c r="R131" s="14">
        <f ca="1">F131-N131</f>
        <v>17.699650000000002</v>
      </c>
    </row>
    <row r="132" spans="1:26" s="10" customFormat="1">
      <c r="D132" s="12" t="s">
        <v>53</v>
      </c>
      <c r="E132" s="14">
        <f t="shared" ref="E132:F132" ca="1" si="78">E118+(E111-E118)/$M107*$M106</f>
        <v>-12.363937499999999</v>
      </c>
      <c r="F132" s="14">
        <f t="shared" ca="1" si="78"/>
        <v>-8.7395000000000014</v>
      </c>
      <c r="G132" s="14">
        <f ca="1">G118+(G111-G118)/$M107*$M106</f>
        <v>-33.550906249999997</v>
      </c>
      <c r="H132" s="14">
        <f t="shared" ref="H132:J132" ca="1" si="79">H118+(H111-H118)/$M107*$M106</f>
        <v>23.800906249999997</v>
      </c>
      <c r="I132" s="14">
        <f t="shared" ca="1" si="79"/>
        <v>3.72534375</v>
      </c>
      <c r="J132" s="14">
        <f t="shared" ca="1" si="79"/>
        <v>5.4799687499999994</v>
      </c>
      <c r="K132" s="14">
        <f t="shared" ref="K132:L135" ca="1" si="80">(ABS(G132)+ABS(I132))*SIGN(G132)</f>
        <v>-37.276249999999997</v>
      </c>
      <c r="L132" s="14">
        <f t="shared" ca="1" si="80"/>
        <v>29.280874999999995</v>
      </c>
      <c r="M132" s="14">
        <f t="shared" ca="1" si="76"/>
        <v>-46.060512499999994</v>
      </c>
      <c r="N132" s="14">
        <f t="shared" ca="1" si="77"/>
        <v>40.46374999999999</v>
      </c>
      <c r="O132" s="14">
        <f t="shared" ref="O132:O134" ca="1" si="81">F132+M132</f>
        <v>-54.800012499999994</v>
      </c>
      <c r="P132" s="14">
        <f t="shared" ref="P132:P134" ca="1" si="82">F132-M132</f>
        <v>37.321012499999995</v>
      </c>
      <c r="Q132" s="14">
        <f t="shared" ref="Q132:Q134" ca="1" si="83">F132+N132</f>
        <v>31.724249999999991</v>
      </c>
      <c r="R132" s="14">
        <f t="shared" ref="R132:R134" ca="1" si="84">F132-N132</f>
        <v>-49.20324999999999</v>
      </c>
    </row>
    <row r="133" spans="1:26" s="10" customFormat="1">
      <c r="D133" s="12" t="s">
        <v>54</v>
      </c>
      <c r="E133" s="14">
        <f ca="1">E126</f>
        <v>8.9960000000000004</v>
      </c>
      <c r="F133" s="14">
        <f t="shared" ref="F133:J134" ca="1" si="85">F126</f>
        <v>5.899</v>
      </c>
      <c r="G133" s="14">
        <f t="shared" ca="1" si="85"/>
        <v>-2.2109999999999999</v>
      </c>
      <c r="H133" s="14">
        <f t="shared" ca="1" si="85"/>
        <v>19.248000000000001</v>
      </c>
      <c r="I133" s="14">
        <f t="shared" ca="1" si="85"/>
        <v>0.13100000000000001</v>
      </c>
      <c r="J133" s="14">
        <f t="shared" ca="1" si="85"/>
        <v>0.193</v>
      </c>
      <c r="K133" s="14">
        <f t="shared" ca="1" si="80"/>
        <v>-2.3419999999999996</v>
      </c>
      <c r="L133" s="14">
        <f t="shared" ca="1" si="80"/>
        <v>19.441000000000003</v>
      </c>
      <c r="M133" s="14">
        <f t="shared" ca="1" si="76"/>
        <v>-8.1743000000000006</v>
      </c>
      <c r="N133" s="14">
        <f t="shared" ca="1" si="77"/>
        <v>20.143600000000003</v>
      </c>
      <c r="O133" s="14">
        <f t="shared" ca="1" si="81"/>
        <v>-2.2753000000000005</v>
      </c>
      <c r="P133" s="14">
        <f t="shared" ca="1" si="82"/>
        <v>14.0733</v>
      </c>
      <c r="Q133" s="14">
        <f t="shared" ca="1" si="83"/>
        <v>26.042600000000004</v>
      </c>
      <c r="R133" s="14">
        <f t="shared" ca="1" si="84"/>
        <v>-14.244600000000002</v>
      </c>
    </row>
    <row r="134" spans="1:26" s="10" customFormat="1">
      <c r="D134" s="12" t="s">
        <v>55</v>
      </c>
      <c r="E134" s="14">
        <f ca="1">E127</f>
        <v>9.3870000000000005</v>
      </c>
      <c r="F134" s="14">
        <f t="shared" ca="1" si="85"/>
        <v>6.6550000000000002</v>
      </c>
      <c r="G134" s="14">
        <f t="shared" ca="1" si="85"/>
        <v>37.639000000000003</v>
      </c>
      <c r="H134" s="14">
        <f t="shared" ca="1" si="85"/>
        <v>-26.094000000000001</v>
      </c>
      <c r="I134" s="14">
        <f t="shared" ca="1" si="85"/>
        <v>-4.1420000000000003</v>
      </c>
      <c r="J134" s="14">
        <f t="shared" ca="1" si="85"/>
        <v>-6.0940000000000003</v>
      </c>
      <c r="K134" s="14">
        <f t="shared" ca="1" si="80"/>
        <v>41.781000000000006</v>
      </c>
      <c r="L134" s="14">
        <f t="shared" ca="1" si="80"/>
        <v>-32.188000000000002</v>
      </c>
      <c r="M134" s="14">
        <f t="shared" ca="1" si="76"/>
        <v>51.437400000000004</v>
      </c>
      <c r="N134" s="14">
        <f t="shared" ca="1" si="77"/>
        <v>-44.722300000000004</v>
      </c>
      <c r="O134" s="14">
        <f t="shared" ca="1" si="81"/>
        <v>58.092400000000005</v>
      </c>
      <c r="P134" s="14">
        <f t="shared" ca="1" si="82"/>
        <v>-44.782400000000003</v>
      </c>
      <c r="Q134" s="14">
        <f t="shared" ca="1" si="83"/>
        <v>-38.067300000000003</v>
      </c>
      <c r="R134" s="14">
        <f t="shared" ca="1" si="84"/>
        <v>51.377300000000005</v>
      </c>
    </row>
    <row r="135" spans="1:26" s="10" customFormat="1">
      <c r="D135" s="12" t="s">
        <v>12</v>
      </c>
      <c r="E135" s="14">
        <f ca="1">E121+K121</f>
        <v>-163.94499999999999</v>
      </c>
      <c r="F135" s="14">
        <f ca="1">F121+L121</f>
        <v>-109.587</v>
      </c>
      <c r="G135" s="14">
        <f t="shared" ref="G135:J135" ca="1" si="86">G121</f>
        <v>-56.996000000000002</v>
      </c>
      <c r="H135" s="14">
        <f t="shared" ca="1" si="86"/>
        <v>1.6679999999999993</v>
      </c>
      <c r="I135" s="14">
        <f t="shared" ca="1" si="86"/>
        <v>6.718</v>
      </c>
      <c r="J135" s="14">
        <f t="shared" ca="1" si="86"/>
        <v>9.8840000000000003</v>
      </c>
      <c r="K135" s="14">
        <f t="shared" ca="1" si="80"/>
        <v>-63.713999999999999</v>
      </c>
      <c r="L135" s="14">
        <f t="shared" ca="1" si="80"/>
        <v>11.552</v>
      </c>
      <c r="M135" s="14">
        <f t="shared" ca="1" si="76"/>
        <v>-67.179599999999994</v>
      </c>
      <c r="N135" s="14">
        <f t="shared" ca="1" si="77"/>
        <v>30.6662</v>
      </c>
      <c r="O135" s="14">
        <f ca="1">F135+M135</f>
        <v>-176.76659999999998</v>
      </c>
      <c r="P135" s="14">
        <f ca="1">F135-M135</f>
        <v>-42.40740000000001</v>
      </c>
      <c r="Q135" s="14">
        <f ca="1">F135+N135</f>
        <v>-78.9208</v>
      </c>
      <c r="R135" s="14">
        <f ca="1">F135-N135</f>
        <v>-140.25319999999999</v>
      </c>
    </row>
    <row r="136" spans="1:26" s="10" customFormat="1"/>
    <row r="137" spans="1:26" s="10" customFormat="1">
      <c r="A137" s="12" t="s">
        <v>21</v>
      </c>
      <c r="B137" s="11" t="s">
        <v>58</v>
      </c>
      <c r="C137" s="12" t="s">
        <v>43</v>
      </c>
      <c r="E137" s="15" t="s">
        <v>44</v>
      </c>
      <c r="F137" s="13" t="s">
        <v>63</v>
      </c>
      <c r="G137" s="13" t="s">
        <v>64</v>
      </c>
      <c r="H137" s="13" t="s">
        <v>65</v>
      </c>
      <c r="I137" s="13" t="s">
        <v>66</v>
      </c>
      <c r="J137" s="13" t="s">
        <v>67</v>
      </c>
      <c r="K137" s="15" t="s">
        <v>63</v>
      </c>
      <c r="L137" s="15" t="s">
        <v>64</v>
      </c>
      <c r="M137" s="15" t="s">
        <v>65</v>
      </c>
      <c r="N137" s="15" t="s">
        <v>66</v>
      </c>
      <c r="O137" s="7" t="s">
        <v>117</v>
      </c>
      <c r="P137" s="13" t="s">
        <v>44</v>
      </c>
      <c r="Q137" s="13" t="s">
        <v>63</v>
      </c>
      <c r="R137" s="13" t="s">
        <v>64</v>
      </c>
      <c r="S137" s="13" t="s">
        <v>65</v>
      </c>
      <c r="T137" s="13" t="s">
        <v>66</v>
      </c>
      <c r="U137" s="13" t="s">
        <v>13</v>
      </c>
      <c r="V137" s="16" t="s">
        <v>68</v>
      </c>
      <c r="Y137" s="57" t="s">
        <v>69</v>
      </c>
      <c r="Z137" s="57" t="s">
        <v>70</v>
      </c>
    </row>
    <row r="138" spans="1:26">
      <c r="A138" s="1">
        <f ca="1">B105</f>
        <v>3</v>
      </c>
      <c r="D138" s="1" t="s">
        <v>52</v>
      </c>
      <c r="E138" s="17">
        <f ca="1">E124</f>
        <v>11.748125</v>
      </c>
      <c r="F138" s="4">
        <f t="shared" ref="F138:I139" ca="1" si="87">O124</f>
        <v>-3.2636499999999993</v>
      </c>
      <c r="G138" s="4">
        <f t="shared" ca="1" si="87"/>
        <v>18.6844</v>
      </c>
      <c r="H138" s="18">
        <f t="shared" ca="1" si="87"/>
        <v>34.762</v>
      </c>
      <c r="I138" s="18">
        <f t="shared" ca="1" si="87"/>
        <v>-19.341249999999999</v>
      </c>
      <c r="J138" s="4">
        <f>IF(R120="si",INDEX($N$40:$N$53,MATCH(A140,$L$40:$L$53,-1),1),"---")</f>
        <v>93.6</v>
      </c>
      <c r="K138" s="17">
        <f ca="1">MAX(ABS(F138),IF(J138="---",0,0.3*J138))</f>
        <v>28.08</v>
      </c>
      <c r="L138" s="17">
        <f ca="1">MAX(ABS(G138),IF(J138="---",0,0.3*J138))</f>
        <v>28.08</v>
      </c>
      <c r="M138" s="17">
        <f ca="1">MAX(ABS(H138),J138)</f>
        <v>93.6</v>
      </c>
      <c r="N138" s="17">
        <f ca="1">MAX(ABS(I138),J138)</f>
        <v>93.6</v>
      </c>
      <c r="O138" s="7" t="str">
        <f>CONCATENATE("lx (",R117,")")</f>
        <v>lx (lungo)</v>
      </c>
      <c r="P138" s="19">
        <f ca="1">MAX(E138-$Z106*(1-((0.48*$Z105+E140)/(0.48*$Z105))^2),0)/(($F106-2*$F107)*$O$2)*1000</f>
        <v>0</v>
      </c>
      <c r="Q138" s="19">
        <f ca="1">MAX(K138-$Z106*(1-((0.48*$Z105+K140)/(0.48*$Z105))^2),0)/(($F106-2*$F107)*$O$2)*1000</f>
        <v>0.37242622902817091</v>
      </c>
      <c r="R138" s="19">
        <f t="shared" ref="R138:S138" ca="1" si="88">MAX(L138-$Z106*(1-((0.48*$Z105+L140)/(0.48*$Z105))^2),0)/(($F106-2*$F107)*$O$2)*1000</f>
        <v>2.5338731917439823</v>
      </c>
      <c r="S138" s="19">
        <f t="shared" ca="1" si="88"/>
        <v>9.5355916892323211</v>
      </c>
      <c r="T138" s="19">
        <f ca="1">MAX(N138-$Z106*(1-((0.48*$Z105+N140)/(0.48*$Z105))^2),0)/(($F106-2*$F107)*$O$2)*1000</f>
        <v>8.5489325717616076</v>
      </c>
      <c r="U138" s="17">
        <f ca="1">MAX(P138:T138)</f>
        <v>9.5355916892323211</v>
      </c>
      <c r="V138" s="39">
        <v>9.32</v>
      </c>
      <c r="Y138" s="68">
        <f>2*V138*$O$2/10</f>
        <v>729.39130434782624</v>
      </c>
      <c r="Z138" s="69">
        <f>Y138*(F106-2*F107)/200</f>
        <v>80.233043478260882</v>
      </c>
    </row>
    <row r="139" spans="1:26">
      <c r="A139" s="12" t="s">
        <v>30</v>
      </c>
      <c r="D139" s="1" t="s">
        <v>53</v>
      </c>
      <c r="E139" s="17">
        <f ca="1">E125</f>
        <v>12.0419375</v>
      </c>
      <c r="F139" s="18">
        <f t="shared" ca="1" si="87"/>
        <v>97.101412500000009</v>
      </c>
      <c r="G139" s="18">
        <f t="shared" ca="1" si="87"/>
        <v>-79.9744125</v>
      </c>
      <c r="H139" s="4">
        <f t="shared" ca="1" si="87"/>
        <v>-67.901250000000005</v>
      </c>
      <c r="I139" s="4">
        <f t="shared" ca="1" si="87"/>
        <v>85.028250000000014</v>
      </c>
      <c r="J139" s="4">
        <f>IF(R121="si",INDEX($O$40:$O$53,MATCH(A140,$L$40:$L$53,-1),1),"---")</f>
        <v>93.6</v>
      </c>
      <c r="K139" s="17">
        <f ca="1">MAX(ABS(F139),J139)</f>
        <v>97.101412500000009</v>
      </c>
      <c r="L139" s="17">
        <f ca="1">MAX(ABS(G139),J139)</f>
        <v>93.6</v>
      </c>
      <c r="M139" s="17">
        <f ca="1">MAX(ABS(H139),IF(J139="---",0,0.3*J139))</f>
        <v>67.901250000000005</v>
      </c>
      <c r="N139" s="17">
        <f ca="1">MAX(ABS(I139),IF(J139="---",0,0.3*J139))</f>
        <v>85.028250000000014</v>
      </c>
      <c r="O139" s="7" t="str">
        <f>CONCATENATE("ly (",R118,")")</f>
        <v>ly (corto)</v>
      </c>
      <c r="P139" s="19">
        <f ca="1">MAX(E139-$Z107*(1-((0.48*$Z105+E140)/(0.48*$Z105))^2),0)/(($F105-2*$F107)*$O$2)*1000</f>
        <v>0</v>
      </c>
      <c r="Q139" s="19">
        <f ca="1">MAX(K139-$Z107*(1-((0.48*$Z105+K140)/(0.48*$Z105))^2),0)/(($F105-2*$F107)*$O$2)*1000</f>
        <v>1.6100957084426795</v>
      </c>
      <c r="R139" s="19">
        <f t="shared" ref="R139:T139" ca="1" si="89">MAX(L139-$Z107*(1-((0.48*$Z105+L140)/(0.48*$Z105))^2),0)/(($F105-2*$F107)*$O$2)*1000</f>
        <v>3.2553573738095332</v>
      </c>
      <c r="S139" s="19">
        <f t="shared" ca="1" si="89"/>
        <v>1.6917062910848268</v>
      </c>
      <c r="T139" s="19">
        <f t="shared" ca="1" si="89"/>
        <v>1.5807465916735892</v>
      </c>
      <c r="U139" s="17">
        <f ca="1">MAX(P139:T139)</f>
        <v>3.2553573738095332</v>
      </c>
      <c r="V139" s="39">
        <v>7.82</v>
      </c>
      <c r="Y139" s="68">
        <f>2*V139*$O$2/10</f>
        <v>612.00000000000011</v>
      </c>
      <c r="Z139" s="69">
        <f>Y139*(F105-2*F107)/200</f>
        <v>189.72000000000003</v>
      </c>
    </row>
    <row r="140" spans="1:26">
      <c r="A140" s="1">
        <f>B106</f>
        <v>4</v>
      </c>
      <c r="D140" s="1" t="s">
        <v>12</v>
      </c>
      <c r="E140" s="20">
        <f ca="1">E128</f>
        <v>-163.94499999999999</v>
      </c>
      <c r="F140" s="8">
        <f ca="1">O128</f>
        <v>-176.76659999999998</v>
      </c>
      <c r="G140" s="8">
        <f ca="1">P128</f>
        <v>-42.40740000000001</v>
      </c>
      <c r="H140" s="8">
        <f ca="1">Q128</f>
        <v>-78.9208</v>
      </c>
      <c r="I140" s="8">
        <f ca="1">R128</f>
        <v>-140.25319999999999</v>
      </c>
      <c r="K140" s="17">
        <f ca="1">F140</f>
        <v>-176.76659999999998</v>
      </c>
      <c r="L140" s="17">
        <f t="shared" ref="L140:N140" ca="1" si="90">G140</f>
        <v>-42.40740000000001</v>
      </c>
      <c r="M140" s="17">
        <f t="shared" ca="1" si="90"/>
        <v>-78.9208</v>
      </c>
      <c r="N140" s="17">
        <f t="shared" ca="1" si="90"/>
        <v>-140.25319999999999</v>
      </c>
      <c r="Y140" s="61"/>
      <c r="Z140" s="61"/>
    </row>
    <row r="141" spans="1:26">
      <c r="D141" s="7" t="s">
        <v>71</v>
      </c>
      <c r="E141" s="4">
        <f ca="1">($Z106+$Z138)*(1-ABS((0.48*$Z105+E140)/(0.48*$Z105+$Y138))^(1+1/(1+$Y138/$Z105)))</f>
        <v>115.88322025175617</v>
      </c>
      <c r="K141" s="4">
        <f ca="1">($Z106+$Z138)*(1-ABS((0.48*$Z105+K140)/(0.48*$Z105+$Y138))^(1+1/(1+$Y138/$Z105)))</f>
        <v>117.18465906554808</v>
      </c>
      <c r="L141" s="4">
        <f ca="1">($Z106+$Z138)*(1-ABS((0.48*$Z105+L140)/(0.48*$Z105+$Y138))^(1+1/(1+$Y138/$Z105)))</f>
        <v>103.02091713928286</v>
      </c>
      <c r="M141" s="4">
        <f ca="1">($Z106+$Z138)*(1-ABS((0.48*$Z105+M140)/(0.48*$Z105+$Y138))^(1+1/(1+$Y138/$Z105)))</f>
        <v>106.98459744515307</v>
      </c>
      <c r="N141" s="4">
        <f ca="1">($Z106+$Z138)*(1-ABS((0.48*$Z105+N140)/(0.48*$Z105+$Y138))^(1+1/(1+$Y138/$Z105)))</f>
        <v>113.45042460646924</v>
      </c>
      <c r="Y141" s="61"/>
      <c r="Z141" s="61"/>
    </row>
    <row r="142" spans="1:26">
      <c r="D142" s="7" t="s">
        <v>72</v>
      </c>
      <c r="E142" s="4">
        <f ca="1">($Z107+$Z139)*(1-ABS((0.48*$Z105+E140)/(0.48*$Z105+$Y139))^(1+1/(1+$Y139/$Z105)))</f>
        <v>256.4670027536115</v>
      </c>
      <c r="K142" s="4">
        <f ca="1">($Z107+$Z139)*(1-ABS((0.48*$Z105+K140)/(0.48*$Z105+$Y139))^(1+1/(1+$Y139/$Z105)))</f>
        <v>259.85126055520954</v>
      </c>
      <c r="L142" s="4">
        <f ca="1">($Z107+$Z139)*(1-ABS((0.48*$Z105+L140)/(0.48*$Z105+$Y139))^(1+1/(1+$Y139/$Z105)))</f>
        <v>222.97393489974087</v>
      </c>
      <c r="M142" s="4">
        <f ca="1">($Z107+$Z139)*(1-ABS((0.48*$Z105+M140)/(0.48*$Z105+$Y139))^(1+1/(1+$Y139/$Z105)))</f>
        <v>233.3037611392717</v>
      </c>
      <c r="N142" s="4">
        <f ca="1">($Z107+$Z139)*(1-ABS((0.48*$Z105+N140)/(0.48*$Z105+$Y139))^(1+1/(1+$Y139/$Z105)))</f>
        <v>250.13836999034535</v>
      </c>
      <c r="Y142" s="61"/>
      <c r="Z142" s="61"/>
    </row>
    <row r="143" spans="1:26">
      <c r="A143" t="str">
        <f ca="1">IF(MAX(E143:N143)&gt;1,"non verificato","verificato")</f>
        <v>verificato</v>
      </c>
      <c r="D143" s="7" t="s">
        <v>73</v>
      </c>
      <c r="E143" s="3">
        <f ca="1">ABS(E138/E141)^1.5+ABS(E139/E142)^1.5</f>
        <v>4.2453274318161503E-2</v>
      </c>
      <c r="K143" s="3">
        <f t="shared" ref="K143:N143" ca="1" si="91">ABS(K138/K141)^1.5+ABS(K139/K142)^1.5</f>
        <v>0.34572662095903206</v>
      </c>
      <c r="L143" s="3">
        <f t="shared" ca="1" si="91"/>
        <v>0.41427814405010543</v>
      </c>
      <c r="M143" s="3">
        <f t="shared" ca="1" si="91"/>
        <v>0.97534886809139643</v>
      </c>
      <c r="N143" s="3">
        <f t="shared" ca="1" si="91"/>
        <v>0.94757093649791901</v>
      </c>
      <c r="Y143" s="61"/>
      <c r="Z143" s="61"/>
    </row>
    <row r="144" spans="1:26">
      <c r="Y144" s="61"/>
      <c r="Z144" s="61"/>
    </row>
    <row r="145" spans="1:27">
      <c r="B145" s="9" t="s">
        <v>58</v>
      </c>
      <c r="C145" s="1" t="s">
        <v>57</v>
      </c>
      <c r="D145" s="10"/>
      <c r="E145" s="15" t="s">
        <v>44</v>
      </c>
      <c r="F145" s="13" t="s">
        <v>63</v>
      </c>
      <c r="G145" s="13" t="s">
        <v>64</v>
      </c>
      <c r="H145" s="13" t="s">
        <v>65</v>
      </c>
      <c r="I145" s="13" t="s">
        <v>66</v>
      </c>
      <c r="J145" s="13" t="s">
        <v>67</v>
      </c>
      <c r="K145" s="15" t="s">
        <v>63</v>
      </c>
      <c r="L145" s="15" t="s">
        <v>64</v>
      </c>
      <c r="M145" s="15" t="s">
        <v>65</v>
      </c>
      <c r="N145" s="15" t="s">
        <v>66</v>
      </c>
      <c r="O145" s="7" t="str">
        <f>O137</f>
        <v>As,nec</v>
      </c>
      <c r="P145" s="13" t="s">
        <v>44</v>
      </c>
      <c r="Q145" s="13" t="s">
        <v>63</v>
      </c>
      <c r="R145" s="13" t="s">
        <v>64</v>
      </c>
      <c r="S145" s="13" t="s">
        <v>65</v>
      </c>
      <c r="T145" s="13" t="s">
        <v>66</v>
      </c>
      <c r="U145" s="13" t="s">
        <v>13</v>
      </c>
      <c r="V145" s="16" t="s">
        <v>68</v>
      </c>
      <c r="Y145" s="57" t="s">
        <v>69</v>
      </c>
      <c r="Z145" s="57" t="s">
        <v>70</v>
      </c>
    </row>
    <row r="146" spans="1:27">
      <c r="D146" s="1" t="s">
        <v>52</v>
      </c>
      <c r="E146" s="17">
        <f ca="1">E131</f>
        <v>-11.642125</v>
      </c>
      <c r="F146" s="4">
        <f t="shared" ref="F146:I147" ca="1" si="92">O131</f>
        <v>2.6552499999999997</v>
      </c>
      <c r="G146" s="4">
        <f t="shared" ca="1" si="92"/>
        <v>-17.908000000000001</v>
      </c>
      <c r="H146" s="18">
        <f t="shared" ca="1" si="92"/>
        <v>-32.952400000000004</v>
      </c>
      <c r="I146" s="18">
        <f t="shared" ca="1" si="92"/>
        <v>17.699650000000002</v>
      </c>
      <c r="J146" s="4">
        <f>IF(R120="si",INDEX($N$40:$N$53,MATCH(A140,$L$40:$L$53,-1)+1,1),"---")</f>
        <v>65.52</v>
      </c>
      <c r="K146" s="17">
        <f ca="1">MAX(ABS(F146),IF(J146="---",0,0.3*J146))</f>
        <v>19.655999999999999</v>
      </c>
      <c r="L146" s="17">
        <f ca="1">MAX(ABS(G146),IF(J146="---",0,0.3*J146))</f>
        <v>19.655999999999999</v>
      </c>
      <c r="M146" s="17">
        <f ca="1">MAX(ABS(H146),J146)</f>
        <v>65.52</v>
      </c>
      <c r="N146" s="17">
        <f ca="1">MAX(ABS(I146),J146)</f>
        <v>65.52</v>
      </c>
      <c r="O146" s="7" t="str">
        <f>O138</f>
        <v>lx (lungo)</v>
      </c>
      <c r="P146" s="19">
        <f t="shared" ref="P146" ca="1" si="93">MAX(E146-$Z106*(1-((0.48*$Z105+E148)/(0.48*$Z105))^2),0)/(($F106-2*$F107)*$O$2)*1000</f>
        <v>0</v>
      </c>
      <c r="Q146" s="19">
        <f ca="1">MAX(K146-$Z106*(1-((0.48*$Z105+K148)/(0.48*$Z105))^2),0)/(($F106-2*$F107)*$O$2)*1000</f>
        <v>0</v>
      </c>
      <c r="R146" s="19">
        <f ca="1">MAX(L146-$Z106*(1-((0.48*$Z105+L148)/(0.48*$Z105))^2),0)/(($F106-2*$F107)*$O$2)*1000</f>
        <v>1.5553277371985277</v>
      </c>
      <c r="S146" s="19">
        <f ca="1">MAX(M146-$Z106*(1-((0.48*$Z105+M148)/(0.48*$Z105))^2),0)/(($F106-2*$F107)*$O$2)*1000</f>
        <v>6.2737735074141412</v>
      </c>
      <c r="T146" s="19">
        <f ca="1">MAX(N146-$Z106*(1-((0.48*$Z105+N148)/(0.48*$Z105))^2),0)/(($F106-2*$F107)*$O$2)*1000</f>
        <v>5.287114389943425</v>
      </c>
      <c r="U146" s="17">
        <f ca="1">MAX(P146:T146)</f>
        <v>6.2737735074141412</v>
      </c>
      <c r="V146" s="39">
        <v>9.32</v>
      </c>
      <c r="Y146" s="68">
        <f>2*V146*$O$2/10</f>
        <v>729.39130434782624</v>
      </c>
      <c r="Z146" s="69">
        <f>Y146*(F106-2*F107)/200</f>
        <v>80.233043478260882</v>
      </c>
    </row>
    <row r="147" spans="1:27">
      <c r="D147" s="1" t="s">
        <v>53</v>
      </c>
      <c r="E147" s="17">
        <f ca="1">E132</f>
        <v>-12.363937499999999</v>
      </c>
      <c r="F147" s="18">
        <f t="shared" ca="1" si="92"/>
        <v>-54.800012499999994</v>
      </c>
      <c r="G147" s="18">
        <f t="shared" ca="1" si="92"/>
        <v>37.321012499999995</v>
      </c>
      <c r="H147" s="4">
        <f t="shared" ca="1" si="92"/>
        <v>31.724249999999991</v>
      </c>
      <c r="I147" s="4">
        <f t="shared" ca="1" si="92"/>
        <v>-49.20324999999999</v>
      </c>
      <c r="J147" s="4">
        <f>IF(R121="si",INDEX($O$40:$O$53,MATCH(A140,$L$40:$L$53,-1)+1,1),"---")</f>
        <v>109.2</v>
      </c>
      <c r="K147" s="17">
        <f ca="1">MAX(ABS(F147),J147)</f>
        <v>109.2</v>
      </c>
      <c r="L147" s="17">
        <f ca="1">MAX(ABS(G147),J147)</f>
        <v>109.2</v>
      </c>
      <c r="M147" s="17">
        <f ca="1">MAX(ABS(H147),IF(J147="---",0,0.3*J147))</f>
        <v>32.76</v>
      </c>
      <c r="N147" s="17">
        <f ca="1">MAX(ABS(I147),IF(J147="---",0,0.3*J147))</f>
        <v>49.20324999999999</v>
      </c>
      <c r="O147" s="7" t="str">
        <f>O139</f>
        <v>ly (corto)</v>
      </c>
      <c r="P147" s="19">
        <f t="shared" ref="P147" ca="1" si="94">MAX(E147-$Z107*(1-((0.48*$Z105+E148)/(0.48*$Z105))^2),0)/(($F105-2*$F107)*$O$2)*1000</f>
        <v>0</v>
      </c>
      <c r="Q147" s="19">
        <f ca="1">MAX(K147-$Z107*(1-((0.48*$Z105+K148)/(0.48*$Z105))^2),0)/(($F105-2*$F107)*$O$2)*1000</f>
        <v>2.1087830068297757</v>
      </c>
      <c r="R147" s="19">
        <f ca="1">MAX(L147-$Z107*(1-((0.48*$Z105+L148)/(0.48*$Z105))^2),0)/(($F105-2*$F107)*$O$2)*1000</f>
        <v>3.8983681264977057</v>
      </c>
      <c r="S147" s="19">
        <f ca="1">MAX(M147-$Z107*(1-((0.48*$Z105+M148)/(0.48*$Z105))^2),0)/(($F105-2*$F107)*$O$2)*1000</f>
        <v>0.24323182871923535</v>
      </c>
      <c r="T147" s="19">
        <f ca="1">MAX(N147-$Z107*(1-((0.48*$Z105+N148)/(0.48*$Z105))^2),0)/(($F105-2*$F107)*$O$2)*1000</f>
        <v>0.10408888558039835</v>
      </c>
      <c r="U147" s="17">
        <f ca="1">MAX(P147:T147)</f>
        <v>3.8983681264977057</v>
      </c>
      <c r="V147" s="39">
        <v>7.82</v>
      </c>
      <c r="Y147" s="68">
        <f>2*V147*$O$2/10</f>
        <v>612.00000000000011</v>
      </c>
      <c r="Z147" s="69">
        <f>Y147*(F105-2*F107)/200</f>
        <v>189.72000000000003</v>
      </c>
    </row>
    <row r="148" spans="1:27">
      <c r="D148" s="1" t="s">
        <v>12</v>
      </c>
      <c r="E148" s="20">
        <f ca="1">E135</f>
        <v>-163.94499999999999</v>
      </c>
      <c r="F148" s="8">
        <f ca="1">O135</f>
        <v>-176.76659999999998</v>
      </c>
      <c r="G148" s="8">
        <f ca="1">P135</f>
        <v>-42.40740000000001</v>
      </c>
      <c r="H148" s="8">
        <f ca="1">Q135</f>
        <v>-78.9208</v>
      </c>
      <c r="I148" s="8">
        <f ca="1">R135</f>
        <v>-140.25319999999999</v>
      </c>
      <c r="K148" s="17">
        <f ca="1">F148</f>
        <v>-176.76659999999998</v>
      </c>
      <c r="L148" s="17">
        <f t="shared" ref="L148:N148" ca="1" si="95">G148</f>
        <v>-42.40740000000001</v>
      </c>
      <c r="M148" s="17">
        <f t="shared" ca="1" si="95"/>
        <v>-78.9208</v>
      </c>
      <c r="N148" s="17">
        <f t="shared" ca="1" si="95"/>
        <v>-140.25319999999999</v>
      </c>
    </row>
    <row r="149" spans="1:27">
      <c r="D149" s="7" t="s">
        <v>71</v>
      </c>
      <c r="E149" s="4">
        <f ca="1">($Z106+$Z146)*(1-ABS((0.48*$Z105+E148)/(0.48*$Z105+$Y146))^(1+1/(1+$Y146/$Z105)))</f>
        <v>115.88322025175617</v>
      </c>
      <c r="K149" s="4">
        <f ca="1">($Z106+$Z146)*(1-ABS((0.48*$Z105+K148)/(0.48*$Z105+$Y146))^(1+1/(1+$Y146/$Z105)))</f>
        <v>117.18465906554808</v>
      </c>
      <c r="L149" s="4">
        <f ca="1">($Z106+$Z146)*(1-ABS((0.48*$Z105+L148)/(0.48*$Z105+$Y146))^(1+1/(1+$Y146/$Z105)))</f>
        <v>103.02091713928286</v>
      </c>
      <c r="M149" s="4">
        <f ca="1">($Z106+$Z146)*(1-ABS((0.48*$Z105+M148)/(0.48*$Z105+$Y146))^(1+1/(1+$Y146/$Z105)))</f>
        <v>106.98459744515307</v>
      </c>
      <c r="N149" s="4">
        <f ca="1">($Z106+$Z146)*(1-ABS((0.48*$Z105+N148)/(0.48*$Z105+$Y146))^(1+1/(1+$Y146/$Z105)))</f>
        <v>113.45042460646924</v>
      </c>
    </row>
    <row r="150" spans="1:27">
      <c r="D150" s="7" t="s">
        <v>72</v>
      </c>
      <c r="E150" s="4">
        <f ca="1">($Z107+$Z147)*(1-ABS((0.48*$Z105+E148)/(0.48*$Z105+$Y147))^(1+1/(1+$Y147/$Z105)))</f>
        <v>256.4670027536115</v>
      </c>
      <c r="K150" s="4">
        <f ca="1">($Z107+$Z147)*(1-ABS((0.48*$Z105+K148)/(0.48*$Z105+$Y147))^(1+1/(1+$Y147/$Z105)))</f>
        <v>259.85126055520954</v>
      </c>
      <c r="L150" s="4">
        <f ca="1">($Z107+$Z147)*(1-ABS((0.48*$Z105+L148)/(0.48*$Z105+$Y147))^(1+1/(1+$Y147/$Z105)))</f>
        <v>222.97393489974087</v>
      </c>
      <c r="M150" s="4">
        <f ca="1">($Z107+$Z147)*(1-ABS((0.48*$Z105+M148)/(0.48*$Z105+$Y147))^(1+1/(1+$Y147/$Z105)))</f>
        <v>233.3037611392717</v>
      </c>
      <c r="N150" s="4">
        <f ca="1">($Z107+$Z147)*(1-ABS((0.48*$Z105+N148)/(0.48*$Z105+$Y147))^(1+1/(1+$Y147/$Z105)))</f>
        <v>250.13836999034535</v>
      </c>
    </row>
    <row r="151" spans="1:27">
      <c r="A151" t="str">
        <f ca="1">IF(MAX(E151:N151)&gt;1,"non verificato","verificato")</f>
        <v>verificato</v>
      </c>
      <c r="D151" s="7" t="s">
        <v>73</v>
      </c>
      <c r="E151" s="3">
        <f ca="1">ABS(E146/E149)^1.5+ABS(E147/E150)^1.5</f>
        <v>4.2428191477520534E-2</v>
      </c>
      <c r="K151" s="3">
        <f t="shared" ref="K151:N151" ca="1" si="96">ABS(K146/K149)^1.5+ABS(K147/K150)^1.5</f>
        <v>0.34112165749709533</v>
      </c>
      <c r="L151" s="3">
        <f t="shared" ca="1" si="96"/>
        <v>0.42607075546474316</v>
      </c>
      <c r="M151" s="3">
        <f t="shared" ca="1" si="96"/>
        <v>0.53188643421283599</v>
      </c>
      <c r="N151" s="3">
        <f t="shared" ca="1" si="96"/>
        <v>0.52612683123183601</v>
      </c>
    </row>
    <row r="152" spans="1:27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4" spans="1:27">
      <c r="A154" t="s">
        <v>21</v>
      </c>
      <c r="B154" s="1">
        <f ca="1">$A$6</f>
        <v>3</v>
      </c>
      <c r="D154" t="s">
        <v>22</v>
      </c>
      <c r="E154" s="1" t="s">
        <v>116</v>
      </c>
      <c r="F154" s="36">
        <v>70</v>
      </c>
      <c r="G154" t="s">
        <v>23</v>
      </c>
      <c r="H154" t="s">
        <v>24</v>
      </c>
      <c r="L154" t="s">
        <v>25</v>
      </c>
      <c r="M154" s="36">
        <v>30</v>
      </c>
      <c r="N154" t="s">
        <v>23</v>
      </c>
      <c r="O154" t="s">
        <v>26</v>
      </c>
      <c r="V154" s="61" t="s">
        <v>27</v>
      </c>
      <c r="W154" s="57">
        <f ca="1">MATCH(B155,$C$6:$C$33,-1)</f>
        <v>9</v>
      </c>
      <c r="X154" s="61"/>
      <c r="Y154" s="57" t="s">
        <v>28</v>
      </c>
      <c r="Z154" s="68">
        <f>F154*F155*$O$1/10</f>
        <v>2975</v>
      </c>
      <c r="AA154" s="61" t="s">
        <v>29</v>
      </c>
    </row>
    <row r="155" spans="1:27">
      <c r="A155" t="s">
        <v>30</v>
      </c>
      <c r="B155" s="41">
        <f>MAX(1,B106-1)</f>
        <v>3</v>
      </c>
      <c r="E155" s="1" t="s">
        <v>31</v>
      </c>
      <c r="F155" s="36">
        <v>30</v>
      </c>
      <c r="G155" t="s">
        <v>23</v>
      </c>
      <c r="H155" t="s">
        <v>32</v>
      </c>
      <c r="L155" t="s">
        <v>33</v>
      </c>
      <c r="M155" s="36">
        <v>30</v>
      </c>
      <c r="N155" t="s">
        <v>23</v>
      </c>
      <c r="O155" t="s">
        <v>34</v>
      </c>
      <c r="V155" s="61"/>
      <c r="W155" s="61"/>
      <c r="X155" s="61"/>
      <c r="Y155" s="57" t="s">
        <v>35</v>
      </c>
      <c r="Z155" s="57">
        <f>0.12*Z154*F155/100</f>
        <v>107.1</v>
      </c>
      <c r="AA155" s="61" t="s">
        <v>36</v>
      </c>
    </row>
    <row r="156" spans="1:27">
      <c r="B156" s="43" t="str">
        <f>IF(B155=B106,"duplicato","")</f>
        <v/>
      </c>
      <c r="E156" s="1" t="s">
        <v>37</v>
      </c>
      <c r="F156" s="48">
        <f>$L$3</f>
        <v>4</v>
      </c>
      <c r="G156" t="s">
        <v>23</v>
      </c>
      <c r="H156" t="s">
        <v>38</v>
      </c>
      <c r="L156" t="s">
        <v>39</v>
      </c>
      <c r="M156" s="38">
        <v>320</v>
      </c>
      <c r="N156" t="s">
        <v>23</v>
      </c>
      <c r="O156" t="s">
        <v>118</v>
      </c>
      <c r="V156" s="61"/>
      <c r="W156" s="61"/>
      <c r="X156" s="61"/>
      <c r="Y156" s="57" t="s">
        <v>40</v>
      </c>
      <c r="Z156" s="57">
        <f>0.12*Z154*F154/100</f>
        <v>249.9</v>
      </c>
      <c r="AA156" s="61" t="s">
        <v>36</v>
      </c>
    </row>
    <row r="158" spans="1:27">
      <c r="A158" t="s">
        <v>41</v>
      </c>
      <c r="B158" s="9" t="s">
        <v>42</v>
      </c>
      <c r="C158" s="1" t="s">
        <v>43</v>
      </c>
      <c r="E158" s="2" t="s">
        <v>44</v>
      </c>
      <c r="F158" s="2" t="s">
        <v>45</v>
      </c>
      <c r="G158" s="2" t="s">
        <v>46</v>
      </c>
      <c r="H158" s="2" t="s">
        <v>47</v>
      </c>
      <c r="I158" s="2" t="s">
        <v>48</v>
      </c>
      <c r="J158" s="2" t="s">
        <v>49</v>
      </c>
      <c r="K158" s="2" t="s">
        <v>50</v>
      </c>
      <c r="L158" s="2" t="s">
        <v>51</v>
      </c>
      <c r="O158" s="23"/>
    </row>
    <row r="159" spans="1:27">
      <c r="D159" s="1" t="s">
        <v>52</v>
      </c>
      <c r="E159" s="4">
        <f t="shared" ref="E159:J159" ca="1" si="97">INDEX(O$6:O$33,$W154,1)</f>
        <v>13.89</v>
      </c>
      <c r="F159" s="4">
        <f t="shared" ca="1" si="97"/>
        <v>9.0839999999999996</v>
      </c>
      <c r="G159" s="4">
        <f t="shared" ca="1" si="97"/>
        <v>-4.8899999999999997</v>
      </c>
      <c r="H159" s="4">
        <f t="shared" ca="1" si="97"/>
        <v>42.682000000000002</v>
      </c>
      <c r="I159" s="4">
        <f t="shared" ca="1" si="97"/>
        <v>0.22800000000000001</v>
      </c>
      <c r="J159" s="4">
        <f t="shared" ca="1" si="97"/>
        <v>0.33500000000000002</v>
      </c>
    </row>
    <row r="160" spans="1:27">
      <c r="D160" s="1" t="s">
        <v>53</v>
      </c>
      <c r="E160" s="4">
        <f t="shared" ref="E160:J160" ca="1" si="98">INDEX(E$6:E$33,$W154,1)</f>
        <v>14.452</v>
      </c>
      <c r="F160" s="4">
        <f t="shared" ca="1" si="98"/>
        <v>10.25</v>
      </c>
      <c r="G160" s="4">
        <f t="shared" ca="1" si="98"/>
        <v>96.498000000000005</v>
      </c>
      <c r="H160" s="4">
        <f t="shared" ca="1" si="98"/>
        <v>-65.861000000000004</v>
      </c>
      <c r="I160" s="4">
        <f t="shared" ca="1" si="98"/>
        <v>-10.259</v>
      </c>
      <c r="J160" s="4">
        <f t="shared" ca="1" si="98"/>
        <v>-15.093999999999999</v>
      </c>
    </row>
    <row r="161" spans="2:18">
      <c r="D161" s="1" t="s">
        <v>54</v>
      </c>
      <c r="E161" s="4">
        <f t="shared" ref="E161:J161" ca="1" si="99">INDEX(O$6:O$33,$W154+2,1)</f>
        <v>8.4930000000000003</v>
      </c>
      <c r="F161" s="4">
        <f t="shared" ca="1" si="99"/>
        <v>5.5579999999999998</v>
      </c>
      <c r="G161" s="4">
        <f t="shared" ca="1" si="99"/>
        <v>-3.01</v>
      </c>
      <c r="H161" s="4">
        <f t="shared" ca="1" si="99"/>
        <v>26.266999999999999</v>
      </c>
      <c r="I161" s="4">
        <f t="shared" ca="1" si="99"/>
        <v>0.14399999999999999</v>
      </c>
      <c r="J161" s="4">
        <f t="shared" ca="1" si="99"/>
        <v>0.21199999999999999</v>
      </c>
    </row>
    <row r="162" spans="2:18">
      <c r="D162" s="1" t="s">
        <v>55</v>
      </c>
      <c r="E162" s="4">
        <f t="shared" ref="E162:J162" ca="1" si="100">INDEX(E$6:E$33,$W154+2,1)</f>
        <v>8.8650000000000002</v>
      </c>
      <c r="F162" s="4">
        <f t="shared" ca="1" si="100"/>
        <v>6.2789999999999999</v>
      </c>
      <c r="G162" s="4">
        <f t="shared" ca="1" si="100"/>
        <v>53.283000000000001</v>
      </c>
      <c r="H162" s="4">
        <f t="shared" ca="1" si="100"/>
        <v>-36.65</v>
      </c>
      <c r="I162" s="4">
        <f t="shared" ca="1" si="100"/>
        <v>-5.7439999999999998</v>
      </c>
      <c r="J162" s="4">
        <f t="shared" ca="1" si="100"/>
        <v>-8.4499999999999993</v>
      </c>
      <c r="M162" t="s">
        <v>98</v>
      </c>
    </row>
    <row r="163" spans="2:18">
      <c r="D163" s="1" t="s">
        <v>12</v>
      </c>
      <c r="E163" s="4">
        <f t="shared" ref="E163:J163" ca="1" si="101">INDEX(Y$6:Y$33,$W154+3,1)</f>
        <v>-260.166</v>
      </c>
      <c r="F163" s="4">
        <f t="shared" ca="1" si="101"/>
        <v>-174.91500000000002</v>
      </c>
      <c r="G163" s="4">
        <f t="shared" ca="1" si="101"/>
        <v>-121.30599999999998</v>
      </c>
      <c r="H163" s="4">
        <f t="shared" ca="1" si="101"/>
        <v>4.9320000000000022</v>
      </c>
      <c r="I163" s="4">
        <f t="shared" ca="1" si="101"/>
        <v>14.157</v>
      </c>
      <c r="J163" s="4">
        <f t="shared" ca="1" si="101"/>
        <v>20.829000000000001</v>
      </c>
      <c r="K163" s="4">
        <f>L163*1.3</f>
        <v>0</v>
      </c>
      <c r="L163" s="39">
        <f>IF(B156="duplicato",L114,L121)</f>
        <v>0</v>
      </c>
      <c r="M163" t="s">
        <v>56</v>
      </c>
    </row>
    <row r="164" spans="2:18">
      <c r="M164" t="s">
        <v>96</v>
      </c>
    </row>
    <row r="165" spans="2:18">
      <c r="B165" s="9" t="s">
        <v>42</v>
      </c>
      <c r="C165" s="1" t="s">
        <v>57</v>
      </c>
      <c r="E165" s="2" t="s">
        <v>44</v>
      </c>
      <c r="F165" s="2" t="s">
        <v>45</v>
      </c>
      <c r="G165" s="2" t="s">
        <v>46</v>
      </c>
      <c r="H165" s="2" t="s">
        <v>47</v>
      </c>
      <c r="I165" s="2" t="s">
        <v>48</v>
      </c>
      <c r="J165" s="2" t="s">
        <v>49</v>
      </c>
      <c r="K165" s="2" t="s">
        <v>50</v>
      </c>
      <c r="L165" s="2" t="s">
        <v>51</v>
      </c>
    </row>
    <row r="166" spans="2:18">
      <c r="D166" s="1" t="s">
        <v>52</v>
      </c>
      <c r="E166" s="4">
        <f t="shared" ref="E166:J166" ca="1" si="102">INDEX(O$6:O$33,$W154+1,1)</f>
        <v>-13.288</v>
      </c>
      <c r="F166" s="4">
        <f t="shared" ca="1" si="102"/>
        <v>-8.6999999999999993</v>
      </c>
      <c r="G166" s="4">
        <f t="shared" ca="1" si="102"/>
        <v>4.7409999999999997</v>
      </c>
      <c r="H166" s="4">
        <f t="shared" ca="1" si="102"/>
        <v>-41.375999999999998</v>
      </c>
      <c r="I166" s="4">
        <f t="shared" ca="1" si="102"/>
        <v>-0.23300000000000001</v>
      </c>
      <c r="J166" s="4">
        <f t="shared" ca="1" si="102"/>
        <v>-0.34300000000000003</v>
      </c>
      <c r="Q166" s="57" t="s">
        <v>114</v>
      </c>
      <c r="R166" s="57" t="str">
        <f>IF(F154&lt;=F155,"corto","lungo")</f>
        <v>lungo</v>
      </c>
    </row>
    <row r="167" spans="2:18">
      <c r="D167" s="1" t="s">
        <v>53</v>
      </c>
      <c r="E167" s="4">
        <f t="shared" ref="E167:J167" ca="1" si="103">INDEX(E$6:E$33,$W154+1,1)</f>
        <v>-13.916</v>
      </c>
      <c r="F167" s="4">
        <f t="shared" ca="1" si="103"/>
        <v>-9.8439999999999994</v>
      </c>
      <c r="G167" s="4">
        <f t="shared" ca="1" si="103"/>
        <v>-74.558999999999997</v>
      </c>
      <c r="H167" s="4">
        <f t="shared" ca="1" si="103"/>
        <v>51.765000000000001</v>
      </c>
      <c r="I167" s="4">
        <f t="shared" ca="1" si="103"/>
        <v>8.1210000000000004</v>
      </c>
      <c r="J167" s="4">
        <f t="shared" ca="1" si="103"/>
        <v>11.948</v>
      </c>
      <c r="Q167" s="57" t="s">
        <v>115</v>
      </c>
      <c r="R167" s="57" t="str">
        <f>IF(F155&lt;=F154,"corto","lungo")</f>
        <v>corto</v>
      </c>
    </row>
    <row r="168" spans="2:18">
      <c r="D168" s="1" t="s">
        <v>54</v>
      </c>
      <c r="E168" s="4">
        <f ca="1">E161</f>
        <v>8.4930000000000003</v>
      </c>
      <c r="F168" s="4">
        <f t="shared" ref="F168:J170" ca="1" si="104">F161</f>
        <v>5.5579999999999998</v>
      </c>
      <c r="G168" s="4">
        <f t="shared" ca="1" si="104"/>
        <v>-3.01</v>
      </c>
      <c r="H168" s="4">
        <f t="shared" ca="1" si="104"/>
        <v>26.266999999999999</v>
      </c>
      <c r="I168" s="4">
        <f t="shared" ca="1" si="104"/>
        <v>0.14399999999999999</v>
      </c>
      <c r="J168" s="4">
        <f t="shared" ca="1" si="104"/>
        <v>0.21199999999999999</v>
      </c>
    </row>
    <row r="169" spans="2:18">
      <c r="D169" s="1" t="s">
        <v>55</v>
      </c>
      <c r="E169" s="4">
        <f ca="1">E162</f>
        <v>8.8650000000000002</v>
      </c>
      <c r="F169" s="4">
        <f t="shared" ca="1" si="104"/>
        <v>6.2789999999999999</v>
      </c>
      <c r="G169" s="4">
        <f t="shared" ca="1" si="104"/>
        <v>53.283000000000001</v>
      </c>
      <c r="H169" s="4">
        <f t="shared" ca="1" si="104"/>
        <v>-36.65</v>
      </c>
      <c r="I169" s="4">
        <f t="shared" ca="1" si="104"/>
        <v>-5.7439999999999998</v>
      </c>
      <c r="J169" s="4">
        <f t="shared" ca="1" si="104"/>
        <v>-8.4499999999999993</v>
      </c>
      <c r="Q169" s="67" t="s">
        <v>112</v>
      </c>
      <c r="R169" s="57" t="str">
        <f>IF(AND($E$37="solo direzione rigida",R166="lungo"),"no","si")</f>
        <v>si</v>
      </c>
    </row>
    <row r="170" spans="2:18">
      <c r="D170" s="1" t="s">
        <v>12</v>
      </c>
      <c r="E170" s="4">
        <f ca="1">E163</f>
        <v>-260.166</v>
      </c>
      <c r="F170" s="4">
        <f t="shared" ca="1" si="104"/>
        <v>-174.91500000000002</v>
      </c>
      <c r="G170" s="4">
        <f t="shared" ca="1" si="104"/>
        <v>-121.30599999999998</v>
      </c>
      <c r="H170" s="4">
        <f t="shared" ca="1" si="104"/>
        <v>4.9320000000000022</v>
      </c>
      <c r="I170" s="4">
        <f t="shared" ca="1" si="104"/>
        <v>14.157</v>
      </c>
      <c r="J170" s="4">
        <f t="shared" ca="1" si="104"/>
        <v>20.829000000000001</v>
      </c>
      <c r="K170" s="4">
        <f>L170*1.3</f>
        <v>0</v>
      </c>
      <c r="L170" s="39">
        <f>-F154*F155*(M156-(M154+M155))*$W$1/1000000+L163</f>
        <v>0</v>
      </c>
      <c r="Q170" s="67" t="s">
        <v>113</v>
      </c>
      <c r="R170" s="57" t="str">
        <f>IF(AND($E$37="solo direzione rigida",R167="lungo"),"no","si")</f>
        <v>si</v>
      </c>
    </row>
    <row r="172" spans="2:18" s="10" customFormat="1">
      <c r="B172" s="11" t="s">
        <v>58</v>
      </c>
      <c r="C172" s="12" t="s">
        <v>43</v>
      </c>
      <c r="E172" s="13" t="s">
        <v>44</v>
      </c>
      <c r="F172" s="13" t="s">
        <v>45</v>
      </c>
      <c r="G172" s="13" t="s">
        <v>46</v>
      </c>
      <c r="H172" s="13" t="s">
        <v>47</v>
      </c>
      <c r="I172" s="13" t="s">
        <v>48</v>
      </c>
      <c r="J172" s="13" t="s">
        <v>49</v>
      </c>
      <c r="K172" s="13" t="s">
        <v>59</v>
      </c>
      <c r="L172" s="13" t="s">
        <v>60</v>
      </c>
      <c r="M172" s="13" t="s">
        <v>61</v>
      </c>
      <c r="N172" s="13" t="s">
        <v>62</v>
      </c>
      <c r="O172" s="13" t="s">
        <v>63</v>
      </c>
      <c r="P172" s="13" t="s">
        <v>64</v>
      </c>
      <c r="Q172" s="13" t="s">
        <v>65</v>
      </c>
      <c r="R172" s="13" t="s">
        <v>66</v>
      </c>
    </row>
    <row r="173" spans="2:18" s="10" customFormat="1">
      <c r="D173" s="12" t="s">
        <v>52</v>
      </c>
      <c r="E173" s="14">
        <f t="shared" ref="E173:F173" ca="1" si="105">E159-(E159-E166)/$M156*$M154</f>
        <v>11.342062500000001</v>
      </c>
      <c r="F173" s="14">
        <f t="shared" ca="1" si="105"/>
        <v>7.4167499999999995</v>
      </c>
      <c r="G173" s="14">
        <f ca="1">G159-(G159-G166)/$M156*$M154</f>
        <v>-3.9870937499999997</v>
      </c>
      <c r="H173" s="14">
        <f t="shared" ref="H173:J173" ca="1" si="106">H159-(H159-H166)/$M156*$M154</f>
        <v>34.801562500000003</v>
      </c>
      <c r="I173" s="14">
        <f t="shared" ca="1" si="106"/>
        <v>0.18478125000000001</v>
      </c>
      <c r="J173" s="14">
        <f t="shared" ca="1" si="106"/>
        <v>0.2714375</v>
      </c>
      <c r="K173" s="14">
        <f ca="1">(ABS(G173)+ABS(I173))*SIGN(G173)</f>
        <v>-4.171875</v>
      </c>
      <c r="L173" s="14">
        <f ca="1">(ABS(H173)+ABS(J173))*SIGN(H173)</f>
        <v>35.073</v>
      </c>
      <c r="M173" s="14">
        <f ca="1">(ABS(K173)+0.3*ABS(L173))*SIGN(K173)</f>
        <v>-14.693775</v>
      </c>
      <c r="N173" s="14">
        <f t="shared" ref="N173:N177" ca="1" si="107">(ABS(L173)+0.3*ABS(K173))*SIGN(L173)</f>
        <v>36.324562499999999</v>
      </c>
      <c r="O173" s="14">
        <f ca="1">F173+M173</f>
        <v>-7.277025000000001</v>
      </c>
      <c r="P173" s="14">
        <f ca="1">F173-M173</f>
        <v>22.110524999999999</v>
      </c>
      <c r="Q173" s="14">
        <f ca="1">F173+N173</f>
        <v>43.741312499999999</v>
      </c>
      <c r="R173" s="14">
        <f ca="1">F173-N173</f>
        <v>-28.907812499999999</v>
      </c>
    </row>
    <row r="174" spans="2:18" s="10" customFormat="1">
      <c r="D174" s="12" t="s">
        <v>53</v>
      </c>
      <c r="E174" s="14">
        <f t="shared" ref="E174:F174" ca="1" si="108">E160-(E160-E167)/$M156*$M154</f>
        <v>11.7925</v>
      </c>
      <c r="F174" s="14">
        <f t="shared" ca="1" si="108"/>
        <v>8.3661874999999988</v>
      </c>
      <c r="G174" s="14">
        <f ca="1">G160-(G160-G167)/$M156*$M154</f>
        <v>80.46140625000001</v>
      </c>
      <c r="H174" s="14">
        <f t="shared" ref="H174:J174" ca="1" si="109">H160-(H160-H167)/$M156*$M154</f>
        <v>-54.833562499999999</v>
      </c>
      <c r="I174" s="14">
        <f t="shared" ca="1" si="109"/>
        <v>-8.5358750000000008</v>
      </c>
      <c r="J174" s="14">
        <f t="shared" ca="1" si="109"/>
        <v>-12.558812499999998</v>
      </c>
      <c r="K174" s="14">
        <f t="shared" ref="K174:L177" ca="1" si="110">(ABS(G174)+ABS(I174))*SIGN(G174)</f>
        <v>88.997281250000015</v>
      </c>
      <c r="L174" s="14">
        <f t="shared" ca="1" si="110"/>
        <v>-67.392375000000001</v>
      </c>
      <c r="M174" s="14">
        <f t="shared" ref="M174:M177" ca="1" si="111">(ABS(K174)+0.3*ABS(L174))*SIGN(K174)</f>
        <v>109.21499375000002</v>
      </c>
      <c r="N174" s="14">
        <f t="shared" ca="1" si="107"/>
        <v>-94.091559375000003</v>
      </c>
      <c r="O174" s="14">
        <f t="shared" ref="O174:O176" ca="1" si="112">F174+M174</f>
        <v>117.58118125000001</v>
      </c>
      <c r="P174" s="14">
        <f t="shared" ref="P174:P176" ca="1" si="113">F174-M174</f>
        <v>-100.84880625000002</v>
      </c>
      <c r="Q174" s="14">
        <f t="shared" ref="Q174:Q176" ca="1" si="114">F174+N174</f>
        <v>-85.725371875000008</v>
      </c>
      <c r="R174" s="14">
        <f t="shared" ref="R174:R176" ca="1" si="115">F174-N174</f>
        <v>102.457746875</v>
      </c>
    </row>
    <row r="175" spans="2:18" s="10" customFormat="1">
      <c r="D175" s="12" t="s">
        <v>54</v>
      </c>
      <c r="E175" s="14">
        <f t="shared" ref="E175:J177" ca="1" si="116">E161</f>
        <v>8.4930000000000003</v>
      </c>
      <c r="F175" s="14">
        <f t="shared" ca="1" si="116"/>
        <v>5.5579999999999998</v>
      </c>
      <c r="G175" s="14">
        <f t="shared" ca="1" si="116"/>
        <v>-3.01</v>
      </c>
      <c r="H175" s="14">
        <f t="shared" ca="1" si="116"/>
        <v>26.266999999999999</v>
      </c>
      <c r="I175" s="14">
        <f t="shared" ca="1" si="116"/>
        <v>0.14399999999999999</v>
      </c>
      <c r="J175" s="14">
        <f t="shared" ca="1" si="116"/>
        <v>0.21199999999999999</v>
      </c>
      <c r="K175" s="14">
        <f t="shared" ca="1" si="110"/>
        <v>-3.1539999999999999</v>
      </c>
      <c r="L175" s="14">
        <f t="shared" ca="1" si="110"/>
        <v>26.478999999999999</v>
      </c>
      <c r="M175" s="14">
        <f t="shared" ca="1" si="111"/>
        <v>-11.0977</v>
      </c>
      <c r="N175" s="14">
        <f t="shared" ca="1" si="107"/>
        <v>27.4252</v>
      </c>
      <c r="O175" s="14">
        <f t="shared" ca="1" si="112"/>
        <v>-5.5396999999999998</v>
      </c>
      <c r="P175" s="14">
        <f t="shared" ca="1" si="113"/>
        <v>16.6557</v>
      </c>
      <c r="Q175" s="14">
        <f t="shared" ca="1" si="114"/>
        <v>32.983199999999997</v>
      </c>
      <c r="R175" s="14">
        <f t="shared" ca="1" si="115"/>
        <v>-21.8672</v>
      </c>
    </row>
    <row r="176" spans="2:18" s="10" customFormat="1">
      <c r="D176" s="12" t="s">
        <v>55</v>
      </c>
      <c r="E176" s="14">
        <f t="shared" ca="1" si="116"/>
        <v>8.8650000000000002</v>
      </c>
      <c r="F176" s="14">
        <f t="shared" ca="1" si="116"/>
        <v>6.2789999999999999</v>
      </c>
      <c r="G176" s="14">
        <f t="shared" ca="1" si="116"/>
        <v>53.283000000000001</v>
      </c>
      <c r="H176" s="14">
        <f t="shared" ca="1" si="116"/>
        <v>-36.65</v>
      </c>
      <c r="I176" s="14">
        <f t="shared" ca="1" si="116"/>
        <v>-5.7439999999999998</v>
      </c>
      <c r="J176" s="14">
        <f t="shared" ca="1" si="116"/>
        <v>-8.4499999999999993</v>
      </c>
      <c r="K176" s="14">
        <f t="shared" ca="1" si="110"/>
        <v>59.027000000000001</v>
      </c>
      <c r="L176" s="14">
        <f t="shared" ca="1" si="110"/>
        <v>-45.099999999999994</v>
      </c>
      <c r="M176" s="14">
        <f t="shared" ca="1" si="111"/>
        <v>72.557000000000002</v>
      </c>
      <c r="N176" s="14">
        <f t="shared" ca="1" si="107"/>
        <v>-62.808099999999996</v>
      </c>
      <c r="O176" s="14">
        <f t="shared" ca="1" si="112"/>
        <v>78.835999999999999</v>
      </c>
      <c r="P176" s="14">
        <f t="shared" ca="1" si="113"/>
        <v>-66.278000000000006</v>
      </c>
      <c r="Q176" s="14">
        <f t="shared" ca="1" si="114"/>
        <v>-56.5291</v>
      </c>
      <c r="R176" s="14">
        <f t="shared" ca="1" si="115"/>
        <v>69.087099999999992</v>
      </c>
    </row>
    <row r="177" spans="1:26" s="10" customFormat="1">
      <c r="D177" s="12" t="s">
        <v>12</v>
      </c>
      <c r="E177" s="14">
        <f ca="1">E163+K163</f>
        <v>-260.166</v>
      </c>
      <c r="F177" s="14">
        <f ca="1">F163+L163</f>
        <v>-174.91500000000002</v>
      </c>
      <c r="G177" s="14">
        <f t="shared" ca="1" si="116"/>
        <v>-121.30599999999998</v>
      </c>
      <c r="H177" s="14">
        <f t="shared" ca="1" si="116"/>
        <v>4.9320000000000022</v>
      </c>
      <c r="I177" s="14">
        <f t="shared" ca="1" si="116"/>
        <v>14.157</v>
      </c>
      <c r="J177" s="14">
        <f t="shared" ca="1" si="116"/>
        <v>20.829000000000001</v>
      </c>
      <c r="K177" s="14">
        <f t="shared" ca="1" si="110"/>
        <v>-135.46299999999999</v>
      </c>
      <c r="L177" s="14">
        <f t="shared" ca="1" si="110"/>
        <v>25.761000000000003</v>
      </c>
      <c r="M177" s="14">
        <f t="shared" ca="1" si="111"/>
        <v>-143.19129999999998</v>
      </c>
      <c r="N177" s="14">
        <f t="shared" ca="1" si="107"/>
        <v>66.399900000000002</v>
      </c>
      <c r="O177" s="14">
        <f ca="1">F177+M177</f>
        <v>-318.10630000000003</v>
      </c>
      <c r="P177" s="14">
        <f ca="1">F177-M177</f>
        <v>-31.723700000000036</v>
      </c>
      <c r="Q177" s="14">
        <f ca="1">F177+N177</f>
        <v>-108.51510000000002</v>
      </c>
      <c r="R177" s="14">
        <f ca="1">F177-N177</f>
        <v>-241.31490000000002</v>
      </c>
    </row>
    <row r="178" spans="1:26" s="10" customFormat="1"/>
    <row r="179" spans="1:26" s="10" customFormat="1">
      <c r="B179" s="11" t="s">
        <v>58</v>
      </c>
      <c r="C179" s="12" t="s">
        <v>57</v>
      </c>
      <c r="E179" s="13" t="s">
        <v>44</v>
      </c>
      <c r="F179" s="13" t="s">
        <v>45</v>
      </c>
      <c r="G179" s="13" t="s">
        <v>46</v>
      </c>
      <c r="H179" s="13" t="s">
        <v>47</v>
      </c>
      <c r="I179" s="13" t="s">
        <v>48</v>
      </c>
      <c r="J179" s="13" t="s">
        <v>49</v>
      </c>
      <c r="K179" s="13" t="s">
        <v>59</v>
      </c>
      <c r="L179" s="13" t="s">
        <v>60</v>
      </c>
      <c r="M179" s="13" t="s">
        <v>61</v>
      </c>
      <c r="N179" s="13" t="s">
        <v>62</v>
      </c>
      <c r="O179" s="13" t="s">
        <v>63</v>
      </c>
      <c r="P179" s="13" t="s">
        <v>64</v>
      </c>
      <c r="Q179" s="13" t="s">
        <v>65</v>
      </c>
      <c r="R179" s="13" t="s">
        <v>66</v>
      </c>
    </row>
    <row r="180" spans="1:26" s="10" customFormat="1">
      <c r="D180" s="12" t="s">
        <v>52</v>
      </c>
      <c r="E180" s="14">
        <f t="shared" ref="E180:F180" ca="1" si="117">E166+(E159-E166)/$M156*$M155</f>
        <v>-10.740062500000001</v>
      </c>
      <c r="F180" s="14">
        <f t="shared" ca="1" si="117"/>
        <v>-7.0327499999999992</v>
      </c>
      <c r="G180" s="14">
        <f ca="1">G166+(G159-G166)/$M156*$M155</f>
        <v>3.8380937499999996</v>
      </c>
      <c r="H180" s="14">
        <f t="shared" ref="H180:J180" ca="1" si="118">H166+(H159-H166)/$M156*$M155</f>
        <v>-33.495562499999998</v>
      </c>
      <c r="I180" s="14">
        <f t="shared" ca="1" si="118"/>
        <v>-0.18978125000000001</v>
      </c>
      <c r="J180" s="14">
        <f t="shared" ca="1" si="118"/>
        <v>-0.27943750000000001</v>
      </c>
      <c r="K180" s="14">
        <f ca="1">(ABS(G180)+ABS(I180))*SIGN(G180)</f>
        <v>4.0278749999999999</v>
      </c>
      <c r="L180" s="14">
        <f ca="1">(ABS(H180)+ABS(J180))*SIGN(H180)</f>
        <v>-33.774999999999999</v>
      </c>
      <c r="M180" s="14">
        <f t="shared" ref="M180:M184" ca="1" si="119">(ABS(K180)+0.3*ABS(L180))*SIGN(K180)</f>
        <v>14.160374999999998</v>
      </c>
      <c r="N180" s="14">
        <f t="shared" ref="N180:N184" ca="1" si="120">(ABS(L180)+0.3*ABS(K180))*SIGN(L180)</f>
        <v>-34.983362499999998</v>
      </c>
      <c r="O180" s="14">
        <f ca="1">F180+M180</f>
        <v>7.1276249999999992</v>
      </c>
      <c r="P180" s="14">
        <f ca="1">F180-M180</f>
        <v>-21.193124999999998</v>
      </c>
      <c r="Q180" s="14">
        <f ca="1">F180+N180</f>
        <v>-42.016112499999998</v>
      </c>
      <c r="R180" s="14">
        <f ca="1">F180-N180</f>
        <v>27.950612499999998</v>
      </c>
    </row>
    <row r="181" spans="1:26" s="10" customFormat="1">
      <c r="D181" s="12" t="s">
        <v>53</v>
      </c>
      <c r="E181" s="14">
        <f t="shared" ref="E181:F181" ca="1" si="121">E167+(E160-E167)/$M156*$M155</f>
        <v>-11.256499999999999</v>
      </c>
      <c r="F181" s="14">
        <f t="shared" ca="1" si="121"/>
        <v>-7.9601874999999991</v>
      </c>
      <c r="G181" s="14">
        <f ca="1">G167+(G160-G167)/$M156*$M155</f>
        <v>-58.522406249999996</v>
      </c>
      <c r="H181" s="14">
        <f t="shared" ref="H181:J181" ca="1" si="122">H167+(H160-H167)/$M156*$M155</f>
        <v>40.737562499999996</v>
      </c>
      <c r="I181" s="14">
        <f t="shared" ca="1" si="122"/>
        <v>6.397875</v>
      </c>
      <c r="J181" s="14">
        <f t="shared" ca="1" si="122"/>
        <v>9.4128125000000011</v>
      </c>
      <c r="K181" s="14">
        <f t="shared" ref="K181:L184" ca="1" si="123">(ABS(G181)+ABS(I181))*SIGN(G181)</f>
        <v>-64.920281250000002</v>
      </c>
      <c r="L181" s="14">
        <f t="shared" ca="1" si="123"/>
        <v>50.150374999999997</v>
      </c>
      <c r="M181" s="14">
        <f t="shared" ca="1" si="119"/>
        <v>-79.965393750000004</v>
      </c>
      <c r="N181" s="14">
        <f t="shared" ca="1" si="120"/>
        <v>69.626459374999996</v>
      </c>
      <c r="O181" s="14">
        <f t="shared" ref="O181:O183" ca="1" si="124">F181+M181</f>
        <v>-87.925581250000008</v>
      </c>
      <c r="P181" s="14">
        <f t="shared" ref="P181:P183" ca="1" si="125">F181-M181</f>
        <v>72.005206250000001</v>
      </c>
      <c r="Q181" s="14">
        <f t="shared" ref="Q181:Q183" ca="1" si="126">F181+N181</f>
        <v>61.666271875</v>
      </c>
      <c r="R181" s="14">
        <f t="shared" ref="R181:R183" ca="1" si="127">F181-N181</f>
        <v>-77.586646875</v>
      </c>
    </row>
    <row r="182" spans="1:26" s="10" customFormat="1">
      <c r="D182" s="12" t="s">
        <v>54</v>
      </c>
      <c r="E182" s="14">
        <f ca="1">E175</f>
        <v>8.4930000000000003</v>
      </c>
      <c r="F182" s="14">
        <f t="shared" ref="F182:J183" ca="1" si="128">F175</f>
        <v>5.5579999999999998</v>
      </c>
      <c r="G182" s="14">
        <f t="shared" ca="1" si="128"/>
        <v>-3.01</v>
      </c>
      <c r="H182" s="14">
        <f t="shared" ca="1" si="128"/>
        <v>26.266999999999999</v>
      </c>
      <c r="I182" s="14">
        <f t="shared" ca="1" si="128"/>
        <v>0.14399999999999999</v>
      </c>
      <c r="J182" s="14">
        <f t="shared" ca="1" si="128"/>
        <v>0.21199999999999999</v>
      </c>
      <c r="K182" s="14">
        <f t="shared" ca="1" si="123"/>
        <v>-3.1539999999999999</v>
      </c>
      <c r="L182" s="14">
        <f t="shared" ca="1" si="123"/>
        <v>26.478999999999999</v>
      </c>
      <c r="M182" s="14">
        <f t="shared" ca="1" si="119"/>
        <v>-11.0977</v>
      </c>
      <c r="N182" s="14">
        <f t="shared" ca="1" si="120"/>
        <v>27.4252</v>
      </c>
      <c r="O182" s="14">
        <f t="shared" ca="1" si="124"/>
        <v>-5.5396999999999998</v>
      </c>
      <c r="P182" s="14">
        <f t="shared" ca="1" si="125"/>
        <v>16.6557</v>
      </c>
      <c r="Q182" s="14">
        <f t="shared" ca="1" si="126"/>
        <v>32.983199999999997</v>
      </c>
      <c r="R182" s="14">
        <f t="shared" ca="1" si="127"/>
        <v>-21.8672</v>
      </c>
    </row>
    <row r="183" spans="1:26" s="10" customFormat="1">
      <c r="D183" s="12" t="s">
        <v>55</v>
      </c>
      <c r="E183" s="14">
        <f ca="1">E176</f>
        <v>8.8650000000000002</v>
      </c>
      <c r="F183" s="14">
        <f t="shared" ca="1" si="128"/>
        <v>6.2789999999999999</v>
      </c>
      <c r="G183" s="14">
        <f t="shared" ca="1" si="128"/>
        <v>53.283000000000001</v>
      </c>
      <c r="H183" s="14">
        <f t="shared" ca="1" si="128"/>
        <v>-36.65</v>
      </c>
      <c r="I183" s="14">
        <f t="shared" ca="1" si="128"/>
        <v>-5.7439999999999998</v>
      </c>
      <c r="J183" s="14">
        <f t="shared" ca="1" si="128"/>
        <v>-8.4499999999999993</v>
      </c>
      <c r="K183" s="14">
        <f t="shared" ca="1" si="123"/>
        <v>59.027000000000001</v>
      </c>
      <c r="L183" s="14">
        <f t="shared" ca="1" si="123"/>
        <v>-45.099999999999994</v>
      </c>
      <c r="M183" s="14">
        <f t="shared" ca="1" si="119"/>
        <v>72.557000000000002</v>
      </c>
      <c r="N183" s="14">
        <f t="shared" ca="1" si="120"/>
        <v>-62.808099999999996</v>
      </c>
      <c r="O183" s="14">
        <f t="shared" ca="1" si="124"/>
        <v>78.835999999999999</v>
      </c>
      <c r="P183" s="14">
        <f t="shared" ca="1" si="125"/>
        <v>-66.278000000000006</v>
      </c>
      <c r="Q183" s="14">
        <f t="shared" ca="1" si="126"/>
        <v>-56.5291</v>
      </c>
      <c r="R183" s="14">
        <f t="shared" ca="1" si="127"/>
        <v>69.087099999999992</v>
      </c>
    </row>
    <row r="184" spans="1:26" s="10" customFormat="1">
      <c r="D184" s="12" t="s">
        <v>12</v>
      </c>
      <c r="E184" s="14">
        <f ca="1">E170+K170</f>
        <v>-260.166</v>
      </c>
      <c r="F184" s="14">
        <f ca="1">F170+L170</f>
        <v>-174.91500000000002</v>
      </c>
      <c r="G184" s="14">
        <f t="shared" ref="G184:J184" ca="1" si="129">G170</f>
        <v>-121.30599999999998</v>
      </c>
      <c r="H184" s="14">
        <f t="shared" ca="1" si="129"/>
        <v>4.9320000000000022</v>
      </c>
      <c r="I184" s="14">
        <f t="shared" ca="1" si="129"/>
        <v>14.157</v>
      </c>
      <c r="J184" s="14">
        <f t="shared" ca="1" si="129"/>
        <v>20.829000000000001</v>
      </c>
      <c r="K184" s="14">
        <f t="shared" ca="1" si="123"/>
        <v>-135.46299999999999</v>
      </c>
      <c r="L184" s="14">
        <f t="shared" ca="1" si="123"/>
        <v>25.761000000000003</v>
      </c>
      <c r="M184" s="14">
        <f t="shared" ca="1" si="119"/>
        <v>-143.19129999999998</v>
      </c>
      <c r="N184" s="14">
        <f t="shared" ca="1" si="120"/>
        <v>66.399900000000002</v>
      </c>
      <c r="O184" s="14">
        <f ca="1">F184+M184</f>
        <v>-318.10630000000003</v>
      </c>
      <c r="P184" s="14">
        <f ca="1">F184-M184</f>
        <v>-31.723700000000036</v>
      </c>
      <c r="Q184" s="14">
        <f ca="1">F184+N184</f>
        <v>-108.51510000000002</v>
      </c>
      <c r="R184" s="14">
        <f ca="1">F184-N184</f>
        <v>-241.31490000000002</v>
      </c>
    </row>
    <row r="185" spans="1:26" s="10" customFormat="1"/>
    <row r="186" spans="1:26" s="10" customFormat="1">
      <c r="A186" s="12" t="s">
        <v>21</v>
      </c>
      <c r="B186" s="11" t="s">
        <v>58</v>
      </c>
      <c r="C186" s="12" t="s">
        <v>43</v>
      </c>
      <c r="E186" s="15" t="s">
        <v>44</v>
      </c>
      <c r="F186" s="13" t="s">
        <v>63</v>
      </c>
      <c r="G186" s="13" t="s">
        <v>64</v>
      </c>
      <c r="H186" s="13" t="s">
        <v>65</v>
      </c>
      <c r="I186" s="13" t="s">
        <v>66</v>
      </c>
      <c r="J186" s="13" t="s">
        <v>67</v>
      </c>
      <c r="K186" s="15" t="s">
        <v>63</v>
      </c>
      <c r="L186" s="15" t="s">
        <v>64</v>
      </c>
      <c r="M186" s="15" t="s">
        <v>65</v>
      </c>
      <c r="N186" s="15" t="s">
        <v>66</v>
      </c>
      <c r="O186" s="7" t="s">
        <v>117</v>
      </c>
      <c r="P186" s="13" t="s">
        <v>44</v>
      </c>
      <c r="Q186" s="13" t="s">
        <v>63</v>
      </c>
      <c r="R186" s="13" t="s">
        <v>64</v>
      </c>
      <c r="S186" s="13" t="s">
        <v>65</v>
      </c>
      <c r="T186" s="13" t="s">
        <v>66</v>
      </c>
      <c r="U186" s="13" t="s">
        <v>13</v>
      </c>
      <c r="V186" s="16" t="s">
        <v>68</v>
      </c>
      <c r="Y186" s="57" t="s">
        <v>69</v>
      </c>
      <c r="Z186" s="57" t="s">
        <v>70</v>
      </c>
    </row>
    <row r="187" spans="1:26">
      <c r="A187" s="1">
        <f ca="1">B154</f>
        <v>3</v>
      </c>
      <c r="D187" s="1" t="s">
        <v>52</v>
      </c>
      <c r="E187" s="17">
        <f ca="1">E173</f>
        <v>11.342062500000001</v>
      </c>
      <c r="F187" s="4">
        <f t="shared" ref="F187:I188" ca="1" si="130">O173</f>
        <v>-7.277025000000001</v>
      </c>
      <c r="G187" s="4">
        <f t="shared" ca="1" si="130"/>
        <v>22.110524999999999</v>
      </c>
      <c r="H187" s="18">
        <f t="shared" ca="1" si="130"/>
        <v>43.741312499999999</v>
      </c>
      <c r="I187" s="18">
        <f t="shared" ca="1" si="130"/>
        <v>-28.907812499999999</v>
      </c>
      <c r="J187" s="4">
        <f>IF(R169="si",INDEX($N$40:$N$53,MATCH(A189,$L$40:$L$53,-1),1),"---")</f>
        <v>90.480000000000018</v>
      </c>
      <c r="K187" s="17">
        <f ca="1">MAX(ABS(F187),IF(J187="---",0,0.3*J187))</f>
        <v>27.144000000000005</v>
      </c>
      <c r="L187" s="17">
        <f ca="1">MAX(ABS(G187),IF(J187="---",0,0.3*J187))</f>
        <v>27.144000000000005</v>
      </c>
      <c r="M187" s="17">
        <f ca="1">MAX(ABS(H187),J187)</f>
        <v>90.480000000000018</v>
      </c>
      <c r="N187" s="17">
        <f ca="1">MAX(ABS(I187),J187)</f>
        <v>90.480000000000018</v>
      </c>
      <c r="O187" s="7" t="str">
        <f>CONCATENATE("lx (",R166,")")</f>
        <v>lx (lungo)</v>
      </c>
      <c r="P187" s="19">
        <f ca="1">MAX(E187-$Z155*(1-((0.48*$Z154+E189)/(0.48*$Z154))^2),0)/(($F155-2*$F156)*$O$2)*1000</f>
        <v>0</v>
      </c>
      <c r="Q187" s="19">
        <f ca="1">MAX(K187-$Z155*(1-((0.48*$Z154+K189)/(0.48*$Z154))^2),0)/(($F155-2*$F156)*$O$2)*1000</f>
        <v>0</v>
      </c>
      <c r="R187" s="19">
        <f t="shared" ref="R187:S187" ca="1" si="131">MAX(L187-$Z155*(1-((0.48*$Z154+L189)/(0.48*$Z154))^2),0)/(($F155-2*$F156)*$O$2)*1000</f>
        <v>2.6064693989949057</v>
      </c>
      <c r="S187" s="19">
        <f t="shared" ca="1" si="131"/>
        <v>8.6913512304091949</v>
      </c>
      <c r="T187" s="19">
        <f ca="1">MAX(N187-$Z155*(1-((0.48*$Z154+N189)/(0.48*$Z154))^2),0)/(($F155-2*$F156)*$O$2)*1000</f>
        <v>6.6608481641324584</v>
      </c>
      <c r="U187" s="17">
        <f ca="1">MAX(P187:T187)</f>
        <v>8.6913512304091949</v>
      </c>
      <c r="V187" s="39">
        <v>9.32</v>
      </c>
      <c r="Y187" s="68">
        <f>2*V187*$O$2/10</f>
        <v>729.39130434782624</v>
      </c>
      <c r="Z187" s="69">
        <f>Y187*(F155-2*F156)/200</f>
        <v>80.233043478260882</v>
      </c>
    </row>
    <row r="188" spans="1:26">
      <c r="A188" s="12" t="s">
        <v>30</v>
      </c>
      <c r="D188" s="1" t="s">
        <v>53</v>
      </c>
      <c r="E188" s="17">
        <f ca="1">E174</f>
        <v>11.7925</v>
      </c>
      <c r="F188" s="18">
        <f t="shared" ca="1" si="130"/>
        <v>117.58118125000001</v>
      </c>
      <c r="G188" s="18">
        <f t="shared" ca="1" si="130"/>
        <v>-100.84880625000002</v>
      </c>
      <c r="H188" s="4">
        <f t="shared" ca="1" si="130"/>
        <v>-85.725371875000008</v>
      </c>
      <c r="I188" s="4">
        <f t="shared" ca="1" si="130"/>
        <v>102.457746875</v>
      </c>
      <c r="J188" s="4">
        <f>IF(R170="si",INDEX($O$40:$O$53,MATCH(A189,$L$40:$L$53,-1),1),"---")</f>
        <v>150.80000000000001</v>
      </c>
      <c r="K188" s="17">
        <f ca="1">MAX(ABS(F188),J188)</f>
        <v>150.80000000000001</v>
      </c>
      <c r="L188" s="17">
        <f ca="1">MAX(ABS(G188),J188)</f>
        <v>150.80000000000001</v>
      </c>
      <c r="M188" s="17">
        <f ca="1">MAX(ABS(H188),IF(J188="---",0,0.3*J188))</f>
        <v>85.725371875000008</v>
      </c>
      <c r="N188" s="17">
        <f ca="1">MAX(ABS(I188),IF(J188="---",0,0.3*J188))</f>
        <v>102.457746875</v>
      </c>
      <c r="O188" s="7" t="str">
        <f>CONCATENATE("ly (",R167,")")</f>
        <v>ly (corto)</v>
      </c>
      <c r="P188" s="19">
        <f ca="1">MAX(E188-$Z156*(1-((0.48*$Z154+E189)/(0.48*$Z154))^2),0)/(($F154-2*$F156)*$O$2)*1000</f>
        <v>0</v>
      </c>
      <c r="Q188" s="19">
        <f ca="1">MAX(K188-$Z156*(1-((0.48*$Z154+K189)/(0.48*$Z154))^2),0)/(($F154-2*$F156)*$O$2)*1000</f>
        <v>2.1377522537363984</v>
      </c>
      <c r="R188" s="19">
        <f t="shared" ref="R188:T188" ca="1" si="132">MAX(L188-$Z156*(1-((0.48*$Z154+L189)/(0.48*$Z154))^2),0)/(($F154-2*$F156)*$O$2)*1000</f>
        <v>5.7631915095620903</v>
      </c>
      <c r="S188" s="19">
        <f t="shared" ca="1" si="132"/>
        <v>2.0274692142904081</v>
      </c>
      <c r="T188" s="19">
        <f t="shared" ca="1" si="132"/>
        <v>1.0359857167637903</v>
      </c>
      <c r="U188" s="17">
        <f ca="1">MAX(P188:T188)</f>
        <v>5.7631915095620903</v>
      </c>
      <c r="V188" s="39">
        <v>7.82</v>
      </c>
      <c r="Y188" s="68">
        <f>2*V188*$O$2/10</f>
        <v>612.00000000000011</v>
      </c>
      <c r="Z188" s="69">
        <f>Y188*(F154-2*F156)/200</f>
        <v>189.72000000000003</v>
      </c>
    </row>
    <row r="189" spans="1:26">
      <c r="A189" s="1">
        <f>B155</f>
        <v>3</v>
      </c>
      <c r="D189" s="1" t="s">
        <v>12</v>
      </c>
      <c r="E189" s="20">
        <f ca="1">E177</f>
        <v>-260.166</v>
      </c>
      <c r="F189" s="8">
        <f ca="1">O177</f>
        <v>-318.10630000000003</v>
      </c>
      <c r="G189" s="8">
        <f ca="1">P177</f>
        <v>-31.723700000000036</v>
      </c>
      <c r="H189" s="8">
        <f ca="1">Q177</f>
        <v>-108.51510000000002</v>
      </c>
      <c r="I189" s="8">
        <f ca="1">R177</f>
        <v>-241.31490000000002</v>
      </c>
      <c r="K189" s="17">
        <f ca="1">F189</f>
        <v>-318.10630000000003</v>
      </c>
      <c r="L189" s="17">
        <f t="shared" ref="L189:N189" ca="1" si="133">G189</f>
        <v>-31.723700000000036</v>
      </c>
      <c r="M189" s="17">
        <f t="shared" ca="1" si="133"/>
        <v>-108.51510000000002</v>
      </c>
      <c r="N189" s="17">
        <f t="shared" ca="1" si="133"/>
        <v>-241.31490000000002</v>
      </c>
      <c r="Y189" s="61"/>
      <c r="Z189" s="61"/>
    </row>
    <row r="190" spans="1:26">
      <c r="D190" s="7" t="s">
        <v>71</v>
      </c>
      <c r="E190" s="4">
        <f ca="1">($Z155+$Z187)*(1-ABS((0.48*$Z154+E189)/(0.48*$Z154+$Y187))^(1+1/(1+$Y187/$Z154)))</f>
        <v>125.38868007568819</v>
      </c>
      <c r="K190" s="4">
        <f ca="1">($Z155+$Z187)*(1-ABS((0.48*$Z154+K189)/(0.48*$Z154+$Y187))^(1+1/(1+$Y187/$Z154)))</f>
        <v>130.81934200418414</v>
      </c>
      <c r="L190" s="4">
        <f ca="1">($Z155+$Z187)*(1-ABS((0.48*$Z154+L189)/(0.48*$Z154+$Y187))^(1+1/(1+$Y187/$Z154)))</f>
        <v>101.84510456003372</v>
      </c>
      <c r="M190" s="4">
        <f ca="1">($Z155+$Z187)*(1-ABS((0.48*$Z154+M189)/(0.48*$Z154+$Y187))^(1+1/(1+$Y187/$Z154)))</f>
        <v>110.13466621709719</v>
      </c>
      <c r="N190" s="4">
        <f ca="1">($Z155+$Z187)*(1-ABS((0.48*$Z154+N189)/(0.48*$Z154+$Y187))^(1+1/(1+$Y187/$Z154)))</f>
        <v>123.57408225624178</v>
      </c>
      <c r="Y190" s="61"/>
      <c r="Z190" s="61"/>
    </row>
    <row r="191" spans="1:26">
      <c r="D191" s="7" t="s">
        <v>72</v>
      </c>
      <c r="E191" s="4">
        <f ca="1">($Z156+$Z188)*(1-ABS((0.48*$Z154+E189)/(0.48*$Z154+$Y188))^(1+1/(1+$Y188/$Z154)))</f>
        <v>281.16318255565704</v>
      </c>
      <c r="K191" s="4">
        <f ca="1">($Z156+$Z188)*(1-ABS((0.48*$Z154+K189)/(0.48*$Z154+$Y188))^(1+1/(1+$Y188/$Z154)))</f>
        <v>295.24830967401573</v>
      </c>
      <c r="L191" s="4">
        <f ca="1">($Z156+$Z188)*(1-ABS((0.48*$Z154+L189)/(0.48*$Z154+$Y188))^(1+1/(1+$Y188/$Z154)))</f>
        <v>219.9082492333728</v>
      </c>
      <c r="M191" s="4">
        <f ca="1">($Z156+$Z188)*(1-ABS((0.48*$Z154+M189)/(0.48*$Z154+$Y188))^(1+1/(1+$Y188/$Z154)))</f>
        <v>241.50793852579682</v>
      </c>
      <c r="N191" s="4">
        <f ca="1">($Z156+$Z188)*(1-ABS((0.48*$Z154+N189)/(0.48*$Z154+$Y188))^(1+1/(1+$Y188/$Z154)))</f>
        <v>276.4526916243596</v>
      </c>
      <c r="Y191" s="61"/>
      <c r="Z191" s="61"/>
    </row>
    <row r="192" spans="1:26">
      <c r="A192" t="str">
        <f ca="1">IF(MAX(E192:N192)&gt;1,"non verificato","verificato")</f>
        <v>verificato</v>
      </c>
      <c r="D192" s="7" t="s">
        <v>73</v>
      </c>
      <c r="E192" s="3">
        <f ca="1">ABS(E187/E190)^1.5+ABS(E188/E191)^1.5</f>
        <v>3.5794679124746501E-2</v>
      </c>
      <c r="K192" s="3">
        <f t="shared" ref="K192:N192" ca="1" si="134">ABS(K187/K190)^1.5+ABS(K188/K191)^1.5</f>
        <v>0.45953900328464597</v>
      </c>
      <c r="L192" s="3">
        <f t="shared" ca="1" si="134"/>
        <v>0.70545230512974411</v>
      </c>
      <c r="M192" s="3">
        <f t="shared" ca="1" si="134"/>
        <v>0.95611279627296197</v>
      </c>
      <c r="N192" s="3">
        <f t="shared" ca="1" si="134"/>
        <v>0.85214847271598615</v>
      </c>
      <c r="Y192" s="61"/>
      <c r="Z192" s="61"/>
    </row>
    <row r="193" spans="1:27">
      <c r="Y193" s="61"/>
      <c r="Z193" s="61"/>
    </row>
    <row r="194" spans="1:27">
      <c r="B194" s="9" t="s">
        <v>58</v>
      </c>
      <c r="C194" s="1" t="s">
        <v>57</v>
      </c>
      <c r="D194" s="10"/>
      <c r="E194" s="15" t="s">
        <v>44</v>
      </c>
      <c r="F194" s="13" t="s">
        <v>63</v>
      </c>
      <c r="G194" s="13" t="s">
        <v>64</v>
      </c>
      <c r="H194" s="13" t="s">
        <v>65</v>
      </c>
      <c r="I194" s="13" t="s">
        <v>66</v>
      </c>
      <c r="J194" s="13" t="s">
        <v>67</v>
      </c>
      <c r="K194" s="15" t="s">
        <v>63</v>
      </c>
      <c r="L194" s="15" t="s">
        <v>64</v>
      </c>
      <c r="M194" s="15" t="s">
        <v>65</v>
      </c>
      <c r="N194" s="15" t="s">
        <v>66</v>
      </c>
      <c r="O194" s="7" t="str">
        <f>O186</f>
        <v>As,nec</v>
      </c>
      <c r="P194" s="13" t="s">
        <v>44</v>
      </c>
      <c r="Q194" s="13" t="s">
        <v>63</v>
      </c>
      <c r="R194" s="13" t="s">
        <v>64</v>
      </c>
      <c r="S194" s="13" t="s">
        <v>65</v>
      </c>
      <c r="T194" s="13" t="s">
        <v>66</v>
      </c>
      <c r="U194" s="13" t="s">
        <v>13</v>
      </c>
      <c r="V194" s="16" t="s">
        <v>68</v>
      </c>
      <c r="Y194" s="57" t="s">
        <v>69</v>
      </c>
      <c r="Z194" s="57" t="s">
        <v>70</v>
      </c>
    </row>
    <row r="195" spans="1:27">
      <c r="D195" s="1" t="s">
        <v>52</v>
      </c>
      <c r="E195" s="17">
        <f ca="1">E180</f>
        <v>-10.740062500000001</v>
      </c>
      <c r="F195" s="4">
        <f t="shared" ref="F195:I196" ca="1" si="135">O180</f>
        <v>7.1276249999999992</v>
      </c>
      <c r="G195" s="4">
        <f t="shared" ca="1" si="135"/>
        <v>-21.193124999999998</v>
      </c>
      <c r="H195" s="18">
        <f t="shared" ca="1" si="135"/>
        <v>-42.016112499999998</v>
      </c>
      <c r="I195" s="18">
        <f t="shared" ca="1" si="135"/>
        <v>27.950612499999998</v>
      </c>
      <c r="J195" s="4">
        <f>IF(R169="si",INDEX($N$40:$N$53,MATCH(A189,$L$40:$L$53,-1)+1,1),"---")</f>
        <v>71.760000000000005</v>
      </c>
      <c r="K195" s="17">
        <f ca="1">MAX(ABS(F195),IF(J195="---",0,0.3*J195))</f>
        <v>21.528000000000002</v>
      </c>
      <c r="L195" s="17">
        <f ca="1">MAX(ABS(G195),IF(J195="---",0,0.3*J195))</f>
        <v>21.528000000000002</v>
      </c>
      <c r="M195" s="17">
        <f ca="1">MAX(ABS(H195),J195)</f>
        <v>71.760000000000005</v>
      </c>
      <c r="N195" s="17">
        <f ca="1">MAX(ABS(I195),J195)</f>
        <v>71.760000000000005</v>
      </c>
      <c r="O195" s="7" t="str">
        <f>O187</f>
        <v>lx (lungo)</v>
      </c>
      <c r="P195" s="19">
        <f t="shared" ref="P195" ca="1" si="136">MAX(E195-$Z155*(1-((0.48*$Z154+E197)/(0.48*$Z154))^2),0)/(($F155-2*$F156)*$O$2)*1000</f>
        <v>0</v>
      </c>
      <c r="Q195" s="19">
        <f ca="1">MAX(K195-$Z155*(1-((0.48*$Z154+K197)/(0.48*$Z154))^2),0)/(($F155-2*$F156)*$O$2)*1000</f>
        <v>0</v>
      </c>
      <c r="R195" s="19">
        <f ca="1">MAX(L195-$Z155*(1-((0.48*$Z154+L197)/(0.48*$Z154))^2),0)/(($F155-2*$F156)*$O$2)*1000</f>
        <v>1.9541057626312697</v>
      </c>
      <c r="S195" s="19">
        <f ca="1">MAX(M195-$Z155*(1-((0.48*$Z154+M197)/(0.48*$Z154))^2),0)/(($F155-2*$F156)*$O$2)*1000</f>
        <v>6.5168057758637392</v>
      </c>
      <c r="T195" s="19">
        <f ca="1">MAX(N195-$Z155*(1-((0.48*$Z154+N197)/(0.48*$Z154))^2),0)/(($F155-2*$F156)*$O$2)*1000</f>
        <v>4.4863027095870018</v>
      </c>
      <c r="U195" s="17">
        <f ca="1">MAX(P195:T195)</f>
        <v>6.5168057758637392</v>
      </c>
      <c r="V195" s="39">
        <v>9.32</v>
      </c>
      <c r="Y195" s="68">
        <f>2*V195*$O$2/10</f>
        <v>729.39130434782624</v>
      </c>
      <c r="Z195" s="69">
        <f>Y195*(F155-2*F156)/200</f>
        <v>80.233043478260882</v>
      </c>
    </row>
    <row r="196" spans="1:27">
      <c r="D196" s="1" t="s">
        <v>53</v>
      </c>
      <c r="E196" s="17">
        <f ca="1">E181</f>
        <v>-11.256499999999999</v>
      </c>
      <c r="F196" s="18">
        <f t="shared" ca="1" si="135"/>
        <v>-87.925581250000008</v>
      </c>
      <c r="G196" s="18">
        <f t="shared" ca="1" si="135"/>
        <v>72.005206250000001</v>
      </c>
      <c r="H196" s="4">
        <f t="shared" ca="1" si="135"/>
        <v>61.666271875</v>
      </c>
      <c r="I196" s="4">
        <f t="shared" ca="1" si="135"/>
        <v>-77.586646875</v>
      </c>
      <c r="J196" s="4">
        <f>IF(R170="si",INDEX($O$40:$O$53,MATCH(A189,$L$40:$L$53,-1)+1,1),"---")</f>
        <v>143.52000000000001</v>
      </c>
      <c r="K196" s="17">
        <f ca="1">MAX(ABS(F196),J196)</f>
        <v>143.52000000000001</v>
      </c>
      <c r="L196" s="17">
        <f ca="1">MAX(ABS(G196),J196)</f>
        <v>143.52000000000001</v>
      </c>
      <c r="M196" s="17">
        <f ca="1">MAX(ABS(H196),IF(J196="---",0,0.3*J196))</f>
        <v>61.666271875</v>
      </c>
      <c r="N196" s="17">
        <f ca="1">MAX(ABS(I196),IF(J196="---",0,0.3*J196))</f>
        <v>77.586646875</v>
      </c>
      <c r="O196" s="7" t="str">
        <f>O188</f>
        <v>ly (corto)</v>
      </c>
      <c r="P196" s="19">
        <f t="shared" ref="P196" ca="1" si="137">MAX(E196-$Z156*(1-((0.48*$Z154+E197)/(0.48*$Z154))^2),0)/(($F154-2*$F156)*$O$2)*1000</f>
        <v>0</v>
      </c>
      <c r="Q196" s="19">
        <f ca="1">MAX(K196-$Z156*(1-((0.48*$Z154+K197)/(0.48*$Z154))^2),0)/(($F154-2*$F156)*$O$2)*1000</f>
        <v>1.8376805691485847</v>
      </c>
      <c r="R196" s="19">
        <f ca="1">MAX(L196-$Z156*(1-((0.48*$Z154+L197)/(0.48*$Z154))^2),0)/(($F154-2*$F156)*$O$2)*1000</f>
        <v>5.4631198249742772</v>
      </c>
      <c r="S196" s="19">
        <f ca="1">MAX(M196-$Z156*(1-((0.48*$Z154+M197)/(0.48*$Z154))^2),0)/(($F154-2*$F156)*$O$2)*1000</f>
        <v>1.0357858809570741</v>
      </c>
      <c r="T196" s="19">
        <f ca="1">MAX(N196-$Z156*(1-((0.48*$Z154+N197)/(0.48*$Z154))^2),0)/(($F154-2*$F156)*$O$2)*1000</f>
        <v>1.0832849380277993E-2</v>
      </c>
      <c r="U196" s="17">
        <f ca="1">MAX(P196:T196)</f>
        <v>5.4631198249742772</v>
      </c>
      <c r="V196" s="39">
        <v>7.82</v>
      </c>
      <c r="Y196" s="68">
        <f>2*V196*$O$2/10</f>
        <v>612.00000000000011</v>
      </c>
      <c r="Z196" s="69">
        <f>Y196*(F154-2*F156)/200</f>
        <v>189.72000000000003</v>
      </c>
    </row>
    <row r="197" spans="1:27">
      <c r="D197" s="1" t="s">
        <v>12</v>
      </c>
      <c r="E197" s="20">
        <f ca="1">E184</f>
        <v>-260.166</v>
      </c>
      <c r="F197" s="8">
        <f ca="1">O184</f>
        <v>-318.10630000000003</v>
      </c>
      <c r="G197" s="8">
        <f ca="1">P184</f>
        <v>-31.723700000000036</v>
      </c>
      <c r="H197" s="8">
        <f ca="1">Q184</f>
        <v>-108.51510000000002</v>
      </c>
      <c r="I197" s="8">
        <f ca="1">R184</f>
        <v>-241.31490000000002</v>
      </c>
      <c r="K197" s="17">
        <f ca="1">F197</f>
        <v>-318.10630000000003</v>
      </c>
      <c r="L197" s="17">
        <f t="shared" ref="L197:N197" ca="1" si="138">G197</f>
        <v>-31.723700000000036</v>
      </c>
      <c r="M197" s="17">
        <f t="shared" ca="1" si="138"/>
        <v>-108.51510000000002</v>
      </c>
      <c r="N197" s="17">
        <f t="shared" ca="1" si="138"/>
        <v>-241.31490000000002</v>
      </c>
    </row>
    <row r="198" spans="1:27">
      <c r="D198" s="7" t="s">
        <v>71</v>
      </c>
      <c r="E198" s="4">
        <f ca="1">($Z155+$Z195)*(1-ABS((0.48*$Z154+E197)/(0.48*$Z154+$Y195))^(1+1/(1+$Y195/$Z154)))</f>
        <v>125.38868007568819</v>
      </c>
      <c r="K198" s="4">
        <f ca="1">($Z155+$Z195)*(1-ABS((0.48*$Z154+K197)/(0.48*$Z154+$Y195))^(1+1/(1+$Y195/$Z154)))</f>
        <v>130.81934200418414</v>
      </c>
      <c r="L198" s="4">
        <f ca="1">($Z155+$Z195)*(1-ABS((0.48*$Z154+L197)/(0.48*$Z154+$Y195))^(1+1/(1+$Y195/$Z154)))</f>
        <v>101.84510456003372</v>
      </c>
      <c r="M198" s="4">
        <f ca="1">($Z155+$Z195)*(1-ABS((0.48*$Z154+M197)/(0.48*$Z154+$Y195))^(1+1/(1+$Y195/$Z154)))</f>
        <v>110.13466621709719</v>
      </c>
      <c r="N198" s="4">
        <f ca="1">($Z155+$Z195)*(1-ABS((0.48*$Z154+N197)/(0.48*$Z154+$Y195))^(1+1/(1+$Y195/$Z154)))</f>
        <v>123.57408225624178</v>
      </c>
    </row>
    <row r="199" spans="1:27">
      <c r="D199" s="7" t="s">
        <v>72</v>
      </c>
      <c r="E199" s="4">
        <f ca="1">($Z156+$Z196)*(1-ABS((0.48*$Z154+E197)/(0.48*$Z154+$Y196))^(1+1/(1+$Y196/$Z154)))</f>
        <v>281.16318255565704</v>
      </c>
      <c r="K199" s="4">
        <f ca="1">($Z156+$Z196)*(1-ABS((0.48*$Z154+K197)/(0.48*$Z154+$Y196))^(1+1/(1+$Y196/$Z154)))</f>
        <v>295.24830967401573</v>
      </c>
      <c r="L199" s="4">
        <f ca="1">($Z156+$Z196)*(1-ABS((0.48*$Z154+L197)/(0.48*$Z154+$Y196))^(1+1/(1+$Y196/$Z154)))</f>
        <v>219.9082492333728</v>
      </c>
      <c r="M199" s="4">
        <f ca="1">($Z156+$Z196)*(1-ABS((0.48*$Z154+M197)/(0.48*$Z154+$Y196))^(1+1/(1+$Y196/$Z154)))</f>
        <v>241.50793852579682</v>
      </c>
      <c r="N199" s="4">
        <f ca="1">($Z156+$Z196)*(1-ABS((0.48*$Z154+N197)/(0.48*$Z154+$Y196))^(1+1/(1+$Y196/$Z154)))</f>
        <v>276.4526916243596</v>
      </c>
    </row>
    <row r="200" spans="1:27">
      <c r="A200" t="str">
        <f ca="1">IF(MAX(E200:N200)&gt;1,"non verificato","verificato")</f>
        <v>verificato</v>
      </c>
      <c r="D200" s="7" t="s">
        <v>73</v>
      </c>
      <c r="E200" s="3">
        <f ca="1">ABS(E195/E198)^1.5+ABS(E196/E199)^1.5</f>
        <v>3.3078818134488971E-2</v>
      </c>
      <c r="K200" s="3">
        <f t="shared" ref="K200:N200" ca="1" si="139">ABS(K195/K198)^1.5+ABS(K196/K199)^1.5</f>
        <v>0.40566955793738591</v>
      </c>
      <c r="L200" s="3">
        <f t="shared" ca="1" si="139"/>
        <v>0.62442169511209933</v>
      </c>
      <c r="M200" s="3">
        <f t="shared" ca="1" si="139"/>
        <v>0.6549668401622939</v>
      </c>
      <c r="N200" s="3">
        <f t="shared" ca="1" si="139"/>
        <v>0.59119851020028824</v>
      </c>
    </row>
    <row r="201" spans="1:27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3" spans="1:27">
      <c r="A203" t="s">
        <v>21</v>
      </c>
      <c r="B203" s="1">
        <f ca="1">$A$6</f>
        <v>3</v>
      </c>
      <c r="D203" t="s">
        <v>22</v>
      </c>
      <c r="E203" s="1" t="s">
        <v>116</v>
      </c>
      <c r="F203" s="36">
        <v>70</v>
      </c>
      <c r="G203" t="s">
        <v>23</v>
      </c>
      <c r="H203" t="s">
        <v>24</v>
      </c>
      <c r="L203" t="s">
        <v>25</v>
      </c>
      <c r="M203" s="36">
        <v>30</v>
      </c>
      <c r="N203" t="s">
        <v>23</v>
      </c>
      <c r="O203" t="s">
        <v>26</v>
      </c>
      <c r="V203" s="61" t="s">
        <v>27</v>
      </c>
      <c r="W203" s="57">
        <f ca="1">MATCH(B204,$C$6:$C$33,-1)</f>
        <v>13</v>
      </c>
      <c r="X203" s="61"/>
      <c r="Y203" s="57" t="s">
        <v>28</v>
      </c>
      <c r="Z203" s="68">
        <f>F203*F204*$O$1/10</f>
        <v>2975</v>
      </c>
      <c r="AA203" s="61" t="s">
        <v>29</v>
      </c>
    </row>
    <row r="204" spans="1:27">
      <c r="A204" t="s">
        <v>30</v>
      </c>
      <c r="B204" s="41">
        <f>MAX(1,B155-1)</f>
        <v>2</v>
      </c>
      <c r="E204" s="1" t="s">
        <v>31</v>
      </c>
      <c r="F204" s="36">
        <v>30</v>
      </c>
      <c r="G204" t="s">
        <v>23</v>
      </c>
      <c r="H204" t="s">
        <v>32</v>
      </c>
      <c r="L204" t="s">
        <v>33</v>
      </c>
      <c r="M204" s="36">
        <v>30</v>
      </c>
      <c r="N204" t="s">
        <v>23</v>
      </c>
      <c r="O204" t="s">
        <v>34</v>
      </c>
      <c r="V204" s="61"/>
      <c r="W204" s="61"/>
      <c r="X204" s="61"/>
      <c r="Y204" s="57" t="s">
        <v>35</v>
      </c>
      <c r="Z204" s="57">
        <f>0.12*Z203*F204/100</f>
        <v>107.1</v>
      </c>
      <c r="AA204" s="61" t="s">
        <v>36</v>
      </c>
    </row>
    <row r="205" spans="1:27">
      <c r="B205" s="43" t="str">
        <f>IF(B204=B155,"duplicato","")</f>
        <v/>
      </c>
      <c r="E205" s="1" t="s">
        <v>37</v>
      </c>
      <c r="F205" s="48">
        <f>$L$3</f>
        <v>4</v>
      </c>
      <c r="G205" t="s">
        <v>23</v>
      </c>
      <c r="H205" t="s">
        <v>38</v>
      </c>
      <c r="L205" t="s">
        <v>39</v>
      </c>
      <c r="M205" s="38">
        <v>320</v>
      </c>
      <c r="N205" t="s">
        <v>23</v>
      </c>
      <c r="O205" t="s">
        <v>118</v>
      </c>
      <c r="V205" s="61"/>
      <c r="W205" s="61"/>
      <c r="X205" s="61"/>
      <c r="Y205" s="57" t="s">
        <v>40</v>
      </c>
      <c r="Z205" s="57">
        <f>0.12*Z203*F203/100</f>
        <v>249.9</v>
      </c>
      <c r="AA205" s="61" t="s">
        <v>36</v>
      </c>
    </row>
    <row r="207" spans="1:27">
      <c r="A207" t="s">
        <v>41</v>
      </c>
      <c r="B207" s="9" t="s">
        <v>42</v>
      </c>
      <c r="C207" s="1" t="s">
        <v>43</v>
      </c>
      <c r="E207" s="2" t="s">
        <v>44</v>
      </c>
      <c r="F207" s="2" t="s">
        <v>45</v>
      </c>
      <c r="G207" s="2" t="s">
        <v>46</v>
      </c>
      <c r="H207" s="2" t="s">
        <v>47</v>
      </c>
      <c r="I207" s="2" t="s">
        <v>48</v>
      </c>
      <c r="J207" s="2" t="s">
        <v>49</v>
      </c>
      <c r="K207" s="2" t="s">
        <v>50</v>
      </c>
      <c r="L207" s="2" t="s">
        <v>51</v>
      </c>
      <c r="O207" s="23"/>
    </row>
    <row r="208" spans="1:27">
      <c r="D208" s="1" t="s">
        <v>52</v>
      </c>
      <c r="E208" s="4">
        <f t="shared" ref="E208:J208" ca="1" si="140">INDEX(O$6:O$33,$W203,1)</f>
        <v>12.82</v>
      </c>
      <c r="F208" s="4">
        <f t="shared" ca="1" si="140"/>
        <v>8.3930000000000007</v>
      </c>
      <c r="G208" s="4">
        <f t="shared" ca="1" si="140"/>
        <v>-5.72</v>
      </c>
      <c r="H208" s="4">
        <f t="shared" ca="1" si="140"/>
        <v>50.125</v>
      </c>
      <c r="I208" s="4">
        <f t="shared" ca="1" si="140"/>
        <v>0.182</v>
      </c>
      <c r="J208" s="4">
        <f t="shared" ca="1" si="140"/>
        <v>0.26800000000000002</v>
      </c>
    </row>
    <row r="209" spans="2:18">
      <c r="D209" s="1" t="s">
        <v>53</v>
      </c>
      <c r="E209" s="4">
        <f t="shared" ref="E209:J209" ca="1" si="141">INDEX(E$6:E$33,$W203,1)</f>
        <v>13.888</v>
      </c>
      <c r="F209" s="4">
        <f t="shared" ca="1" si="141"/>
        <v>9.8539999999999992</v>
      </c>
      <c r="G209" s="4">
        <f t="shared" ca="1" si="141"/>
        <v>104.84399999999999</v>
      </c>
      <c r="H209" s="4">
        <f t="shared" ca="1" si="141"/>
        <v>-70.33</v>
      </c>
      <c r="I209" s="4">
        <f t="shared" ca="1" si="141"/>
        <v>-10.907</v>
      </c>
      <c r="J209" s="4">
        <f t="shared" ca="1" si="141"/>
        <v>-16.045999999999999</v>
      </c>
    </row>
    <row r="210" spans="2:18">
      <c r="D210" s="1" t="s">
        <v>54</v>
      </c>
      <c r="E210" s="4">
        <f t="shared" ref="E210:J210" ca="1" si="142">INDEX(O$6:O$33,$W203+2,1)</f>
        <v>7.9390000000000001</v>
      </c>
      <c r="F210" s="4">
        <f t="shared" ca="1" si="142"/>
        <v>5.1989999999999998</v>
      </c>
      <c r="G210" s="4">
        <f t="shared" ca="1" si="142"/>
        <v>-3.613</v>
      </c>
      <c r="H210" s="4">
        <f t="shared" ca="1" si="142"/>
        <v>31.681000000000001</v>
      </c>
      <c r="I210" s="4">
        <f t="shared" ca="1" si="142"/>
        <v>0.122</v>
      </c>
      <c r="J210" s="4">
        <f t="shared" ca="1" si="142"/>
        <v>0.18</v>
      </c>
    </row>
    <row r="211" spans="2:18">
      <c r="D211" s="1" t="s">
        <v>55</v>
      </c>
      <c r="E211" s="4">
        <f t="shared" ref="E211:J211" ca="1" si="143">INDEX(E$6:E$33,$W203+2,1)</f>
        <v>8.9280000000000008</v>
      </c>
      <c r="F211" s="4">
        <f t="shared" ca="1" si="143"/>
        <v>6.32</v>
      </c>
      <c r="G211" s="4">
        <f t="shared" ca="1" si="143"/>
        <v>62.709000000000003</v>
      </c>
      <c r="H211" s="4">
        <f t="shared" ca="1" si="143"/>
        <v>-43.932000000000002</v>
      </c>
      <c r="I211" s="4">
        <f t="shared" ca="1" si="143"/>
        <v>-6.75</v>
      </c>
      <c r="J211" s="4">
        <f t="shared" ca="1" si="143"/>
        <v>-9.9309999999999992</v>
      </c>
      <c r="M211" t="s">
        <v>98</v>
      </c>
    </row>
    <row r="212" spans="2:18">
      <c r="D212" s="1" t="s">
        <v>12</v>
      </c>
      <c r="E212" s="4">
        <f t="shared" ref="E212:J212" ca="1" si="144">INDEX(Y$6:Y$33,$W203+3,1)</f>
        <v>-353.87</v>
      </c>
      <c r="F212" s="4">
        <f t="shared" ca="1" si="144"/>
        <v>-238.548</v>
      </c>
      <c r="G212" s="4">
        <f t="shared" ca="1" si="144"/>
        <v>-203.928</v>
      </c>
      <c r="H212" s="4">
        <f t="shared" ca="1" si="144"/>
        <v>9.238000000000028</v>
      </c>
      <c r="I212" s="4">
        <f t="shared" ca="1" si="144"/>
        <v>23.561</v>
      </c>
      <c r="J212" s="4">
        <f t="shared" ca="1" si="144"/>
        <v>34.662999999999997</v>
      </c>
      <c r="K212" s="4">
        <f>L212*1.3</f>
        <v>0</v>
      </c>
      <c r="L212" s="39">
        <f>IF(B205="duplicato",L163,L170)</f>
        <v>0</v>
      </c>
      <c r="M212" t="s">
        <v>56</v>
      </c>
    </row>
    <row r="213" spans="2:18">
      <c r="M213" t="s">
        <v>96</v>
      </c>
    </row>
    <row r="214" spans="2:18">
      <c r="B214" s="9" t="s">
        <v>42</v>
      </c>
      <c r="C214" s="1" t="s">
        <v>57</v>
      </c>
      <c r="E214" s="2" t="s">
        <v>44</v>
      </c>
      <c r="F214" s="2" t="s">
        <v>45</v>
      </c>
      <c r="G214" s="2" t="s">
        <v>46</v>
      </c>
      <c r="H214" s="2" t="s">
        <v>47</v>
      </c>
      <c r="I214" s="2" t="s">
        <v>48</v>
      </c>
      <c r="J214" s="2" t="s">
        <v>49</v>
      </c>
      <c r="K214" s="2" t="s">
        <v>50</v>
      </c>
      <c r="L214" s="2" t="s">
        <v>51</v>
      </c>
    </row>
    <row r="215" spans="2:18">
      <c r="D215" s="1" t="s">
        <v>52</v>
      </c>
      <c r="E215" s="4">
        <f t="shared" ref="E215:J215" ca="1" si="145">INDEX(O$6:O$33,$W203+1,1)</f>
        <v>-12.583</v>
      </c>
      <c r="F215" s="4">
        <f t="shared" ca="1" si="145"/>
        <v>-8.2449999999999992</v>
      </c>
      <c r="G215" s="4">
        <f t="shared" ca="1" si="145"/>
        <v>5.843</v>
      </c>
      <c r="H215" s="4">
        <f t="shared" ca="1" si="145"/>
        <v>-51.256</v>
      </c>
      <c r="I215" s="4">
        <f t="shared" ca="1" si="145"/>
        <v>-0.21</v>
      </c>
      <c r="J215" s="4">
        <f t="shared" ca="1" si="145"/>
        <v>-0.308</v>
      </c>
      <c r="Q215" s="57" t="s">
        <v>114</v>
      </c>
      <c r="R215" s="57" t="str">
        <f>IF(F203&lt;=F204,"corto","lungo")</f>
        <v>lungo</v>
      </c>
    </row>
    <row r="216" spans="2:18">
      <c r="D216" s="1" t="s">
        <v>53</v>
      </c>
      <c r="E216" s="4">
        <f t="shared" ref="E216:J216" ca="1" si="146">INDEX(E$6:E$33,$W203+1,1)</f>
        <v>-14.680999999999999</v>
      </c>
      <c r="F216" s="4">
        <f t="shared" ca="1" si="146"/>
        <v>-10.371</v>
      </c>
      <c r="G216" s="4">
        <f t="shared" ca="1" si="146"/>
        <v>-96.286000000000001</v>
      </c>
      <c r="H216" s="4">
        <f t="shared" ca="1" si="146"/>
        <v>70.53</v>
      </c>
      <c r="I216" s="4">
        <f t="shared" ca="1" si="146"/>
        <v>10.695</v>
      </c>
      <c r="J216" s="4">
        <f t="shared" ca="1" si="146"/>
        <v>15.734</v>
      </c>
      <c r="Q216" s="57" t="s">
        <v>115</v>
      </c>
      <c r="R216" s="57" t="str">
        <f>IF(F204&lt;=F203,"corto","lungo")</f>
        <v>corto</v>
      </c>
    </row>
    <row r="217" spans="2:18">
      <c r="D217" s="1" t="s">
        <v>54</v>
      </c>
      <c r="E217" s="4">
        <f ca="1">E210</f>
        <v>7.9390000000000001</v>
      </c>
      <c r="F217" s="4">
        <f t="shared" ref="F217:J219" ca="1" si="147">F210</f>
        <v>5.1989999999999998</v>
      </c>
      <c r="G217" s="4">
        <f t="shared" ca="1" si="147"/>
        <v>-3.613</v>
      </c>
      <c r="H217" s="4">
        <f t="shared" ca="1" si="147"/>
        <v>31.681000000000001</v>
      </c>
      <c r="I217" s="4">
        <f t="shared" ca="1" si="147"/>
        <v>0.122</v>
      </c>
      <c r="J217" s="4">
        <f t="shared" ca="1" si="147"/>
        <v>0.18</v>
      </c>
    </row>
    <row r="218" spans="2:18">
      <c r="D218" s="1" t="s">
        <v>55</v>
      </c>
      <c r="E218" s="4">
        <f ca="1">E211</f>
        <v>8.9280000000000008</v>
      </c>
      <c r="F218" s="4">
        <f t="shared" ca="1" si="147"/>
        <v>6.32</v>
      </c>
      <c r="G218" s="4">
        <f t="shared" ca="1" si="147"/>
        <v>62.709000000000003</v>
      </c>
      <c r="H218" s="4">
        <f t="shared" ca="1" si="147"/>
        <v>-43.932000000000002</v>
      </c>
      <c r="I218" s="4">
        <f t="shared" ca="1" si="147"/>
        <v>-6.75</v>
      </c>
      <c r="J218" s="4">
        <f t="shared" ca="1" si="147"/>
        <v>-9.9309999999999992</v>
      </c>
      <c r="Q218" s="67" t="s">
        <v>112</v>
      </c>
      <c r="R218" s="57" t="str">
        <f>IF(AND($E$37="solo direzione rigida",R215="lungo"),"no","si")</f>
        <v>si</v>
      </c>
    </row>
    <row r="219" spans="2:18">
      <c r="D219" s="1" t="s">
        <v>12</v>
      </c>
      <c r="E219" s="4">
        <f ca="1">E212</f>
        <v>-353.87</v>
      </c>
      <c r="F219" s="4">
        <f t="shared" ca="1" si="147"/>
        <v>-238.548</v>
      </c>
      <c r="G219" s="4">
        <f t="shared" ca="1" si="147"/>
        <v>-203.928</v>
      </c>
      <c r="H219" s="4">
        <f t="shared" ca="1" si="147"/>
        <v>9.238000000000028</v>
      </c>
      <c r="I219" s="4">
        <f t="shared" ca="1" si="147"/>
        <v>23.561</v>
      </c>
      <c r="J219" s="4">
        <f t="shared" ca="1" si="147"/>
        <v>34.662999999999997</v>
      </c>
      <c r="K219" s="4">
        <f>L219*1.3</f>
        <v>0</v>
      </c>
      <c r="L219" s="39">
        <f>-F203*F204*(M205-(M203+M204))*$W$1/1000000+L212</f>
        <v>0</v>
      </c>
      <c r="Q219" s="67" t="s">
        <v>113</v>
      </c>
      <c r="R219" s="57" t="str">
        <f>IF(AND($E$37="solo direzione rigida",R216="lungo"),"no","si")</f>
        <v>si</v>
      </c>
    </row>
    <row r="221" spans="2:18" s="10" customFormat="1">
      <c r="B221" s="11" t="s">
        <v>58</v>
      </c>
      <c r="C221" s="12" t="s">
        <v>43</v>
      </c>
      <c r="E221" s="13" t="s">
        <v>44</v>
      </c>
      <c r="F221" s="13" t="s">
        <v>45</v>
      </c>
      <c r="G221" s="13" t="s">
        <v>46</v>
      </c>
      <c r="H221" s="13" t="s">
        <v>47</v>
      </c>
      <c r="I221" s="13" t="s">
        <v>48</v>
      </c>
      <c r="J221" s="13" t="s">
        <v>49</v>
      </c>
      <c r="K221" s="13" t="s">
        <v>59</v>
      </c>
      <c r="L221" s="13" t="s">
        <v>60</v>
      </c>
      <c r="M221" s="13" t="s">
        <v>61</v>
      </c>
      <c r="N221" s="13" t="s">
        <v>62</v>
      </c>
      <c r="O221" s="13" t="s">
        <v>63</v>
      </c>
      <c r="P221" s="13" t="s">
        <v>64</v>
      </c>
      <c r="Q221" s="13" t="s">
        <v>65</v>
      </c>
      <c r="R221" s="13" t="s">
        <v>66</v>
      </c>
    </row>
    <row r="222" spans="2:18" s="10" customFormat="1">
      <c r="D222" s="12" t="s">
        <v>52</v>
      </c>
      <c r="E222" s="14">
        <f t="shared" ref="E222:F222" ca="1" si="148">E208-(E208-E215)/$M205*$M203</f>
        <v>10.43846875</v>
      </c>
      <c r="F222" s="14">
        <f t="shared" ca="1" si="148"/>
        <v>6.8331875000000011</v>
      </c>
      <c r="G222" s="14">
        <f ca="1">G208-(G208-G215)/$M205*$M203</f>
        <v>-4.63596875</v>
      </c>
      <c r="H222" s="14">
        <f t="shared" ref="H222:J222" ca="1" si="149">H208-(H208-H215)/$M205*$M203</f>
        <v>40.620531249999999</v>
      </c>
      <c r="I222" s="14">
        <f t="shared" ca="1" si="149"/>
        <v>0.14524999999999999</v>
      </c>
      <c r="J222" s="14">
        <f t="shared" ca="1" si="149"/>
        <v>0.21400000000000002</v>
      </c>
      <c r="K222" s="14">
        <f ca="1">(ABS(G222)+ABS(I222))*SIGN(G222)</f>
        <v>-4.7812187499999999</v>
      </c>
      <c r="L222" s="14">
        <f ca="1">(ABS(H222)+ABS(J222))*SIGN(H222)</f>
        <v>40.834531249999998</v>
      </c>
      <c r="M222" s="14">
        <f ca="1">(ABS(K222)+0.3*ABS(L222))*SIGN(K222)</f>
        <v>-17.031578124999999</v>
      </c>
      <c r="N222" s="14">
        <f t="shared" ref="N222:N226" ca="1" si="150">(ABS(L222)+0.3*ABS(K222))*SIGN(L222)</f>
        <v>42.268896874999996</v>
      </c>
      <c r="O222" s="14">
        <f ca="1">F222+M222</f>
        <v>-10.198390624999998</v>
      </c>
      <c r="P222" s="14">
        <f ca="1">F222-M222</f>
        <v>23.864765625</v>
      </c>
      <c r="Q222" s="14">
        <f ca="1">F222+N222</f>
        <v>49.102084374999997</v>
      </c>
      <c r="R222" s="14">
        <f ca="1">F222-N222</f>
        <v>-35.435709374999995</v>
      </c>
    </row>
    <row r="223" spans="2:18" s="10" customFormat="1">
      <c r="D223" s="12" t="s">
        <v>53</v>
      </c>
      <c r="E223" s="14">
        <f t="shared" ref="E223:F223" ca="1" si="151">E209-(E209-E216)/$M205*$M203</f>
        <v>11.20965625</v>
      </c>
      <c r="F223" s="14">
        <f t="shared" ca="1" si="151"/>
        <v>7.9579062499999988</v>
      </c>
      <c r="G223" s="14">
        <f ca="1">G209-(G209-G216)/$M205*$M203</f>
        <v>85.988062499999998</v>
      </c>
      <c r="H223" s="14">
        <f t="shared" ref="H223:J223" ca="1" si="152">H209-(H209-H216)/$M205*$M203</f>
        <v>-57.124375000000001</v>
      </c>
      <c r="I223" s="14">
        <f t="shared" ca="1" si="152"/>
        <v>-8.8818125000000006</v>
      </c>
      <c r="J223" s="14">
        <f t="shared" ca="1" si="152"/>
        <v>-13.066624999999998</v>
      </c>
      <c r="K223" s="14">
        <f t="shared" ref="K223:L226" ca="1" si="153">(ABS(G223)+ABS(I223))*SIGN(G223)</f>
        <v>94.869874999999993</v>
      </c>
      <c r="L223" s="14">
        <f t="shared" ca="1" si="153"/>
        <v>-70.191000000000003</v>
      </c>
      <c r="M223" s="14">
        <f t="shared" ref="M223:M226" ca="1" si="154">(ABS(K223)+0.3*ABS(L223))*SIGN(K223)</f>
        <v>115.92717499999999</v>
      </c>
      <c r="N223" s="14">
        <f t="shared" ca="1" si="150"/>
        <v>-98.651962499999996</v>
      </c>
      <c r="O223" s="14">
        <f t="shared" ref="O223:O225" ca="1" si="155">F223+M223</f>
        <v>123.88508124999998</v>
      </c>
      <c r="P223" s="14">
        <f t="shared" ref="P223:P225" ca="1" si="156">F223-M223</f>
        <v>-107.96926875</v>
      </c>
      <c r="Q223" s="14">
        <f t="shared" ref="Q223:Q225" ca="1" si="157">F223+N223</f>
        <v>-90.694056250000003</v>
      </c>
      <c r="R223" s="14">
        <f t="shared" ref="R223:R225" ca="1" si="158">F223-N223</f>
        <v>106.60986874999999</v>
      </c>
    </row>
    <row r="224" spans="2:18" s="10" customFormat="1">
      <c r="D224" s="12" t="s">
        <v>54</v>
      </c>
      <c r="E224" s="14">
        <f t="shared" ref="E224:J226" ca="1" si="159">E210</f>
        <v>7.9390000000000001</v>
      </c>
      <c r="F224" s="14">
        <f t="shared" ca="1" si="159"/>
        <v>5.1989999999999998</v>
      </c>
      <c r="G224" s="14">
        <f t="shared" ca="1" si="159"/>
        <v>-3.613</v>
      </c>
      <c r="H224" s="14">
        <f t="shared" ca="1" si="159"/>
        <v>31.681000000000001</v>
      </c>
      <c r="I224" s="14">
        <f t="shared" ca="1" si="159"/>
        <v>0.122</v>
      </c>
      <c r="J224" s="14">
        <f t="shared" ca="1" si="159"/>
        <v>0.18</v>
      </c>
      <c r="K224" s="14">
        <f t="shared" ca="1" si="153"/>
        <v>-3.7349999999999999</v>
      </c>
      <c r="L224" s="14">
        <f t="shared" ca="1" si="153"/>
        <v>31.861000000000001</v>
      </c>
      <c r="M224" s="14">
        <f t="shared" ca="1" si="154"/>
        <v>-13.293299999999999</v>
      </c>
      <c r="N224" s="14">
        <f t="shared" ca="1" si="150"/>
        <v>32.981499999999997</v>
      </c>
      <c r="O224" s="14">
        <f t="shared" ca="1" si="155"/>
        <v>-8.0942999999999987</v>
      </c>
      <c r="P224" s="14">
        <f t="shared" ca="1" si="156"/>
        <v>18.4923</v>
      </c>
      <c r="Q224" s="14">
        <f t="shared" ca="1" si="157"/>
        <v>38.180499999999995</v>
      </c>
      <c r="R224" s="14">
        <f t="shared" ca="1" si="158"/>
        <v>-27.782499999999999</v>
      </c>
    </row>
    <row r="225" spans="1:26" s="10" customFormat="1">
      <c r="D225" s="12" t="s">
        <v>55</v>
      </c>
      <c r="E225" s="14">
        <f t="shared" ca="1" si="159"/>
        <v>8.9280000000000008</v>
      </c>
      <c r="F225" s="14">
        <f t="shared" ca="1" si="159"/>
        <v>6.32</v>
      </c>
      <c r="G225" s="14">
        <f t="shared" ca="1" si="159"/>
        <v>62.709000000000003</v>
      </c>
      <c r="H225" s="14">
        <f t="shared" ca="1" si="159"/>
        <v>-43.932000000000002</v>
      </c>
      <c r="I225" s="14">
        <f t="shared" ca="1" si="159"/>
        <v>-6.75</v>
      </c>
      <c r="J225" s="14">
        <f t="shared" ca="1" si="159"/>
        <v>-9.9309999999999992</v>
      </c>
      <c r="K225" s="14">
        <f t="shared" ca="1" si="153"/>
        <v>69.459000000000003</v>
      </c>
      <c r="L225" s="14">
        <f t="shared" ca="1" si="153"/>
        <v>-53.863</v>
      </c>
      <c r="M225" s="14">
        <f t="shared" ca="1" si="154"/>
        <v>85.617900000000006</v>
      </c>
      <c r="N225" s="14">
        <f t="shared" ca="1" si="150"/>
        <v>-74.700699999999998</v>
      </c>
      <c r="O225" s="14">
        <f t="shared" ca="1" si="155"/>
        <v>91.937900000000013</v>
      </c>
      <c r="P225" s="14">
        <f t="shared" ca="1" si="156"/>
        <v>-79.297899999999998</v>
      </c>
      <c r="Q225" s="14">
        <f t="shared" ca="1" si="157"/>
        <v>-68.38069999999999</v>
      </c>
      <c r="R225" s="14">
        <f t="shared" ca="1" si="158"/>
        <v>81.020700000000005</v>
      </c>
    </row>
    <row r="226" spans="1:26" s="10" customFormat="1">
      <c r="D226" s="12" t="s">
        <v>12</v>
      </c>
      <c r="E226" s="14">
        <f ca="1">E212+K212</f>
        <v>-353.87</v>
      </c>
      <c r="F226" s="14">
        <f ca="1">F212+L212</f>
        <v>-238.548</v>
      </c>
      <c r="G226" s="14">
        <f t="shared" ca="1" si="159"/>
        <v>-203.928</v>
      </c>
      <c r="H226" s="14">
        <f t="shared" ca="1" si="159"/>
        <v>9.238000000000028</v>
      </c>
      <c r="I226" s="14">
        <f t="shared" ca="1" si="159"/>
        <v>23.561</v>
      </c>
      <c r="J226" s="14">
        <f t="shared" ca="1" si="159"/>
        <v>34.662999999999997</v>
      </c>
      <c r="K226" s="14">
        <f t="shared" ca="1" si="153"/>
        <v>-227.489</v>
      </c>
      <c r="L226" s="14">
        <f t="shared" ca="1" si="153"/>
        <v>43.901000000000025</v>
      </c>
      <c r="M226" s="14">
        <f t="shared" ca="1" si="154"/>
        <v>-240.6593</v>
      </c>
      <c r="N226" s="14">
        <f t="shared" ca="1" si="150"/>
        <v>112.14770000000003</v>
      </c>
      <c r="O226" s="14">
        <f ca="1">F226+M226</f>
        <v>-479.20730000000003</v>
      </c>
      <c r="P226" s="14">
        <f ca="1">F226-M226</f>
        <v>2.1113</v>
      </c>
      <c r="Q226" s="14">
        <f ca="1">F226+N226</f>
        <v>-126.40029999999997</v>
      </c>
      <c r="R226" s="14">
        <f ca="1">F226-N226</f>
        <v>-350.69570000000004</v>
      </c>
    </row>
    <row r="227" spans="1:26" s="10" customFormat="1"/>
    <row r="228" spans="1:26" s="10" customFormat="1">
      <c r="B228" s="11" t="s">
        <v>58</v>
      </c>
      <c r="C228" s="12" t="s">
        <v>57</v>
      </c>
      <c r="E228" s="13" t="s">
        <v>44</v>
      </c>
      <c r="F228" s="13" t="s">
        <v>45</v>
      </c>
      <c r="G228" s="13" t="s">
        <v>46</v>
      </c>
      <c r="H228" s="13" t="s">
        <v>47</v>
      </c>
      <c r="I228" s="13" t="s">
        <v>48</v>
      </c>
      <c r="J228" s="13" t="s">
        <v>49</v>
      </c>
      <c r="K228" s="13" t="s">
        <v>59</v>
      </c>
      <c r="L228" s="13" t="s">
        <v>60</v>
      </c>
      <c r="M228" s="13" t="s">
        <v>61</v>
      </c>
      <c r="N228" s="13" t="s">
        <v>62</v>
      </c>
      <c r="O228" s="13" t="s">
        <v>63</v>
      </c>
      <c r="P228" s="13" t="s">
        <v>64</v>
      </c>
      <c r="Q228" s="13" t="s">
        <v>65</v>
      </c>
      <c r="R228" s="13" t="s">
        <v>66</v>
      </c>
    </row>
    <row r="229" spans="1:26" s="10" customFormat="1">
      <c r="D229" s="12" t="s">
        <v>52</v>
      </c>
      <c r="E229" s="14">
        <f t="shared" ref="E229:F229" ca="1" si="160">E215+(E208-E215)/$M205*$M204</f>
        <v>-10.20146875</v>
      </c>
      <c r="F229" s="14">
        <f t="shared" ca="1" si="160"/>
        <v>-6.6851874999999996</v>
      </c>
      <c r="G229" s="14">
        <f ca="1">G215+(G208-G215)/$M205*$M204</f>
        <v>4.7589687500000002</v>
      </c>
      <c r="H229" s="14">
        <f t="shared" ref="H229:J229" ca="1" si="161">H215+(H208-H215)/$M205*$M204</f>
        <v>-41.751531249999999</v>
      </c>
      <c r="I229" s="14">
        <f t="shared" ca="1" si="161"/>
        <v>-0.17324999999999999</v>
      </c>
      <c r="J229" s="14">
        <f t="shared" ca="1" si="161"/>
        <v>-0.254</v>
      </c>
      <c r="K229" s="14">
        <f ca="1">(ABS(G229)+ABS(I229))*SIGN(G229)</f>
        <v>4.9322187500000005</v>
      </c>
      <c r="L229" s="14">
        <f ca="1">(ABS(H229)+ABS(J229))*SIGN(H229)</f>
        <v>-42.005531249999997</v>
      </c>
      <c r="M229" s="14">
        <f t="shared" ref="M229:M233" ca="1" si="162">(ABS(K229)+0.3*ABS(L229))*SIGN(K229)</f>
        <v>17.533878125000001</v>
      </c>
      <c r="N229" s="14">
        <f t="shared" ref="N229:N233" ca="1" si="163">(ABS(L229)+0.3*ABS(K229))*SIGN(L229)</f>
        <v>-43.485196875</v>
      </c>
      <c r="O229" s="14">
        <f ca="1">F229+M229</f>
        <v>10.848690625000001</v>
      </c>
      <c r="P229" s="14">
        <f ca="1">F229-M229</f>
        <v>-24.219065624999999</v>
      </c>
      <c r="Q229" s="14">
        <f ca="1">F229+N229</f>
        <v>-50.170384374999998</v>
      </c>
      <c r="R229" s="14">
        <f ca="1">F229-N229</f>
        <v>36.800009375000002</v>
      </c>
    </row>
    <row r="230" spans="1:26" s="10" customFormat="1">
      <c r="D230" s="12" t="s">
        <v>53</v>
      </c>
      <c r="E230" s="14">
        <f t="shared" ref="E230:F230" ca="1" si="164">E216+(E209-E216)/$M205*$M204</f>
        <v>-12.002656249999999</v>
      </c>
      <c r="F230" s="14">
        <f t="shared" ca="1" si="164"/>
        <v>-8.4749062500000001</v>
      </c>
      <c r="G230" s="14">
        <f ca="1">G216+(G209-G216)/$M205*$M204</f>
        <v>-77.430062500000005</v>
      </c>
      <c r="H230" s="14">
        <f t="shared" ref="H230:J230" ca="1" si="165">H216+(H209-H216)/$M205*$M204</f>
        <v>57.324375000000003</v>
      </c>
      <c r="I230" s="14">
        <f t="shared" ca="1" si="165"/>
        <v>8.6698125000000008</v>
      </c>
      <c r="J230" s="14">
        <f t="shared" ca="1" si="165"/>
        <v>12.754625000000001</v>
      </c>
      <c r="K230" s="14">
        <f t="shared" ref="K230:L233" ca="1" si="166">(ABS(G230)+ABS(I230))*SIGN(G230)</f>
        <v>-86.099875000000011</v>
      </c>
      <c r="L230" s="14">
        <f t="shared" ca="1" si="166"/>
        <v>70.079000000000008</v>
      </c>
      <c r="M230" s="14">
        <f t="shared" ca="1" si="162"/>
        <v>-107.12357500000002</v>
      </c>
      <c r="N230" s="14">
        <f t="shared" ca="1" si="163"/>
        <v>95.908962500000015</v>
      </c>
      <c r="O230" s="14">
        <f t="shared" ref="O230:O232" ca="1" si="167">F230+M230</f>
        <v>-115.59848125000002</v>
      </c>
      <c r="P230" s="14">
        <f t="shared" ref="P230:P232" ca="1" si="168">F230-M230</f>
        <v>98.648668750000013</v>
      </c>
      <c r="Q230" s="14">
        <f t="shared" ref="Q230:Q232" ca="1" si="169">F230+N230</f>
        <v>87.434056250000012</v>
      </c>
      <c r="R230" s="14">
        <f t="shared" ref="R230:R232" ca="1" si="170">F230-N230</f>
        <v>-104.38386875000002</v>
      </c>
    </row>
    <row r="231" spans="1:26" s="10" customFormat="1">
      <c r="D231" s="12" t="s">
        <v>54</v>
      </c>
      <c r="E231" s="14">
        <f ca="1">E224</f>
        <v>7.9390000000000001</v>
      </c>
      <c r="F231" s="14">
        <f t="shared" ref="F231:J232" ca="1" si="171">F224</f>
        <v>5.1989999999999998</v>
      </c>
      <c r="G231" s="14">
        <f t="shared" ca="1" si="171"/>
        <v>-3.613</v>
      </c>
      <c r="H231" s="14">
        <f t="shared" ca="1" si="171"/>
        <v>31.681000000000001</v>
      </c>
      <c r="I231" s="14">
        <f t="shared" ca="1" si="171"/>
        <v>0.122</v>
      </c>
      <c r="J231" s="14">
        <f t="shared" ca="1" si="171"/>
        <v>0.18</v>
      </c>
      <c r="K231" s="14">
        <f t="shared" ca="1" si="166"/>
        <v>-3.7349999999999999</v>
      </c>
      <c r="L231" s="14">
        <f t="shared" ca="1" si="166"/>
        <v>31.861000000000001</v>
      </c>
      <c r="M231" s="14">
        <f t="shared" ca="1" si="162"/>
        <v>-13.293299999999999</v>
      </c>
      <c r="N231" s="14">
        <f t="shared" ca="1" si="163"/>
        <v>32.981499999999997</v>
      </c>
      <c r="O231" s="14">
        <f t="shared" ca="1" si="167"/>
        <v>-8.0942999999999987</v>
      </c>
      <c r="P231" s="14">
        <f t="shared" ca="1" si="168"/>
        <v>18.4923</v>
      </c>
      <c r="Q231" s="14">
        <f t="shared" ca="1" si="169"/>
        <v>38.180499999999995</v>
      </c>
      <c r="R231" s="14">
        <f t="shared" ca="1" si="170"/>
        <v>-27.782499999999999</v>
      </c>
    </row>
    <row r="232" spans="1:26" s="10" customFormat="1">
      <c r="D232" s="12" t="s">
        <v>55</v>
      </c>
      <c r="E232" s="14">
        <f ca="1">E225</f>
        <v>8.9280000000000008</v>
      </c>
      <c r="F232" s="14">
        <f t="shared" ca="1" si="171"/>
        <v>6.32</v>
      </c>
      <c r="G232" s="14">
        <f t="shared" ca="1" si="171"/>
        <v>62.709000000000003</v>
      </c>
      <c r="H232" s="14">
        <f t="shared" ca="1" si="171"/>
        <v>-43.932000000000002</v>
      </c>
      <c r="I232" s="14">
        <f t="shared" ca="1" si="171"/>
        <v>-6.75</v>
      </c>
      <c r="J232" s="14">
        <f t="shared" ca="1" si="171"/>
        <v>-9.9309999999999992</v>
      </c>
      <c r="K232" s="14">
        <f t="shared" ca="1" si="166"/>
        <v>69.459000000000003</v>
      </c>
      <c r="L232" s="14">
        <f t="shared" ca="1" si="166"/>
        <v>-53.863</v>
      </c>
      <c r="M232" s="14">
        <f t="shared" ca="1" si="162"/>
        <v>85.617900000000006</v>
      </c>
      <c r="N232" s="14">
        <f t="shared" ca="1" si="163"/>
        <v>-74.700699999999998</v>
      </c>
      <c r="O232" s="14">
        <f t="shared" ca="1" si="167"/>
        <v>91.937900000000013</v>
      </c>
      <c r="P232" s="14">
        <f t="shared" ca="1" si="168"/>
        <v>-79.297899999999998</v>
      </c>
      <c r="Q232" s="14">
        <f t="shared" ca="1" si="169"/>
        <v>-68.38069999999999</v>
      </c>
      <c r="R232" s="14">
        <f t="shared" ca="1" si="170"/>
        <v>81.020700000000005</v>
      </c>
    </row>
    <row r="233" spans="1:26" s="10" customFormat="1">
      <c r="D233" s="12" t="s">
        <v>12</v>
      </c>
      <c r="E233" s="14">
        <f ca="1">E219+K219</f>
        <v>-353.87</v>
      </c>
      <c r="F233" s="14">
        <f ca="1">F219+L219</f>
        <v>-238.548</v>
      </c>
      <c r="G233" s="14">
        <f t="shared" ref="G233:J233" ca="1" si="172">G219</f>
        <v>-203.928</v>
      </c>
      <c r="H233" s="14">
        <f t="shared" ca="1" si="172"/>
        <v>9.238000000000028</v>
      </c>
      <c r="I233" s="14">
        <f t="shared" ca="1" si="172"/>
        <v>23.561</v>
      </c>
      <c r="J233" s="14">
        <f t="shared" ca="1" si="172"/>
        <v>34.662999999999997</v>
      </c>
      <c r="K233" s="14">
        <f t="shared" ca="1" si="166"/>
        <v>-227.489</v>
      </c>
      <c r="L233" s="14">
        <f t="shared" ca="1" si="166"/>
        <v>43.901000000000025</v>
      </c>
      <c r="M233" s="14">
        <f t="shared" ca="1" si="162"/>
        <v>-240.6593</v>
      </c>
      <c r="N233" s="14">
        <f t="shared" ca="1" si="163"/>
        <v>112.14770000000003</v>
      </c>
      <c r="O233" s="14">
        <f ca="1">F233+M233</f>
        <v>-479.20730000000003</v>
      </c>
      <c r="P233" s="14">
        <f ca="1">F233-M233</f>
        <v>2.1113</v>
      </c>
      <c r="Q233" s="14">
        <f ca="1">F233+N233</f>
        <v>-126.40029999999997</v>
      </c>
      <c r="R233" s="14">
        <f ca="1">F233-N233</f>
        <v>-350.69570000000004</v>
      </c>
    </row>
    <row r="234" spans="1:26" s="10" customFormat="1"/>
    <row r="235" spans="1:26" s="10" customFormat="1">
      <c r="A235" s="12" t="s">
        <v>21</v>
      </c>
      <c r="B235" s="11" t="s">
        <v>58</v>
      </c>
      <c r="C235" s="12" t="s">
        <v>43</v>
      </c>
      <c r="E235" s="15" t="s">
        <v>44</v>
      </c>
      <c r="F235" s="13" t="s">
        <v>63</v>
      </c>
      <c r="G235" s="13" t="s">
        <v>64</v>
      </c>
      <c r="H235" s="13" t="s">
        <v>65</v>
      </c>
      <c r="I235" s="13" t="s">
        <v>66</v>
      </c>
      <c r="J235" s="13" t="s">
        <v>67</v>
      </c>
      <c r="K235" s="15" t="s">
        <v>63</v>
      </c>
      <c r="L235" s="15" t="s">
        <v>64</v>
      </c>
      <c r="M235" s="15" t="s">
        <v>65</v>
      </c>
      <c r="N235" s="15" t="s">
        <v>66</v>
      </c>
      <c r="O235" s="7" t="s">
        <v>117</v>
      </c>
      <c r="P235" s="13" t="s">
        <v>44</v>
      </c>
      <c r="Q235" s="13" t="s">
        <v>63</v>
      </c>
      <c r="R235" s="13" t="s">
        <v>64</v>
      </c>
      <c r="S235" s="13" t="s">
        <v>65</v>
      </c>
      <c r="T235" s="13" t="s">
        <v>66</v>
      </c>
      <c r="U235" s="13" t="s">
        <v>13</v>
      </c>
      <c r="V235" s="16" t="s">
        <v>68</v>
      </c>
      <c r="Y235" s="57" t="s">
        <v>69</v>
      </c>
      <c r="Z235" s="57" t="s">
        <v>70</v>
      </c>
    </row>
    <row r="236" spans="1:26">
      <c r="A236" s="1">
        <f ca="1">B203</f>
        <v>3</v>
      </c>
      <c r="D236" s="1" t="s">
        <v>52</v>
      </c>
      <c r="E236" s="17">
        <f ca="1">E222</f>
        <v>10.43846875</v>
      </c>
      <c r="F236" s="4">
        <f t="shared" ref="F236:I237" ca="1" si="173">O222</f>
        <v>-10.198390624999998</v>
      </c>
      <c r="G236" s="4">
        <f t="shared" ca="1" si="173"/>
        <v>23.864765625</v>
      </c>
      <c r="H236" s="18">
        <f t="shared" ca="1" si="173"/>
        <v>49.102084374999997</v>
      </c>
      <c r="I236" s="18">
        <f t="shared" ca="1" si="173"/>
        <v>-35.435709374999995</v>
      </c>
      <c r="J236" s="4">
        <f>IF(R218="si",INDEX($N$40:$N$53,MATCH(A238,$L$40:$L$53,-1),1),"---")</f>
        <v>84.240000000000009</v>
      </c>
      <c r="K236" s="17">
        <f ca="1">MAX(ABS(F236),IF(J236="---",0,0.3*J236))</f>
        <v>25.272000000000002</v>
      </c>
      <c r="L236" s="17">
        <f ca="1">MAX(ABS(G236),IF(J236="---",0,0.3*J236))</f>
        <v>25.272000000000002</v>
      </c>
      <c r="M236" s="17">
        <f ca="1">MAX(ABS(H236),J236)</f>
        <v>84.240000000000009</v>
      </c>
      <c r="N236" s="17">
        <f ca="1">MAX(ABS(I236),J236)</f>
        <v>84.240000000000009</v>
      </c>
      <c r="O236" s="7" t="str">
        <f>CONCATENATE("lx (",R215,")")</f>
        <v>lx (lungo)</v>
      </c>
      <c r="P236" s="19">
        <f ca="1">MAX(E236-$Z204*(1-((0.48*$Z203+E238)/(0.48*$Z203))^2),0)/(($F204-2*$F205)*$O$2)*1000</f>
        <v>0</v>
      </c>
      <c r="Q236" s="19">
        <f ca="1">MAX(K236-$Z204*(1-((0.48*$Z203+K238)/(0.48*$Z203))^2),0)/(($F204-2*$F205)*$O$2)*1000</f>
        <v>0</v>
      </c>
      <c r="R236" s="19">
        <f t="shared" ref="R236:S236" ca="1" si="174">MAX(L236-$Z204*(1-((0.48*$Z203+L238)/(0.48*$Z203))^2),0)/(($F204-2*$F205)*$O$2)*1000</f>
        <v>2.9724513620758195</v>
      </c>
      <c r="S236" s="19">
        <f t="shared" ca="1" si="174"/>
        <v>7.6804997766324137</v>
      </c>
      <c r="T236" s="19">
        <f ca="1">MAX(N236-$Z204*(1-((0.48*$Z203+N238)/(0.48*$Z203))^2),0)/(($F204-2*$F205)*$O$2)*1000</f>
        <v>4.4251850332010418</v>
      </c>
      <c r="U236" s="17">
        <f ca="1">MAX(P236:T236)</f>
        <v>7.6804997766324137</v>
      </c>
      <c r="V236" s="39">
        <v>9.32</v>
      </c>
      <c r="Y236" s="68">
        <f>2*V236*$O$2/10</f>
        <v>729.39130434782624</v>
      </c>
      <c r="Z236" s="69">
        <f>Y236*(F204-2*F205)/200</f>
        <v>80.233043478260882</v>
      </c>
    </row>
    <row r="237" spans="1:26">
      <c r="A237" s="12" t="s">
        <v>30</v>
      </c>
      <c r="D237" s="1" t="s">
        <v>53</v>
      </c>
      <c r="E237" s="17">
        <f ca="1">E223</f>
        <v>11.20965625</v>
      </c>
      <c r="F237" s="18">
        <f t="shared" ca="1" si="173"/>
        <v>123.88508124999998</v>
      </c>
      <c r="G237" s="18">
        <f t="shared" ca="1" si="173"/>
        <v>-107.96926875</v>
      </c>
      <c r="H237" s="4">
        <f t="shared" ca="1" si="173"/>
        <v>-90.694056250000003</v>
      </c>
      <c r="I237" s="4">
        <f t="shared" ca="1" si="173"/>
        <v>106.60986874999999</v>
      </c>
      <c r="J237" s="4">
        <f>IF(R219="si",INDEX($O$40:$O$53,MATCH(A238,$L$40:$L$53,-1),1),"---")</f>
        <v>168.48000000000002</v>
      </c>
      <c r="K237" s="17">
        <f ca="1">MAX(ABS(F237),J237)</f>
        <v>168.48000000000002</v>
      </c>
      <c r="L237" s="17">
        <f ca="1">MAX(ABS(G237),J237)</f>
        <v>168.48000000000002</v>
      </c>
      <c r="M237" s="17">
        <f ca="1">MAX(ABS(H237),IF(J237="---",0,0.3*J237))</f>
        <v>90.694056250000003</v>
      </c>
      <c r="N237" s="17">
        <f ca="1">MAX(ABS(I237),IF(J237="---",0,0.3*J237))</f>
        <v>106.60986874999999</v>
      </c>
      <c r="O237" s="7" t="str">
        <f>CONCATENATE("ly (",R216,")")</f>
        <v>ly (corto)</v>
      </c>
      <c r="P237" s="19">
        <f ca="1">MAX(E237-$Z205*(1-((0.48*$Z203+E238)/(0.48*$Z203))^2),0)/(($F203-2*$F205)*$O$2)*1000</f>
        <v>0</v>
      </c>
      <c r="Q237" s="19">
        <f ca="1">MAX(K237-$Z205*(1-((0.48*$Z203+K238)/(0.48*$Z203))^2),0)/(($F203-2*$F205)*$O$2)*1000</f>
        <v>1.191200390528514</v>
      </c>
      <c r="R237" s="19">
        <f t="shared" ref="R237:T237" ca="1" si="175">MAX(L237-$Z205*(1-((0.48*$Z203+L238)/(0.48*$Z203))^2),0)/(($F203-2*$F205)*$O$2)*1000</f>
        <v>6.9749973642993357</v>
      </c>
      <c r="S237" s="19">
        <f t="shared" ca="1" si="175"/>
        <v>1.9954734597745074</v>
      </c>
      <c r="T237" s="19">
        <f t="shared" ca="1" si="175"/>
        <v>0</v>
      </c>
      <c r="U237" s="17">
        <f ca="1">MAX(P237:T237)</f>
        <v>6.9749973642993357</v>
      </c>
      <c r="V237" s="39">
        <v>9.42</v>
      </c>
      <c r="Y237" s="68">
        <f>2*V237*$O$2/10</f>
        <v>737.21739130434787</v>
      </c>
      <c r="Z237" s="69">
        <f>Y237*(F203-2*F205)/200</f>
        <v>228.53739130434784</v>
      </c>
    </row>
    <row r="238" spans="1:26">
      <c r="A238" s="1">
        <f>B204</f>
        <v>2</v>
      </c>
      <c r="D238" s="1" t="s">
        <v>12</v>
      </c>
      <c r="E238" s="20">
        <f ca="1">E226</f>
        <v>-353.87</v>
      </c>
      <c r="F238" s="8">
        <f ca="1">O226</f>
        <v>-479.20730000000003</v>
      </c>
      <c r="G238" s="8">
        <f ca="1">P226</f>
        <v>2.1113</v>
      </c>
      <c r="H238" s="8">
        <f ca="1">Q226</f>
        <v>-126.40029999999997</v>
      </c>
      <c r="I238" s="8">
        <f ca="1">R226</f>
        <v>-350.69570000000004</v>
      </c>
      <c r="K238" s="17">
        <f ca="1">F238</f>
        <v>-479.20730000000003</v>
      </c>
      <c r="L238" s="17">
        <f t="shared" ref="L238:N238" ca="1" si="176">G238</f>
        <v>2.1113</v>
      </c>
      <c r="M238" s="17">
        <f t="shared" ca="1" si="176"/>
        <v>-126.40029999999997</v>
      </c>
      <c r="N238" s="17">
        <f t="shared" ca="1" si="176"/>
        <v>-350.69570000000004</v>
      </c>
      <c r="Y238" s="61"/>
      <c r="Z238" s="61"/>
    </row>
    <row r="239" spans="1:26">
      <c r="D239" s="7" t="s">
        <v>71</v>
      </c>
      <c r="E239" s="4">
        <f ca="1">($Z204+$Z236)*(1-ABS((0.48*$Z203+E238)/(0.48*$Z203+$Y236))^(1+1/(1+$Y236/$Z203)))</f>
        <v>134.06024975672324</v>
      </c>
      <c r="K239" s="4">
        <f ca="1">($Z204+$Z236)*(1-ABS((0.48*$Z203+K238)/(0.48*$Z203+$Y236))^(1+1/(1+$Y236/$Z203)))</f>
        <v>144.73943274347371</v>
      </c>
      <c r="L239" s="4">
        <f ca="1">($Z204+$Z236)*(1-ABS((0.48*$Z203+L238)/(0.48*$Z203+$Y236))^(1+1/(1+$Y236/$Z203)))</f>
        <v>98.073565970319748</v>
      </c>
      <c r="M239" s="4">
        <f ca="1">($Z204+$Z236)*(1-ABS((0.48*$Z203+M238)/(0.48*$Z203+$Y236))^(1+1/(1+$Y236/$Z203)))</f>
        <v>112.01115158502903</v>
      </c>
      <c r="N239" s="4">
        <f ca="1">($Z204+$Z236)*(1-ABS((0.48*$Z203+N238)/(0.48*$Z203+$Y236))^(1+1/(1+$Y236/$Z203)))</f>
        <v>133.77604484028302</v>
      </c>
      <c r="Y239" s="61"/>
      <c r="Z239" s="61"/>
    </row>
    <row r="240" spans="1:26">
      <c r="D240" s="7" t="s">
        <v>72</v>
      </c>
      <c r="E240" s="4">
        <f ca="1">($Z205+$Z237)*(1-ABS((0.48*$Z203+E238)/(0.48*$Z203+$Y237))^(1+1/(1+$Y237/$Z203)))</f>
        <v>343.10675441373417</v>
      </c>
      <c r="K240" s="4">
        <f ca="1">($Z205+$Z237)*(1-ABS((0.48*$Z203+K238)/(0.48*$Z203+$Y237))^(1+1/(1+$Y237/$Z203)))</f>
        <v>370.2127029312993</v>
      </c>
      <c r="L240" s="4">
        <f ca="1">($Z205+$Z237)*(1-ABS((0.48*$Z203+L238)/(0.48*$Z203+$Y237))^(1+1/(1+$Y237/$Z203)))</f>
        <v>251.79845683635702</v>
      </c>
      <c r="M240" s="4">
        <f ca="1">($Z205+$Z237)*(1-ABS((0.48*$Z203+M238)/(0.48*$Z203+$Y237))^(1+1/(1+$Y237/$Z203)))</f>
        <v>287.15691965816427</v>
      </c>
      <c r="N240" s="4">
        <f ca="1">($Z205+$Z237)*(1-ABS((0.48*$Z203+N238)/(0.48*$Z203+$Y237))^(1+1/(1+$Y237/$Z203)))</f>
        <v>342.38545901187996</v>
      </c>
      <c r="Y240" s="61"/>
      <c r="Z240" s="61"/>
    </row>
    <row r="241" spans="1:27">
      <c r="A241" t="str">
        <f ca="1">IF(MAX(E241:N241)&gt;1,"non verificato","verificato")</f>
        <v>verificato</v>
      </c>
      <c r="D241" s="7" t="s">
        <v>73</v>
      </c>
      <c r="E241" s="3">
        <f ca="1">ABS(E236/E239)^1.5+ABS(E237/E240)^1.5</f>
        <v>2.7632604797780635E-2</v>
      </c>
      <c r="K241" s="3">
        <f t="shared" ref="K241:N241" ca="1" si="177">ABS(K236/K239)^1.5+ABS(K237/K240)^1.5</f>
        <v>0.37996411754355036</v>
      </c>
      <c r="L241" s="3">
        <f t="shared" ca="1" si="177"/>
        <v>0.67812918261359856</v>
      </c>
      <c r="M241" s="3">
        <f t="shared" ca="1" si="177"/>
        <v>0.82970358494768071</v>
      </c>
      <c r="N241" s="3">
        <f t="shared" ca="1" si="177"/>
        <v>0.67345009232362107</v>
      </c>
      <c r="Y241" s="61"/>
      <c r="Z241" s="61"/>
    </row>
    <row r="242" spans="1:27">
      <c r="Y242" s="61"/>
      <c r="Z242" s="61"/>
    </row>
    <row r="243" spans="1:27">
      <c r="B243" s="9" t="s">
        <v>58</v>
      </c>
      <c r="C243" s="1" t="s">
        <v>57</v>
      </c>
      <c r="D243" s="10"/>
      <c r="E243" s="15" t="s">
        <v>44</v>
      </c>
      <c r="F243" s="13" t="s">
        <v>63</v>
      </c>
      <c r="G243" s="13" t="s">
        <v>64</v>
      </c>
      <c r="H243" s="13" t="s">
        <v>65</v>
      </c>
      <c r="I243" s="13" t="s">
        <v>66</v>
      </c>
      <c r="J243" s="13" t="s">
        <v>67</v>
      </c>
      <c r="K243" s="15" t="s">
        <v>63</v>
      </c>
      <c r="L243" s="15" t="s">
        <v>64</v>
      </c>
      <c r="M243" s="15" t="s">
        <v>65</v>
      </c>
      <c r="N243" s="15" t="s">
        <v>66</v>
      </c>
      <c r="O243" s="7" t="str">
        <f>O235</f>
        <v>As,nec</v>
      </c>
      <c r="P243" s="13" t="s">
        <v>44</v>
      </c>
      <c r="Q243" s="13" t="s">
        <v>63</v>
      </c>
      <c r="R243" s="13" t="s">
        <v>64</v>
      </c>
      <c r="S243" s="13" t="s">
        <v>65</v>
      </c>
      <c r="T243" s="13" t="s">
        <v>66</v>
      </c>
      <c r="U243" s="13" t="s">
        <v>13</v>
      </c>
      <c r="V243" s="16" t="s">
        <v>68</v>
      </c>
      <c r="Y243" s="57" t="s">
        <v>69</v>
      </c>
      <c r="Z243" s="57" t="s">
        <v>70</v>
      </c>
    </row>
    <row r="244" spans="1:27">
      <c r="D244" s="1" t="s">
        <v>52</v>
      </c>
      <c r="E244" s="17">
        <f ca="1">E229</f>
        <v>-10.20146875</v>
      </c>
      <c r="F244" s="4">
        <f t="shared" ref="F244:I245" ca="1" si="178">O229</f>
        <v>10.848690625000001</v>
      </c>
      <c r="G244" s="4">
        <f t="shared" ca="1" si="178"/>
        <v>-24.219065624999999</v>
      </c>
      <c r="H244" s="18">
        <f t="shared" ca="1" si="178"/>
        <v>-50.170384374999998</v>
      </c>
      <c r="I244" s="18">
        <f t="shared" ca="1" si="178"/>
        <v>36.800009375000002</v>
      </c>
      <c r="J244" s="4">
        <f>IF(R218="si",INDEX($N$40:$N$53,MATCH(A238,$L$40:$L$53,-1)+1,1),"---")</f>
        <v>78</v>
      </c>
      <c r="K244" s="17">
        <f ca="1">MAX(ABS(F244),IF(J244="---",0,0.3*J244))</f>
        <v>23.4</v>
      </c>
      <c r="L244" s="17">
        <f ca="1">MAX(ABS(G244),IF(J244="---",0,0.3*J244))</f>
        <v>24.219065624999999</v>
      </c>
      <c r="M244" s="17">
        <f ca="1">MAX(ABS(H244),J244)</f>
        <v>78</v>
      </c>
      <c r="N244" s="17">
        <f ca="1">MAX(ABS(I244),J244)</f>
        <v>78</v>
      </c>
      <c r="O244" s="7" t="str">
        <f>O236</f>
        <v>lx (lungo)</v>
      </c>
      <c r="P244" s="19">
        <f t="shared" ref="P244" ca="1" si="179">MAX(E244-$Z204*(1-((0.48*$Z203+E246)/(0.48*$Z203))^2),0)/(($F204-2*$F205)*$O$2)*1000</f>
        <v>0</v>
      </c>
      <c r="Q244" s="19">
        <f ca="1">MAX(K244-$Z204*(1-((0.48*$Z203+K246)/(0.48*$Z203))^2),0)/(($F204-2*$F205)*$O$2)*1000</f>
        <v>0</v>
      </c>
      <c r="R244" s="19">
        <f ca="1">MAX(L244-$Z204*(1-((0.48*$Z203+L246)/(0.48*$Z203))^2),0)/(($F204-2*$F205)*$O$2)*1000</f>
        <v>2.8501408033636979</v>
      </c>
      <c r="S244" s="19">
        <f ca="1">MAX(M244-$Z204*(1-((0.48*$Z203+M246)/(0.48*$Z203))^2),0)/(($F204-2*$F205)*$O$2)*1000</f>
        <v>6.9556512917839282</v>
      </c>
      <c r="T244" s="19">
        <f ca="1">MAX(N244-$Z204*(1-((0.48*$Z203+N246)/(0.48*$Z203))^2),0)/(($F204-2*$F205)*$O$2)*1000</f>
        <v>3.7003365483525554</v>
      </c>
      <c r="U244" s="17">
        <f ca="1">MAX(P244:T244)</f>
        <v>6.9556512917839282</v>
      </c>
      <c r="V244" s="39">
        <v>9.32</v>
      </c>
      <c r="Y244" s="68">
        <f>2*V244*$O$2/10</f>
        <v>729.39130434782624</v>
      </c>
      <c r="Z244" s="69">
        <f>Y244*(F204-2*F205)/200</f>
        <v>80.233043478260882</v>
      </c>
    </row>
    <row r="245" spans="1:27">
      <c r="D245" s="1" t="s">
        <v>53</v>
      </c>
      <c r="E245" s="17">
        <f ca="1">E230</f>
        <v>-12.002656249999999</v>
      </c>
      <c r="F245" s="18">
        <f t="shared" ca="1" si="178"/>
        <v>-115.59848125000002</v>
      </c>
      <c r="G245" s="18">
        <f t="shared" ca="1" si="178"/>
        <v>98.648668750000013</v>
      </c>
      <c r="H245" s="4">
        <f t="shared" ca="1" si="178"/>
        <v>87.434056250000012</v>
      </c>
      <c r="I245" s="4">
        <f t="shared" ca="1" si="178"/>
        <v>-104.38386875000002</v>
      </c>
      <c r="J245" s="4">
        <f>IF(R219="si",INDEX($O$40:$O$53,MATCH(A238,$L$40:$L$53,-1)+1,1),"---")</f>
        <v>156</v>
      </c>
      <c r="K245" s="17">
        <f ca="1">MAX(ABS(F245),J245)</f>
        <v>156</v>
      </c>
      <c r="L245" s="17">
        <f ca="1">MAX(ABS(G245),J245)</f>
        <v>156</v>
      </c>
      <c r="M245" s="17">
        <f ca="1">MAX(ABS(H245),IF(J245="---",0,0.3*J245))</f>
        <v>87.434056250000012</v>
      </c>
      <c r="N245" s="17">
        <f ca="1">MAX(ABS(I245),IF(J245="---",0,0.3*J245))</f>
        <v>104.38386875000002</v>
      </c>
      <c r="O245" s="7" t="str">
        <f>O237</f>
        <v>ly (corto)</v>
      </c>
      <c r="P245" s="19">
        <f t="shared" ref="P245" ca="1" si="180">MAX(E245-$Z205*(1-((0.48*$Z203+E246)/(0.48*$Z203))^2),0)/(($F203-2*$F205)*$O$2)*1000</f>
        <v>0</v>
      </c>
      <c r="Q245" s="19">
        <f ca="1">MAX(K245-$Z205*(1-((0.48*$Z203+K246)/(0.48*$Z203))^2),0)/(($F203-2*$F205)*$O$2)*1000</f>
        <v>0.67679178837797571</v>
      </c>
      <c r="R245" s="19">
        <f ca="1">MAX(L245-$Z205*(1-((0.48*$Z203+L246)/(0.48*$Z203))^2),0)/(($F203-2*$F205)*$O$2)*1000</f>
        <v>6.460588762148797</v>
      </c>
      <c r="S245" s="19">
        <f ca="1">MAX(M245-$Z205*(1-((0.48*$Z203+M246)/(0.48*$Z203))^2),0)/(($F203-2*$F205)*$O$2)*1000</f>
        <v>1.8611006999178767</v>
      </c>
      <c r="T245" s="19">
        <f ca="1">MAX(N245-$Z205*(1-((0.48*$Z203+N246)/(0.48*$Z203))^2),0)/(($F203-2*$F205)*$O$2)*1000</f>
        <v>0</v>
      </c>
      <c r="U245" s="17">
        <f ca="1">MAX(P245:T245)</f>
        <v>6.460588762148797</v>
      </c>
      <c r="V245" s="39">
        <v>9.42</v>
      </c>
      <c r="Y245" s="68">
        <f>2*V245*$O$2/10</f>
        <v>737.21739130434787</v>
      </c>
      <c r="Z245" s="69">
        <f>Y245*(F203-2*F205)/200</f>
        <v>228.53739130434784</v>
      </c>
    </row>
    <row r="246" spans="1:27">
      <c r="D246" s="1" t="s">
        <v>12</v>
      </c>
      <c r="E246" s="20">
        <f ca="1">E233</f>
        <v>-353.87</v>
      </c>
      <c r="F246" s="8">
        <f ca="1">O233</f>
        <v>-479.20730000000003</v>
      </c>
      <c r="G246" s="8">
        <f ca="1">P233</f>
        <v>2.1113</v>
      </c>
      <c r="H246" s="8">
        <f ca="1">Q233</f>
        <v>-126.40029999999997</v>
      </c>
      <c r="I246" s="8">
        <f ca="1">R233</f>
        <v>-350.69570000000004</v>
      </c>
      <c r="K246" s="17">
        <f ca="1">F246</f>
        <v>-479.20730000000003</v>
      </c>
      <c r="L246" s="17">
        <f t="shared" ref="L246:N246" ca="1" si="181">G246</f>
        <v>2.1113</v>
      </c>
      <c r="M246" s="17">
        <f t="shared" ca="1" si="181"/>
        <v>-126.40029999999997</v>
      </c>
      <c r="N246" s="17">
        <f t="shared" ca="1" si="181"/>
        <v>-350.69570000000004</v>
      </c>
    </row>
    <row r="247" spans="1:27">
      <c r="D247" s="7" t="s">
        <v>71</v>
      </c>
      <c r="E247" s="4">
        <f ca="1">($Z204+$Z244)*(1-ABS((0.48*$Z203+E246)/(0.48*$Z203+$Y244))^(1+1/(1+$Y244/$Z203)))</f>
        <v>134.06024975672324</v>
      </c>
      <c r="K247" s="4">
        <f ca="1">($Z204+$Z244)*(1-ABS((0.48*$Z203+K246)/(0.48*$Z203+$Y244))^(1+1/(1+$Y244/$Z203)))</f>
        <v>144.73943274347371</v>
      </c>
      <c r="L247" s="4">
        <f ca="1">($Z204+$Z244)*(1-ABS((0.48*$Z203+L246)/(0.48*$Z203+$Y244))^(1+1/(1+$Y244/$Z203)))</f>
        <v>98.073565970319748</v>
      </c>
      <c r="M247" s="4">
        <f ca="1">($Z204+$Z244)*(1-ABS((0.48*$Z203+M246)/(0.48*$Z203+$Y244))^(1+1/(1+$Y244/$Z203)))</f>
        <v>112.01115158502903</v>
      </c>
      <c r="N247" s="4">
        <f ca="1">($Z204+$Z244)*(1-ABS((0.48*$Z203+N246)/(0.48*$Z203+$Y244))^(1+1/(1+$Y244/$Z203)))</f>
        <v>133.77604484028302</v>
      </c>
    </row>
    <row r="248" spans="1:27">
      <c r="D248" s="7" t="s">
        <v>72</v>
      </c>
      <c r="E248" s="4">
        <f ca="1">($Z205+$Z245)*(1-ABS((0.48*$Z203+E246)/(0.48*$Z203+$Y245))^(1+1/(1+$Y245/$Z203)))</f>
        <v>343.10675441373417</v>
      </c>
      <c r="K248" s="4">
        <f ca="1">($Z205+$Z245)*(1-ABS((0.48*$Z203+K246)/(0.48*$Z203+$Y245))^(1+1/(1+$Y245/$Z203)))</f>
        <v>370.2127029312993</v>
      </c>
      <c r="L248" s="4">
        <f ca="1">($Z205+$Z245)*(1-ABS((0.48*$Z203+L246)/(0.48*$Z203+$Y245))^(1+1/(1+$Y245/$Z203)))</f>
        <v>251.79845683635702</v>
      </c>
      <c r="M248" s="4">
        <f ca="1">($Z205+$Z245)*(1-ABS((0.48*$Z203+M246)/(0.48*$Z203+$Y245))^(1+1/(1+$Y245/$Z203)))</f>
        <v>287.15691965816427</v>
      </c>
      <c r="N248" s="4">
        <f ca="1">($Z205+$Z245)*(1-ABS((0.48*$Z203+N246)/(0.48*$Z203+$Y245))^(1+1/(1+$Y245/$Z203)))</f>
        <v>342.38545901187996</v>
      </c>
    </row>
    <row r="249" spans="1:27">
      <c r="A249" t="str">
        <f ca="1">IF(MAX(E249:N249)&gt;1,"non verificato","verificato")</f>
        <v>verificato</v>
      </c>
      <c r="D249" s="7" t="s">
        <v>73</v>
      </c>
      <c r="E249" s="3">
        <f ca="1">ABS(E244/E247)^1.5+ABS(E245/E248)^1.5</f>
        <v>2.7534454526284551E-2</v>
      </c>
      <c r="K249" s="3">
        <f t="shared" ref="K249:N249" ca="1" si="182">ABS(K244/K247)^1.5+ABS(K245/K248)^1.5</f>
        <v>0.33853763201569043</v>
      </c>
      <c r="L249" s="3">
        <f t="shared" ca="1" si="182"/>
        <v>0.61036691848159574</v>
      </c>
      <c r="M249" s="3">
        <f t="shared" ca="1" si="182"/>
        <v>0.74911150423969031</v>
      </c>
      <c r="N249" s="3">
        <f t="shared" ca="1" si="182"/>
        <v>0.61355574741328966</v>
      </c>
    </row>
    <row r="250" spans="1:27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2" spans="1:27">
      <c r="A252" t="s">
        <v>21</v>
      </c>
      <c r="B252" s="1">
        <f ca="1">$A$6</f>
        <v>3</v>
      </c>
      <c r="D252" t="s">
        <v>22</v>
      </c>
      <c r="E252" s="1" t="s">
        <v>116</v>
      </c>
      <c r="F252" s="36">
        <v>70</v>
      </c>
      <c r="G252" t="s">
        <v>23</v>
      </c>
      <c r="H252" t="s">
        <v>24</v>
      </c>
      <c r="L252" t="s">
        <v>25</v>
      </c>
      <c r="M252" s="36">
        <v>30</v>
      </c>
      <c r="N252" t="s">
        <v>23</v>
      </c>
      <c r="O252" t="s">
        <v>26</v>
      </c>
      <c r="V252" s="61" t="s">
        <v>27</v>
      </c>
      <c r="W252" s="57">
        <f ca="1">MATCH(B253,$C$6:$C$33,-1)</f>
        <v>17</v>
      </c>
      <c r="X252" s="61"/>
      <c r="Y252" s="57" t="s">
        <v>28</v>
      </c>
      <c r="Z252" s="68">
        <f>F252*F253*$O$1/10</f>
        <v>2975</v>
      </c>
      <c r="AA252" s="61" t="s">
        <v>29</v>
      </c>
    </row>
    <row r="253" spans="1:27">
      <c r="A253" t="s">
        <v>30</v>
      </c>
      <c r="B253" s="41">
        <f>MAX(1,B204-1)</f>
        <v>1</v>
      </c>
      <c r="E253" s="1" t="s">
        <v>31</v>
      </c>
      <c r="F253" s="36">
        <v>30</v>
      </c>
      <c r="G253" t="s">
        <v>23</v>
      </c>
      <c r="H253" t="s">
        <v>32</v>
      </c>
      <c r="L253" t="s">
        <v>33</v>
      </c>
      <c r="M253" s="36">
        <v>0</v>
      </c>
      <c r="N253" t="s">
        <v>23</v>
      </c>
      <c r="O253" t="s">
        <v>34</v>
      </c>
      <c r="V253" s="61"/>
      <c r="W253" s="61"/>
      <c r="X253" s="61"/>
      <c r="Y253" s="57" t="s">
        <v>35</v>
      </c>
      <c r="Z253" s="57">
        <f>0.12*Z252*F253/100</f>
        <v>107.1</v>
      </c>
      <c r="AA253" s="61" t="s">
        <v>36</v>
      </c>
    </row>
    <row r="254" spans="1:27">
      <c r="B254" s="43" t="str">
        <f>IF(B253=B204,"duplicato","")</f>
        <v/>
      </c>
      <c r="E254" s="1" t="s">
        <v>37</v>
      </c>
      <c r="F254" s="48">
        <f>$L$3</f>
        <v>4</v>
      </c>
      <c r="G254" t="s">
        <v>23</v>
      </c>
      <c r="H254" t="s">
        <v>38</v>
      </c>
      <c r="L254" t="s">
        <v>39</v>
      </c>
      <c r="M254" s="38">
        <v>360</v>
      </c>
      <c r="N254" t="s">
        <v>23</v>
      </c>
      <c r="O254" t="s">
        <v>118</v>
      </c>
      <c r="V254" s="61"/>
      <c r="W254" s="61"/>
      <c r="X254" s="61"/>
      <c r="Y254" s="57" t="s">
        <v>40</v>
      </c>
      <c r="Z254" s="57">
        <f>0.12*Z252*F252/100</f>
        <v>249.9</v>
      </c>
      <c r="AA254" s="61" t="s">
        <v>36</v>
      </c>
    </row>
    <row r="256" spans="1:27">
      <c r="A256" t="s">
        <v>41</v>
      </c>
      <c r="B256" s="9" t="s">
        <v>42</v>
      </c>
      <c r="C256" s="1" t="s">
        <v>43</v>
      </c>
      <c r="E256" s="2" t="s">
        <v>44</v>
      </c>
      <c r="F256" s="2" t="s">
        <v>45</v>
      </c>
      <c r="G256" s="2" t="s">
        <v>46</v>
      </c>
      <c r="H256" s="2" t="s">
        <v>47</v>
      </c>
      <c r="I256" s="2" t="s">
        <v>48</v>
      </c>
      <c r="J256" s="2" t="s">
        <v>49</v>
      </c>
      <c r="K256" s="2" t="s">
        <v>50</v>
      </c>
      <c r="L256" s="2" t="s">
        <v>51</v>
      </c>
      <c r="O256" s="23"/>
    </row>
    <row r="257" spans="2:18">
      <c r="D257" s="1" t="s">
        <v>52</v>
      </c>
      <c r="E257" s="4">
        <f t="shared" ref="E257:J257" ca="1" si="183">INDEX(O$6:O$33,$W252,1)</f>
        <v>7.4950000000000001</v>
      </c>
      <c r="F257" s="4">
        <f t="shared" ca="1" si="183"/>
        <v>4.9039999999999999</v>
      </c>
      <c r="G257" s="4">
        <f t="shared" ca="1" si="183"/>
        <v>-4.492</v>
      </c>
      <c r="H257" s="4">
        <f t="shared" ca="1" si="183"/>
        <v>38.216000000000001</v>
      </c>
      <c r="I257" s="4">
        <f t="shared" ca="1" si="183"/>
        <v>-0.14399999999999999</v>
      </c>
      <c r="J257" s="4">
        <f t="shared" ca="1" si="183"/>
        <v>-0.21199999999999999</v>
      </c>
    </row>
    <row r="258" spans="2:18">
      <c r="D258" s="1" t="s">
        <v>53</v>
      </c>
      <c r="E258" s="4">
        <f t="shared" ref="E258:J258" ca="1" si="184">INDEX(E$6:E$33,$W252,1)</f>
        <v>8.5709999999999997</v>
      </c>
      <c r="F258" s="4">
        <f t="shared" ca="1" si="184"/>
        <v>6.125</v>
      </c>
      <c r="G258" s="4">
        <f t="shared" ca="1" si="184"/>
        <v>99.739000000000004</v>
      </c>
      <c r="H258" s="4">
        <f t="shared" ca="1" si="184"/>
        <v>-54.765999999999998</v>
      </c>
      <c r="I258" s="4">
        <f t="shared" ca="1" si="184"/>
        <v>-9.1769999999999996</v>
      </c>
      <c r="J258" s="4">
        <f t="shared" ca="1" si="184"/>
        <v>-13.500999999999999</v>
      </c>
    </row>
    <row r="259" spans="2:18">
      <c r="D259" s="1" t="s">
        <v>54</v>
      </c>
      <c r="E259" s="4">
        <f t="shared" ref="E259:J259" ca="1" si="185">INDEX(O$6:O$33,$W252+2,1)</f>
        <v>3.101</v>
      </c>
      <c r="F259" s="4">
        <f t="shared" ca="1" si="185"/>
        <v>2.0310000000000001</v>
      </c>
      <c r="G259" s="4">
        <f t="shared" ca="1" si="185"/>
        <v>-2.7050000000000001</v>
      </c>
      <c r="H259" s="4">
        <f t="shared" ca="1" si="185"/>
        <v>23.047000000000001</v>
      </c>
      <c r="I259" s="4">
        <f t="shared" ca="1" si="185"/>
        <v>-7.6999999999999999E-2</v>
      </c>
      <c r="J259" s="4">
        <f t="shared" ca="1" si="185"/>
        <v>-0.114</v>
      </c>
    </row>
    <row r="260" spans="2:18">
      <c r="D260" s="1" t="s">
        <v>55</v>
      </c>
      <c r="E260" s="4">
        <f t="shared" ref="E260:J260" ca="1" si="186">INDEX(E$6:E$33,$W252+2,1)</f>
        <v>3.8570000000000002</v>
      </c>
      <c r="F260" s="4">
        <f t="shared" ca="1" si="186"/>
        <v>2.7189999999999999</v>
      </c>
      <c r="G260" s="4">
        <f t="shared" ca="1" si="186"/>
        <v>90.2</v>
      </c>
      <c r="H260" s="4">
        <f t="shared" ca="1" si="186"/>
        <v>-52.631999999999998</v>
      </c>
      <c r="I260" s="4">
        <f t="shared" ca="1" si="186"/>
        <v>-8.6920000000000002</v>
      </c>
      <c r="J260" s="4">
        <f t="shared" ca="1" si="186"/>
        <v>-12.788</v>
      </c>
      <c r="M260" t="s">
        <v>98</v>
      </c>
    </row>
    <row r="261" spans="2:18">
      <c r="D261" s="1" t="s">
        <v>12</v>
      </c>
      <c r="E261" s="4">
        <f t="shared" ref="E261:J261" ca="1" si="187">INDEX(Y$6:Y$33,$W252+3,1)</f>
        <v>-442.09100000000001</v>
      </c>
      <c r="F261" s="4">
        <f t="shared" ca="1" si="187"/>
        <v>-298.47699999999998</v>
      </c>
      <c r="G261" s="4">
        <f t="shared" ca="1" si="187"/>
        <v>-293.86500000000001</v>
      </c>
      <c r="H261" s="4">
        <f t="shared" ca="1" si="187"/>
        <v>14.269999999999982</v>
      </c>
      <c r="I261" s="4">
        <f t="shared" ca="1" si="187"/>
        <v>33.520000000000003</v>
      </c>
      <c r="J261" s="4">
        <f t="shared" ca="1" si="187"/>
        <v>49.314999999999998</v>
      </c>
      <c r="K261" s="4">
        <f>L261*1.3</f>
        <v>0</v>
      </c>
      <c r="L261" s="39">
        <f>IF(B254="duplicato",L212,L219)</f>
        <v>0</v>
      </c>
      <c r="M261" t="s">
        <v>56</v>
      </c>
    </row>
    <row r="262" spans="2:18">
      <c r="M262" t="s">
        <v>96</v>
      </c>
    </row>
    <row r="263" spans="2:18">
      <c r="B263" s="9" t="s">
        <v>42</v>
      </c>
      <c r="C263" s="1" t="s">
        <v>57</v>
      </c>
      <c r="E263" s="2" t="s">
        <v>44</v>
      </c>
      <c r="F263" s="2" t="s">
        <v>45</v>
      </c>
      <c r="G263" s="2" t="s">
        <v>46</v>
      </c>
      <c r="H263" s="2" t="s">
        <v>47</v>
      </c>
      <c r="I263" s="2" t="s">
        <v>48</v>
      </c>
      <c r="J263" s="2" t="s">
        <v>49</v>
      </c>
      <c r="K263" s="2" t="s">
        <v>50</v>
      </c>
      <c r="L263" s="2" t="s">
        <v>51</v>
      </c>
    </row>
    <row r="264" spans="2:18">
      <c r="D264" s="1" t="s">
        <v>52</v>
      </c>
      <c r="E264" s="4">
        <f t="shared" ref="E264:J264" ca="1" si="188">INDEX(O$6:O$33,$W252+1,1)</f>
        <v>-3.6669999999999998</v>
      </c>
      <c r="F264" s="4">
        <f t="shared" ca="1" si="188"/>
        <v>-2.4060000000000001</v>
      </c>
      <c r="G264" s="4">
        <f t="shared" ca="1" si="188"/>
        <v>5.2460000000000004</v>
      </c>
      <c r="H264" s="4">
        <f t="shared" ca="1" si="188"/>
        <v>-44.756</v>
      </c>
      <c r="I264" s="4">
        <f t="shared" ca="1" si="188"/>
        <v>0.13500000000000001</v>
      </c>
      <c r="J264" s="4">
        <f t="shared" ca="1" si="188"/>
        <v>0.19800000000000001</v>
      </c>
      <c r="Q264" s="57" t="s">
        <v>114</v>
      </c>
      <c r="R264" s="57" t="str">
        <f>IF(F252&lt;=F253,"corto","lungo")</f>
        <v>lungo</v>
      </c>
    </row>
    <row r="265" spans="2:18">
      <c r="D265" s="1" t="s">
        <v>53</v>
      </c>
      <c r="E265" s="4">
        <f t="shared" ref="E265:J265" ca="1" si="189">INDEX(E$6:E$33,$W252+1,1)</f>
        <v>-5.3150000000000004</v>
      </c>
      <c r="F265" s="4">
        <f t="shared" ca="1" si="189"/>
        <v>-3.665</v>
      </c>
      <c r="G265" s="4">
        <f t="shared" ca="1" si="189"/>
        <v>-225.18299999999999</v>
      </c>
      <c r="H265" s="4">
        <f t="shared" ca="1" si="189"/>
        <v>134.91200000000001</v>
      </c>
      <c r="I265" s="4">
        <f t="shared" ca="1" si="189"/>
        <v>22.114000000000001</v>
      </c>
      <c r="J265" s="4">
        <f t="shared" ca="1" si="189"/>
        <v>32.534999999999997</v>
      </c>
      <c r="Q265" s="57" t="s">
        <v>115</v>
      </c>
      <c r="R265" s="57" t="str">
        <f>IF(F253&lt;=F252,"corto","lungo")</f>
        <v>corto</v>
      </c>
    </row>
    <row r="266" spans="2:18">
      <c r="D266" s="1" t="s">
        <v>54</v>
      </c>
      <c r="E266" s="4">
        <f ca="1">E259</f>
        <v>3.101</v>
      </c>
      <c r="F266" s="4">
        <f t="shared" ref="F266:J268" ca="1" si="190">F259</f>
        <v>2.0310000000000001</v>
      </c>
      <c r="G266" s="4">
        <f t="shared" ca="1" si="190"/>
        <v>-2.7050000000000001</v>
      </c>
      <c r="H266" s="4">
        <f t="shared" ca="1" si="190"/>
        <v>23.047000000000001</v>
      </c>
      <c r="I266" s="4">
        <f t="shared" ca="1" si="190"/>
        <v>-7.6999999999999999E-2</v>
      </c>
      <c r="J266" s="4">
        <f t="shared" ca="1" si="190"/>
        <v>-0.114</v>
      </c>
    </row>
    <row r="267" spans="2:18">
      <c r="D267" s="1" t="s">
        <v>55</v>
      </c>
      <c r="E267" s="4">
        <f ca="1">E260</f>
        <v>3.8570000000000002</v>
      </c>
      <c r="F267" s="4">
        <f t="shared" ca="1" si="190"/>
        <v>2.7189999999999999</v>
      </c>
      <c r="G267" s="4">
        <f t="shared" ca="1" si="190"/>
        <v>90.2</v>
      </c>
      <c r="H267" s="4">
        <f t="shared" ca="1" si="190"/>
        <v>-52.631999999999998</v>
      </c>
      <c r="I267" s="4">
        <f t="shared" ca="1" si="190"/>
        <v>-8.6920000000000002</v>
      </c>
      <c r="J267" s="4">
        <f t="shared" ca="1" si="190"/>
        <v>-12.788</v>
      </c>
      <c r="Q267" s="67" t="s">
        <v>112</v>
      </c>
      <c r="R267" s="57" t="str">
        <f>IF(AND($E$37="solo direzione rigida",R264="lungo"),"no","si")</f>
        <v>si</v>
      </c>
    </row>
    <row r="268" spans="2:18">
      <c r="D268" s="1" t="s">
        <v>12</v>
      </c>
      <c r="E268" s="4">
        <f ca="1">E261</f>
        <v>-442.09100000000001</v>
      </c>
      <c r="F268" s="4">
        <f t="shared" ca="1" si="190"/>
        <v>-298.47699999999998</v>
      </c>
      <c r="G268" s="4">
        <f t="shared" ca="1" si="190"/>
        <v>-293.86500000000001</v>
      </c>
      <c r="H268" s="4">
        <f t="shared" ca="1" si="190"/>
        <v>14.269999999999982</v>
      </c>
      <c r="I268" s="4">
        <f t="shared" ca="1" si="190"/>
        <v>33.520000000000003</v>
      </c>
      <c r="J268" s="4">
        <f t="shared" ca="1" si="190"/>
        <v>49.314999999999998</v>
      </c>
      <c r="K268" s="4">
        <f>L268*1.3</f>
        <v>0</v>
      </c>
      <c r="L268" s="39">
        <f>-F252*F253*(M254-(M252+M253))*$W$1/1000000+L261</f>
        <v>0</v>
      </c>
      <c r="Q268" s="67" t="s">
        <v>113</v>
      </c>
      <c r="R268" s="57" t="str">
        <f>IF(AND($E$37="solo direzione rigida",R265="lungo"),"no","si")</f>
        <v>si</v>
      </c>
    </row>
    <row r="270" spans="2:18" s="10" customFormat="1">
      <c r="B270" s="11" t="s">
        <v>58</v>
      </c>
      <c r="C270" s="12" t="s">
        <v>43</v>
      </c>
      <c r="E270" s="13" t="s">
        <v>44</v>
      </c>
      <c r="F270" s="13" t="s">
        <v>45</v>
      </c>
      <c r="G270" s="13" t="s">
        <v>46</v>
      </c>
      <c r="H270" s="13" t="s">
        <v>47</v>
      </c>
      <c r="I270" s="13" t="s">
        <v>48</v>
      </c>
      <c r="J270" s="13" t="s">
        <v>49</v>
      </c>
      <c r="K270" s="13" t="s">
        <v>59</v>
      </c>
      <c r="L270" s="13" t="s">
        <v>60</v>
      </c>
      <c r="M270" s="13" t="s">
        <v>61</v>
      </c>
      <c r="N270" s="13" t="s">
        <v>62</v>
      </c>
      <c r="O270" s="13" t="s">
        <v>63</v>
      </c>
      <c r="P270" s="13" t="s">
        <v>64</v>
      </c>
      <c r="Q270" s="13" t="s">
        <v>65</v>
      </c>
      <c r="R270" s="13" t="s">
        <v>66</v>
      </c>
    </row>
    <row r="271" spans="2:18" s="10" customFormat="1">
      <c r="D271" s="12" t="s">
        <v>52</v>
      </c>
      <c r="E271" s="14">
        <f t="shared" ref="E271:F271" ca="1" si="191">E257-(E257-E264)/$M254*$M252</f>
        <v>6.5648333333333335</v>
      </c>
      <c r="F271" s="14">
        <f t="shared" ca="1" si="191"/>
        <v>4.2948333333333331</v>
      </c>
      <c r="G271" s="14">
        <f ca="1">G257-(G257-G264)/$M254*$M252</f>
        <v>-3.6805000000000003</v>
      </c>
      <c r="H271" s="14">
        <f t="shared" ref="H271:J271" ca="1" si="192">H257-(H257-H264)/$M254*$M252</f>
        <v>31.301666666666666</v>
      </c>
      <c r="I271" s="14">
        <f t="shared" ca="1" si="192"/>
        <v>-0.12074999999999998</v>
      </c>
      <c r="J271" s="14">
        <f t="shared" ca="1" si="192"/>
        <v>-0.17783333333333334</v>
      </c>
      <c r="K271" s="14">
        <f ca="1">(ABS(G271)+ABS(I271))*SIGN(G271)</f>
        <v>-3.8012500000000005</v>
      </c>
      <c r="L271" s="14">
        <f ca="1">(ABS(H271)+ABS(J271))*SIGN(H271)</f>
        <v>31.479499999999998</v>
      </c>
      <c r="M271" s="14">
        <f ca="1">(ABS(K271)+0.3*ABS(L271))*SIGN(K271)</f>
        <v>-13.245100000000001</v>
      </c>
      <c r="N271" s="14">
        <f t="shared" ref="N271:N275" ca="1" si="193">(ABS(L271)+0.3*ABS(K271))*SIGN(L271)</f>
        <v>32.619875</v>
      </c>
      <c r="O271" s="14">
        <f ca="1">F271+M271</f>
        <v>-8.9502666666666677</v>
      </c>
      <c r="P271" s="14">
        <f ca="1">F271-M271</f>
        <v>17.539933333333334</v>
      </c>
      <c r="Q271" s="14">
        <f ca="1">F271+N271</f>
        <v>36.914708333333337</v>
      </c>
      <c r="R271" s="14">
        <f ca="1">F271-N271</f>
        <v>-28.325041666666667</v>
      </c>
    </row>
    <row r="272" spans="2:18" s="10" customFormat="1">
      <c r="D272" s="12" t="s">
        <v>53</v>
      </c>
      <c r="E272" s="14">
        <f t="shared" ref="E272:F272" ca="1" si="194">E258-(E258-E265)/$M254*$M252</f>
        <v>7.4138333333333328</v>
      </c>
      <c r="F272" s="14">
        <f t="shared" ca="1" si="194"/>
        <v>5.309166666666667</v>
      </c>
      <c r="G272" s="14">
        <f ca="1">G258-(G258-G265)/$M254*$M252</f>
        <v>72.662166666666678</v>
      </c>
      <c r="H272" s="14">
        <f t="shared" ref="H272:J272" ca="1" si="195">H258-(H258-H265)/$M254*$M252</f>
        <v>-38.959499999999998</v>
      </c>
      <c r="I272" s="14">
        <f t="shared" ca="1" si="195"/>
        <v>-6.5694166666666662</v>
      </c>
      <c r="J272" s="14">
        <f t="shared" ca="1" si="195"/>
        <v>-9.6646666666666672</v>
      </c>
      <c r="K272" s="14">
        <f t="shared" ref="K272:L275" ca="1" si="196">(ABS(G272)+ABS(I272))*SIGN(G272)</f>
        <v>79.231583333333347</v>
      </c>
      <c r="L272" s="14">
        <f t="shared" ca="1" si="196"/>
        <v>-48.624166666666667</v>
      </c>
      <c r="M272" s="14">
        <f t="shared" ref="M272:M275" ca="1" si="197">(ABS(K272)+0.3*ABS(L272))*SIGN(K272)</f>
        <v>93.818833333333345</v>
      </c>
      <c r="N272" s="14">
        <f t="shared" ca="1" si="193"/>
        <v>-72.393641666666667</v>
      </c>
      <c r="O272" s="14">
        <f t="shared" ref="O272:O274" ca="1" si="198">F272+M272</f>
        <v>99.128000000000014</v>
      </c>
      <c r="P272" s="14">
        <f t="shared" ref="P272:P274" ca="1" si="199">F272-M272</f>
        <v>-88.509666666666675</v>
      </c>
      <c r="Q272" s="14">
        <f t="shared" ref="Q272:Q274" ca="1" si="200">F272+N272</f>
        <v>-67.084474999999998</v>
      </c>
      <c r="R272" s="14">
        <f t="shared" ref="R272:R274" ca="1" si="201">F272-N272</f>
        <v>77.702808333333337</v>
      </c>
    </row>
    <row r="273" spans="1:26" s="10" customFormat="1">
      <c r="D273" s="12" t="s">
        <v>54</v>
      </c>
      <c r="E273" s="14">
        <f t="shared" ref="E273:J275" ca="1" si="202">E259</f>
        <v>3.101</v>
      </c>
      <c r="F273" s="14">
        <f t="shared" ca="1" si="202"/>
        <v>2.0310000000000001</v>
      </c>
      <c r="G273" s="14">
        <f t="shared" ca="1" si="202"/>
        <v>-2.7050000000000001</v>
      </c>
      <c r="H273" s="14">
        <f t="shared" ca="1" si="202"/>
        <v>23.047000000000001</v>
      </c>
      <c r="I273" s="14">
        <f t="shared" ca="1" si="202"/>
        <v>-7.6999999999999999E-2</v>
      </c>
      <c r="J273" s="14">
        <f t="shared" ca="1" si="202"/>
        <v>-0.114</v>
      </c>
      <c r="K273" s="14">
        <f t="shared" ca="1" si="196"/>
        <v>-2.782</v>
      </c>
      <c r="L273" s="14">
        <f t="shared" ca="1" si="196"/>
        <v>23.161000000000001</v>
      </c>
      <c r="M273" s="14">
        <f t="shared" ca="1" si="197"/>
        <v>-9.7302999999999997</v>
      </c>
      <c r="N273" s="14">
        <f t="shared" ca="1" si="193"/>
        <v>23.995600000000003</v>
      </c>
      <c r="O273" s="14">
        <f t="shared" ca="1" si="198"/>
        <v>-7.6992999999999991</v>
      </c>
      <c r="P273" s="14">
        <f t="shared" ca="1" si="199"/>
        <v>11.7613</v>
      </c>
      <c r="Q273" s="14">
        <f t="shared" ca="1" si="200"/>
        <v>26.026600000000002</v>
      </c>
      <c r="R273" s="14">
        <f t="shared" ca="1" si="201"/>
        <v>-21.964600000000004</v>
      </c>
    </row>
    <row r="274" spans="1:26" s="10" customFormat="1">
      <c r="D274" s="12" t="s">
        <v>55</v>
      </c>
      <c r="E274" s="14">
        <f t="shared" ca="1" si="202"/>
        <v>3.8570000000000002</v>
      </c>
      <c r="F274" s="14">
        <f t="shared" ca="1" si="202"/>
        <v>2.7189999999999999</v>
      </c>
      <c r="G274" s="14">
        <f t="shared" ca="1" si="202"/>
        <v>90.2</v>
      </c>
      <c r="H274" s="14">
        <f t="shared" ca="1" si="202"/>
        <v>-52.631999999999998</v>
      </c>
      <c r="I274" s="14">
        <f t="shared" ca="1" si="202"/>
        <v>-8.6920000000000002</v>
      </c>
      <c r="J274" s="14">
        <f t="shared" ca="1" si="202"/>
        <v>-12.788</v>
      </c>
      <c r="K274" s="14">
        <f t="shared" ca="1" si="196"/>
        <v>98.891999999999996</v>
      </c>
      <c r="L274" s="14">
        <f t="shared" ca="1" si="196"/>
        <v>-65.42</v>
      </c>
      <c r="M274" s="14">
        <f t="shared" ca="1" si="197"/>
        <v>118.518</v>
      </c>
      <c r="N274" s="14">
        <f t="shared" ca="1" si="193"/>
        <v>-95.087599999999995</v>
      </c>
      <c r="O274" s="14">
        <f t="shared" ca="1" si="198"/>
        <v>121.23699999999999</v>
      </c>
      <c r="P274" s="14">
        <f t="shared" ca="1" si="199"/>
        <v>-115.79900000000001</v>
      </c>
      <c r="Q274" s="14">
        <f t="shared" ca="1" si="200"/>
        <v>-92.368600000000001</v>
      </c>
      <c r="R274" s="14">
        <f t="shared" ca="1" si="201"/>
        <v>97.806599999999989</v>
      </c>
    </row>
    <row r="275" spans="1:26" s="10" customFormat="1">
      <c r="D275" s="12" t="s">
        <v>12</v>
      </c>
      <c r="E275" s="14">
        <f ca="1">E261+K261</f>
        <v>-442.09100000000001</v>
      </c>
      <c r="F275" s="14">
        <f ca="1">F261+L261</f>
        <v>-298.47699999999998</v>
      </c>
      <c r="G275" s="14">
        <f t="shared" ca="1" si="202"/>
        <v>-293.86500000000001</v>
      </c>
      <c r="H275" s="14">
        <f t="shared" ca="1" si="202"/>
        <v>14.269999999999982</v>
      </c>
      <c r="I275" s="14">
        <f t="shared" ca="1" si="202"/>
        <v>33.520000000000003</v>
      </c>
      <c r="J275" s="14">
        <f t="shared" ca="1" si="202"/>
        <v>49.314999999999998</v>
      </c>
      <c r="K275" s="14">
        <f t="shared" ca="1" si="196"/>
        <v>-327.38499999999999</v>
      </c>
      <c r="L275" s="14">
        <f t="shared" ca="1" si="196"/>
        <v>63.58499999999998</v>
      </c>
      <c r="M275" s="14">
        <f t="shared" ca="1" si="197"/>
        <v>-346.46049999999997</v>
      </c>
      <c r="N275" s="14">
        <f t="shared" ca="1" si="193"/>
        <v>161.80049999999997</v>
      </c>
      <c r="O275" s="14">
        <f ca="1">F275+M275</f>
        <v>-644.9375</v>
      </c>
      <c r="P275" s="14">
        <f ca="1">F275-M275</f>
        <v>47.983499999999992</v>
      </c>
      <c r="Q275" s="14">
        <f ca="1">F275+N275</f>
        <v>-136.6765</v>
      </c>
      <c r="R275" s="14">
        <f ca="1">F275-N275</f>
        <v>-460.27749999999992</v>
      </c>
    </row>
    <row r="276" spans="1:26" s="10" customFormat="1"/>
    <row r="277" spans="1:26" s="10" customFormat="1">
      <c r="B277" s="11" t="s">
        <v>58</v>
      </c>
      <c r="C277" s="12" t="s">
        <v>57</v>
      </c>
      <c r="E277" s="13" t="s">
        <v>44</v>
      </c>
      <c r="F277" s="13" t="s">
        <v>45</v>
      </c>
      <c r="G277" s="13" t="s">
        <v>46</v>
      </c>
      <c r="H277" s="13" t="s">
        <v>47</v>
      </c>
      <c r="I277" s="13" t="s">
        <v>48</v>
      </c>
      <c r="J277" s="13" t="s">
        <v>49</v>
      </c>
      <c r="K277" s="13" t="s">
        <v>59</v>
      </c>
      <c r="L277" s="13" t="s">
        <v>60</v>
      </c>
      <c r="M277" s="13" t="s">
        <v>61</v>
      </c>
      <c r="N277" s="13" t="s">
        <v>62</v>
      </c>
      <c r="O277" s="13" t="s">
        <v>63</v>
      </c>
      <c r="P277" s="13" t="s">
        <v>64</v>
      </c>
      <c r="Q277" s="13" t="s">
        <v>65</v>
      </c>
      <c r="R277" s="13" t="s">
        <v>66</v>
      </c>
    </row>
    <row r="278" spans="1:26" s="10" customFormat="1">
      <c r="D278" s="12" t="s">
        <v>52</v>
      </c>
      <c r="E278" s="14">
        <f t="shared" ref="E278:F278" ca="1" si="203">E264+(E257-E264)/$M254*$M253</f>
        <v>-3.6669999999999998</v>
      </c>
      <c r="F278" s="14">
        <f t="shared" ca="1" si="203"/>
        <v>-2.4060000000000001</v>
      </c>
      <c r="G278" s="14">
        <f ca="1">G264+(G257-G264)/$M254*$M253</f>
        <v>5.2460000000000004</v>
      </c>
      <c r="H278" s="14">
        <f t="shared" ref="H278:J278" ca="1" si="204">H264+(H257-H264)/$M254*$M253</f>
        <v>-44.756</v>
      </c>
      <c r="I278" s="14">
        <f t="shared" ca="1" si="204"/>
        <v>0.13500000000000001</v>
      </c>
      <c r="J278" s="14">
        <f t="shared" ca="1" si="204"/>
        <v>0.19800000000000001</v>
      </c>
      <c r="K278" s="14">
        <f ca="1">(ABS(G278)+ABS(I278))*SIGN(G278)</f>
        <v>5.3810000000000002</v>
      </c>
      <c r="L278" s="14">
        <f ca="1">(ABS(H278)+ABS(J278))*SIGN(H278)</f>
        <v>-44.954000000000001</v>
      </c>
      <c r="M278" s="14">
        <f t="shared" ref="M278:M282" ca="1" si="205">(ABS(K278)+0.3*ABS(L278))*SIGN(K278)</f>
        <v>18.8672</v>
      </c>
      <c r="N278" s="14">
        <f t="shared" ref="N278:N282" ca="1" si="206">(ABS(L278)+0.3*ABS(K278))*SIGN(L278)</f>
        <v>-46.568300000000001</v>
      </c>
      <c r="O278" s="14">
        <f ca="1">F278+M278</f>
        <v>16.461200000000002</v>
      </c>
      <c r="P278" s="14">
        <f ca="1">F278-M278</f>
        <v>-21.273199999999999</v>
      </c>
      <c r="Q278" s="14">
        <f ca="1">F278+N278</f>
        <v>-48.974299999999999</v>
      </c>
      <c r="R278" s="14">
        <f ca="1">F278-N278</f>
        <v>44.162300000000002</v>
      </c>
    </row>
    <row r="279" spans="1:26" s="10" customFormat="1">
      <c r="D279" s="12" t="s">
        <v>53</v>
      </c>
      <c r="E279" s="14">
        <f t="shared" ref="E279:F279" ca="1" si="207">E265+(E258-E265)/$M254*$M253</f>
        <v>-5.3150000000000004</v>
      </c>
      <c r="F279" s="14">
        <f t="shared" ca="1" si="207"/>
        <v>-3.665</v>
      </c>
      <c r="G279" s="14">
        <f ca="1">G265+(G258-G265)/$M254*$M253</f>
        <v>-225.18299999999999</v>
      </c>
      <c r="H279" s="14">
        <f t="shared" ref="H279:J279" ca="1" si="208">H265+(H258-H265)/$M254*$M253</f>
        <v>134.91200000000001</v>
      </c>
      <c r="I279" s="14">
        <f t="shared" ca="1" si="208"/>
        <v>22.114000000000001</v>
      </c>
      <c r="J279" s="14">
        <f t="shared" ca="1" si="208"/>
        <v>32.534999999999997</v>
      </c>
      <c r="K279" s="14">
        <f t="shared" ref="K279:L282" ca="1" si="209">(ABS(G279)+ABS(I279))*SIGN(G279)</f>
        <v>-247.297</v>
      </c>
      <c r="L279" s="14">
        <f t="shared" ca="1" si="209"/>
        <v>167.447</v>
      </c>
      <c r="M279" s="14">
        <f t="shared" ca="1" si="205"/>
        <v>-297.53109999999998</v>
      </c>
      <c r="N279" s="14">
        <f t="shared" ca="1" si="206"/>
        <v>241.6361</v>
      </c>
      <c r="O279" s="14">
        <f t="shared" ref="O279:O281" ca="1" si="210">F279+M279</f>
        <v>-301.1961</v>
      </c>
      <c r="P279" s="14">
        <f t="shared" ref="P279:P281" ca="1" si="211">F279-M279</f>
        <v>293.86609999999996</v>
      </c>
      <c r="Q279" s="14">
        <f t="shared" ref="Q279:Q281" ca="1" si="212">F279+N279</f>
        <v>237.97110000000001</v>
      </c>
      <c r="R279" s="14">
        <f t="shared" ref="R279:R281" ca="1" si="213">F279-N279</f>
        <v>-245.30109999999999</v>
      </c>
    </row>
    <row r="280" spans="1:26" s="10" customFormat="1">
      <c r="D280" s="12" t="s">
        <v>54</v>
      </c>
      <c r="E280" s="14">
        <f ca="1">E273</f>
        <v>3.101</v>
      </c>
      <c r="F280" s="14">
        <f t="shared" ref="F280:J281" ca="1" si="214">F273</f>
        <v>2.0310000000000001</v>
      </c>
      <c r="G280" s="14">
        <f t="shared" ca="1" si="214"/>
        <v>-2.7050000000000001</v>
      </c>
      <c r="H280" s="14">
        <f t="shared" ca="1" si="214"/>
        <v>23.047000000000001</v>
      </c>
      <c r="I280" s="14">
        <f t="shared" ca="1" si="214"/>
        <v>-7.6999999999999999E-2</v>
      </c>
      <c r="J280" s="14">
        <f t="shared" ca="1" si="214"/>
        <v>-0.114</v>
      </c>
      <c r="K280" s="14">
        <f t="shared" ca="1" si="209"/>
        <v>-2.782</v>
      </c>
      <c r="L280" s="14">
        <f t="shared" ca="1" si="209"/>
        <v>23.161000000000001</v>
      </c>
      <c r="M280" s="14">
        <f t="shared" ca="1" si="205"/>
        <v>-9.7302999999999997</v>
      </c>
      <c r="N280" s="14">
        <f t="shared" ca="1" si="206"/>
        <v>23.995600000000003</v>
      </c>
      <c r="O280" s="14">
        <f t="shared" ca="1" si="210"/>
        <v>-7.6992999999999991</v>
      </c>
      <c r="P280" s="14">
        <f t="shared" ca="1" si="211"/>
        <v>11.7613</v>
      </c>
      <c r="Q280" s="14">
        <f t="shared" ca="1" si="212"/>
        <v>26.026600000000002</v>
      </c>
      <c r="R280" s="14">
        <f t="shared" ca="1" si="213"/>
        <v>-21.964600000000004</v>
      </c>
    </row>
    <row r="281" spans="1:26" s="10" customFormat="1">
      <c r="D281" s="12" t="s">
        <v>55</v>
      </c>
      <c r="E281" s="14">
        <f ca="1">E274</f>
        <v>3.8570000000000002</v>
      </c>
      <c r="F281" s="14">
        <f t="shared" ca="1" si="214"/>
        <v>2.7189999999999999</v>
      </c>
      <c r="G281" s="14">
        <f t="shared" ca="1" si="214"/>
        <v>90.2</v>
      </c>
      <c r="H281" s="14">
        <f t="shared" ca="1" si="214"/>
        <v>-52.631999999999998</v>
      </c>
      <c r="I281" s="14">
        <f t="shared" ca="1" si="214"/>
        <v>-8.6920000000000002</v>
      </c>
      <c r="J281" s="14">
        <f t="shared" ca="1" si="214"/>
        <v>-12.788</v>
      </c>
      <c r="K281" s="14">
        <f t="shared" ca="1" si="209"/>
        <v>98.891999999999996</v>
      </c>
      <c r="L281" s="14">
        <f t="shared" ca="1" si="209"/>
        <v>-65.42</v>
      </c>
      <c r="M281" s="14">
        <f t="shared" ca="1" si="205"/>
        <v>118.518</v>
      </c>
      <c r="N281" s="14">
        <f t="shared" ca="1" si="206"/>
        <v>-95.087599999999995</v>
      </c>
      <c r="O281" s="14">
        <f t="shared" ca="1" si="210"/>
        <v>121.23699999999999</v>
      </c>
      <c r="P281" s="14">
        <f t="shared" ca="1" si="211"/>
        <v>-115.79900000000001</v>
      </c>
      <c r="Q281" s="14">
        <f t="shared" ca="1" si="212"/>
        <v>-92.368600000000001</v>
      </c>
      <c r="R281" s="14">
        <f t="shared" ca="1" si="213"/>
        <v>97.806599999999989</v>
      </c>
    </row>
    <row r="282" spans="1:26" s="10" customFormat="1">
      <c r="D282" s="12" t="s">
        <v>12</v>
      </c>
      <c r="E282" s="14">
        <f ca="1">E268+K268</f>
        <v>-442.09100000000001</v>
      </c>
      <c r="F282" s="14">
        <f ca="1">F268+L268</f>
        <v>-298.47699999999998</v>
      </c>
      <c r="G282" s="14">
        <f t="shared" ref="G282:J282" ca="1" si="215">G268</f>
        <v>-293.86500000000001</v>
      </c>
      <c r="H282" s="14">
        <f t="shared" ca="1" si="215"/>
        <v>14.269999999999982</v>
      </c>
      <c r="I282" s="14">
        <f t="shared" ca="1" si="215"/>
        <v>33.520000000000003</v>
      </c>
      <c r="J282" s="14">
        <f t="shared" ca="1" si="215"/>
        <v>49.314999999999998</v>
      </c>
      <c r="K282" s="14">
        <f t="shared" ca="1" si="209"/>
        <v>-327.38499999999999</v>
      </c>
      <c r="L282" s="14">
        <f t="shared" ca="1" si="209"/>
        <v>63.58499999999998</v>
      </c>
      <c r="M282" s="14">
        <f t="shared" ca="1" si="205"/>
        <v>-346.46049999999997</v>
      </c>
      <c r="N282" s="14">
        <f t="shared" ca="1" si="206"/>
        <v>161.80049999999997</v>
      </c>
      <c r="O282" s="14">
        <f ca="1">F282+M282</f>
        <v>-644.9375</v>
      </c>
      <c r="P282" s="14">
        <f ca="1">F282-M282</f>
        <v>47.983499999999992</v>
      </c>
      <c r="Q282" s="14">
        <f ca="1">F282+N282</f>
        <v>-136.6765</v>
      </c>
      <c r="R282" s="14">
        <f ca="1">F282-N282</f>
        <v>-460.27749999999992</v>
      </c>
    </row>
    <row r="283" spans="1:26" s="10" customFormat="1"/>
    <row r="284" spans="1:26" s="10" customFormat="1">
      <c r="A284" s="12" t="s">
        <v>21</v>
      </c>
      <c r="B284" s="11" t="s">
        <v>58</v>
      </c>
      <c r="C284" s="12" t="s">
        <v>43</v>
      </c>
      <c r="E284" s="15" t="s">
        <v>44</v>
      </c>
      <c r="F284" s="13" t="s">
        <v>63</v>
      </c>
      <c r="G284" s="13" t="s">
        <v>64</v>
      </c>
      <c r="H284" s="13" t="s">
        <v>65</v>
      </c>
      <c r="I284" s="13" t="s">
        <v>66</v>
      </c>
      <c r="J284" s="13" t="s">
        <v>67</v>
      </c>
      <c r="K284" s="15" t="s">
        <v>63</v>
      </c>
      <c r="L284" s="15" t="s">
        <v>64</v>
      </c>
      <c r="M284" s="15" t="s">
        <v>65</v>
      </c>
      <c r="N284" s="15" t="s">
        <v>66</v>
      </c>
      <c r="O284" s="7" t="s">
        <v>117</v>
      </c>
      <c r="P284" s="13" t="s">
        <v>44</v>
      </c>
      <c r="Q284" s="13" t="s">
        <v>63</v>
      </c>
      <c r="R284" s="13" t="s">
        <v>64</v>
      </c>
      <c r="S284" s="13" t="s">
        <v>65</v>
      </c>
      <c r="T284" s="13" t="s">
        <v>66</v>
      </c>
      <c r="U284" s="13" t="s">
        <v>13</v>
      </c>
      <c r="V284" s="16" t="s">
        <v>68</v>
      </c>
      <c r="Y284" s="57" t="s">
        <v>69</v>
      </c>
      <c r="Z284" s="57" t="s">
        <v>70</v>
      </c>
    </row>
    <row r="285" spans="1:26">
      <c r="A285" s="1">
        <f ca="1">B252</f>
        <v>3</v>
      </c>
      <c r="D285" s="1" t="s">
        <v>52</v>
      </c>
      <c r="E285" s="17">
        <f ca="1">E271</f>
        <v>6.5648333333333335</v>
      </c>
      <c r="F285" s="4">
        <f t="shared" ref="F285:I286" ca="1" si="216">O271</f>
        <v>-8.9502666666666677</v>
      </c>
      <c r="G285" s="4">
        <f t="shared" ca="1" si="216"/>
        <v>17.539933333333334</v>
      </c>
      <c r="H285" s="18">
        <f t="shared" ca="1" si="216"/>
        <v>36.914708333333337</v>
      </c>
      <c r="I285" s="18">
        <f t="shared" ca="1" si="216"/>
        <v>-28.325041666666667</v>
      </c>
      <c r="J285" s="4">
        <f>IF(R267="si",INDEX($N$40:$N$53,MATCH(A287,$L$40:$L$53,-1),1),"---")</f>
        <v>78</v>
      </c>
      <c r="K285" s="17">
        <f ca="1">MAX(ABS(F285),IF(J285="---",0,0.3*J285))</f>
        <v>23.4</v>
      </c>
      <c r="L285" s="17">
        <f ca="1">MAX(ABS(G285),IF(J285="---",0,0.3*J285))</f>
        <v>23.4</v>
      </c>
      <c r="M285" s="17">
        <f ca="1">MAX(ABS(H285),J285)</f>
        <v>78</v>
      </c>
      <c r="N285" s="17">
        <f ca="1">MAX(ABS(I285),J285)</f>
        <v>78</v>
      </c>
      <c r="O285" s="7" t="str">
        <f>CONCATENATE("lx (",R264,")")</f>
        <v>lx (lungo)</v>
      </c>
      <c r="P285" s="19">
        <f ca="1">MAX(E285-$Z253*(1-((0.48*$Z252+E287)/(0.48*$Z252))^2),0)/(($F253-2*$F254)*$O$2)*1000</f>
        <v>0</v>
      </c>
      <c r="Q285" s="19">
        <f ca="1">MAX(K285-$Z253*(1-((0.48*$Z252+K287)/(0.48*$Z252))^2),0)/(($F253-2*$F254)*$O$2)*1000</f>
        <v>0</v>
      </c>
      <c r="R285" s="19">
        <f t="shared" ref="R285:S285" ca="1" si="217">MAX(L285-$Z253*(1-((0.48*$Z252+L287)/(0.48*$Z252))^2),0)/(($F253-2*$F254)*$O$2)*1000</f>
        <v>3.5683048240444752</v>
      </c>
      <c r="S285" s="19">
        <f t="shared" ca="1" si="217"/>
        <v>6.7930897149015754</v>
      </c>
      <c r="T285" s="19">
        <f ca="1">MAX(N285-$Z253*(1-((0.48*$Z252+N287)/(0.48*$Z252))^2),0)/(($F253-2*$F254)*$O$2)*1000</f>
        <v>2.3331331304493874</v>
      </c>
      <c r="U285" s="17">
        <f ca="1">MAX(P285:T285)</f>
        <v>6.7930897149015754</v>
      </c>
      <c r="V285" s="39">
        <v>9.32</v>
      </c>
      <c r="Y285" s="68">
        <f>2*V285*$O$2/10</f>
        <v>729.39130434782624</v>
      </c>
      <c r="Z285" s="69">
        <f>Y285*(F253-2*F254)/200</f>
        <v>80.233043478260882</v>
      </c>
    </row>
    <row r="286" spans="1:26">
      <c r="A286" s="12" t="s">
        <v>30</v>
      </c>
      <c r="D286" s="1" t="s">
        <v>53</v>
      </c>
      <c r="E286" s="17">
        <f ca="1">E272</f>
        <v>7.4138333333333328</v>
      </c>
      <c r="F286" s="18">
        <f t="shared" ca="1" si="216"/>
        <v>99.128000000000014</v>
      </c>
      <c r="G286" s="18">
        <f t="shared" ca="1" si="216"/>
        <v>-88.509666666666675</v>
      </c>
      <c r="H286" s="4">
        <f t="shared" ca="1" si="216"/>
        <v>-67.084474999999998</v>
      </c>
      <c r="I286" s="4">
        <f t="shared" ca="1" si="216"/>
        <v>77.702808333333337</v>
      </c>
      <c r="J286" s="4">
        <f>IF(R268="si",INDEX($O$40:$O$53,MATCH(A287,$L$40:$L$53,-1),1),"---")</f>
        <v>156</v>
      </c>
      <c r="K286" s="17">
        <f ca="1">MAX(ABS(F286),J286)</f>
        <v>156</v>
      </c>
      <c r="L286" s="17">
        <f ca="1">MAX(ABS(G286),J286)</f>
        <v>156</v>
      </c>
      <c r="M286" s="17">
        <f ca="1">MAX(ABS(H286),IF(J286="---",0,0.3*J286))</f>
        <v>67.084474999999998</v>
      </c>
      <c r="N286" s="17">
        <f ca="1">MAX(ABS(I286),IF(J286="---",0,0.3*J286))</f>
        <v>77.702808333333337</v>
      </c>
      <c r="O286" s="7" t="str">
        <f>CONCATENATE("ly (",R265,")")</f>
        <v>ly (corto)</v>
      </c>
      <c r="P286" s="19">
        <f ca="1">MAX(E286-$Z254*(1-((0.48*$Z252+E287)/(0.48*$Z252))^2),0)/(($F252-2*$F254)*$O$2)*1000</f>
        <v>0</v>
      </c>
      <c r="Q286" s="19">
        <f ca="1">MAX(K286-$Z254*(1-((0.48*$Z252+K287)/(0.48*$Z252))^2),0)/(($F252-2*$F254)*$O$2)*1000</f>
        <v>0</v>
      </c>
      <c r="R286" s="19">
        <f t="shared" ref="R286:T286" ca="1" si="218">MAX(L286-$Z254*(1-((0.48*$Z252+L287)/(0.48*$Z252))^2),0)/(($F252-2*$F254)*$O$2)*1000</f>
        <v>7.1339728113056413</v>
      </c>
      <c r="S286" s="19">
        <f t="shared" ca="1" si="218"/>
        <v>0.8877246833056055</v>
      </c>
      <c r="T286" s="19">
        <f t="shared" ca="1" si="218"/>
        <v>0</v>
      </c>
      <c r="U286" s="17">
        <f ca="1">MAX(P286:T286)</f>
        <v>7.1339728113056413</v>
      </c>
      <c r="V286" s="39">
        <v>12.56</v>
      </c>
      <c r="Y286" s="68">
        <f>2*V286*$O$2/10</f>
        <v>982.95652173913061</v>
      </c>
      <c r="Z286" s="69">
        <f>Y286*(F252-2*F254)/200</f>
        <v>304.71652173913049</v>
      </c>
    </row>
    <row r="287" spans="1:26">
      <c r="A287" s="1">
        <f>B253</f>
        <v>1</v>
      </c>
      <c r="D287" s="1" t="s">
        <v>12</v>
      </c>
      <c r="E287" s="20">
        <f ca="1">E275</f>
        <v>-442.09100000000001</v>
      </c>
      <c r="F287" s="8">
        <f ca="1">O275</f>
        <v>-644.9375</v>
      </c>
      <c r="G287" s="8">
        <f ca="1">P275</f>
        <v>47.983499999999992</v>
      </c>
      <c r="H287" s="8">
        <f ca="1">Q275</f>
        <v>-136.6765</v>
      </c>
      <c r="I287" s="8">
        <f ca="1">R275</f>
        <v>-460.27749999999992</v>
      </c>
      <c r="K287" s="17">
        <f ca="1">F287</f>
        <v>-644.9375</v>
      </c>
      <c r="L287" s="17">
        <f t="shared" ref="L287:N287" ca="1" si="219">G287</f>
        <v>47.983499999999992</v>
      </c>
      <c r="M287" s="17">
        <f t="shared" ca="1" si="219"/>
        <v>-136.6765</v>
      </c>
      <c r="N287" s="17">
        <f t="shared" ca="1" si="219"/>
        <v>-460.27749999999992</v>
      </c>
      <c r="Y287" s="61"/>
      <c r="Z287" s="61"/>
    </row>
    <row r="288" spans="1:26">
      <c r="D288" s="7" t="s">
        <v>71</v>
      </c>
      <c r="E288" s="4">
        <f ca="1">($Z253+$Z285)*(1-ABS((0.48*$Z252+E287)/(0.48*$Z252+$Y285))^(1+1/(1+$Y285/$Z252)))</f>
        <v>141.68795750204566</v>
      </c>
      <c r="K288" s="4">
        <f ca="1">($Z253+$Z285)*(1-ABS((0.48*$Z252+K287)/(0.48*$Z252+$Y285))^(1+1/(1+$Y285/$Z252)))</f>
        <v>157.20221413514824</v>
      </c>
      <c r="L288" s="4">
        <f ca="1">($Z253+$Z285)*(1-ABS((0.48*$Z252+L287)/(0.48*$Z252+$Y285))^(1+1/(1+$Y285/$Z252)))</f>
        <v>92.844782810045231</v>
      </c>
      <c r="M288" s="4">
        <f ca="1">($Z253+$Z285)*(1-ABS((0.48*$Z252+M287)/(0.48*$Z252+$Y285))^(1+1/(1+$Y285/$Z252)))</f>
        <v>113.08000125357489</v>
      </c>
      <c r="N288" s="4">
        <f ca="1">($Z253+$Z285)*(1-ABS((0.48*$Z252+N287)/(0.48*$Z252+$Y285))^(1+1/(1+$Y285/$Z252)))</f>
        <v>143.19488911374228</v>
      </c>
      <c r="Y288" s="61"/>
      <c r="Z288" s="61"/>
    </row>
    <row r="289" spans="1:27">
      <c r="D289" s="7" t="s">
        <v>72</v>
      </c>
      <c r="E289" s="4">
        <f ca="1">($Z254+$Z286)*(1-ABS((0.48*$Z252+E287)/(0.48*$Z252+$Y286))^(1+1/(1+$Y286/$Z252)))</f>
        <v>438.80950638537041</v>
      </c>
      <c r="K289" s="4">
        <f ca="1">($Z254+$Z286)*(1-ABS((0.48*$Z252+K287)/(0.48*$Z252+$Y286))^(1+1/(1+$Y286/$Z252)))</f>
        <v>477.25962411816573</v>
      </c>
      <c r="L289" s="4">
        <f ca="1">($Z254+$Z286)*(1-ABS((0.48*$Z252+L287)/(0.48*$Z252+$Y286))^(1+1/(1+$Y286/$Z252)))</f>
        <v>319.81425499702806</v>
      </c>
      <c r="M289" s="4">
        <f ca="1">($Z254+$Z286)*(1-ABS((0.48*$Z252+M287)/(0.48*$Z252+$Y286))^(1+1/(1+$Y286/$Z252)))</f>
        <v>368.82529788685008</v>
      </c>
      <c r="N289" s="4">
        <f ca="1">($Z254+$Z286)*(1-ABS((0.48*$Z252+N287)/(0.48*$Z252+$Y286))^(1+1/(1+$Y286/$Z252)))</f>
        <v>442.52544624056713</v>
      </c>
      <c r="Y289" s="61"/>
      <c r="Z289" s="61"/>
    </row>
    <row r="290" spans="1:27">
      <c r="A290" t="str">
        <f ca="1">IF(MAX(E290:N290)&gt;1,"non verificato","verificato")</f>
        <v>verificato</v>
      </c>
      <c r="D290" s="7" t="s">
        <v>73</v>
      </c>
      <c r="E290" s="3">
        <f ca="1">ABS(E285/E288)^1.5+ABS(E286/E289)^1.5</f>
        <v>1.216932744644735E-2</v>
      </c>
      <c r="K290" s="3">
        <f t="shared" ref="K290:N290" ca="1" si="220">ABS(K285/K288)^1.5+ABS(K286/K289)^1.5</f>
        <v>0.24430617129448065</v>
      </c>
      <c r="L290" s="3">
        <f t="shared" ca="1" si="220"/>
        <v>0.46720318485709372</v>
      </c>
      <c r="M290" s="3">
        <f t="shared" ca="1" si="220"/>
        <v>0.65045085194657459</v>
      </c>
      <c r="N290" s="3">
        <f t="shared" ca="1" si="220"/>
        <v>0.47560070075614491</v>
      </c>
      <c r="Y290" s="61"/>
      <c r="Z290" s="61"/>
    </row>
    <row r="291" spans="1:27">
      <c r="Y291" s="61"/>
      <c r="Z291" s="61"/>
    </row>
    <row r="292" spans="1:27">
      <c r="B292" s="9" t="s">
        <v>58</v>
      </c>
      <c r="C292" s="1" t="s">
        <v>57</v>
      </c>
      <c r="D292" s="10"/>
      <c r="E292" s="15" t="s">
        <v>44</v>
      </c>
      <c r="F292" s="13" t="s">
        <v>63</v>
      </c>
      <c r="G292" s="13" t="s">
        <v>64</v>
      </c>
      <c r="H292" s="13" t="s">
        <v>65</v>
      </c>
      <c r="I292" s="13" t="s">
        <v>66</v>
      </c>
      <c r="J292" s="13" t="s">
        <v>67</v>
      </c>
      <c r="K292" s="15" t="s">
        <v>63</v>
      </c>
      <c r="L292" s="15" t="s">
        <v>64</v>
      </c>
      <c r="M292" s="15" t="s">
        <v>65</v>
      </c>
      <c r="N292" s="15" t="s">
        <v>66</v>
      </c>
      <c r="O292" s="7" t="str">
        <f>O284</f>
        <v>As,nec</v>
      </c>
      <c r="P292" s="13" t="s">
        <v>44</v>
      </c>
      <c r="Q292" s="13" t="s">
        <v>63</v>
      </c>
      <c r="R292" s="13" t="s">
        <v>64</v>
      </c>
      <c r="S292" s="13" t="s">
        <v>65</v>
      </c>
      <c r="T292" s="13" t="s">
        <v>66</v>
      </c>
      <c r="U292" s="13" t="s">
        <v>13</v>
      </c>
      <c r="V292" s="16" t="s">
        <v>68</v>
      </c>
      <c r="Y292" s="57" t="s">
        <v>69</v>
      </c>
      <c r="Z292" s="57" t="s">
        <v>70</v>
      </c>
    </row>
    <row r="293" spans="1:27">
      <c r="D293" s="1" t="s">
        <v>52</v>
      </c>
      <c r="E293" s="17">
        <f ca="1">E278</f>
        <v>-3.6669999999999998</v>
      </c>
      <c r="F293" s="4">
        <f t="shared" ref="F293:I294" ca="1" si="221">O278</f>
        <v>16.461200000000002</v>
      </c>
      <c r="G293" s="4">
        <f t="shared" ca="1" si="221"/>
        <v>-21.273199999999999</v>
      </c>
      <c r="H293" s="18">
        <f t="shared" ca="1" si="221"/>
        <v>-48.974299999999999</v>
      </c>
      <c r="I293" s="18">
        <f t="shared" ca="1" si="221"/>
        <v>44.162300000000002</v>
      </c>
      <c r="J293" s="4" t="str">
        <f>IF(R267="si",INDEX($N$40:$N$53,MATCH(A287,$L$40:$L$53,-1)+1,1),"---")</f>
        <v>---</v>
      </c>
      <c r="K293" s="17">
        <f ca="1">MAX(ABS(F293),IF(J293="---",0,0.3*J293))</f>
        <v>16.461200000000002</v>
      </c>
      <c r="L293" s="17">
        <f ca="1">MAX(ABS(G293),IF(J293="---",0,0.3*J293))</f>
        <v>21.273199999999999</v>
      </c>
      <c r="M293" s="17">
        <f ca="1">MAX(ABS(H293),J293)</f>
        <v>48.974299999999999</v>
      </c>
      <c r="N293" s="17">
        <f ca="1">MAX(ABS(I293),J293)</f>
        <v>44.162300000000002</v>
      </c>
      <c r="O293" s="7" t="str">
        <f>O285</f>
        <v>lx (lungo)</v>
      </c>
      <c r="P293" s="19">
        <f t="shared" ref="P293" ca="1" si="222">MAX(E293-$Z253*(1-((0.48*$Z252+E295)/(0.48*$Z252))^2),0)/(($F253-2*$F254)*$O$2)*1000</f>
        <v>0</v>
      </c>
      <c r="Q293" s="19">
        <f ca="1">MAX(K293-$Z253*(1-((0.48*$Z252+K295)/(0.48*$Z252))^2),0)/(($F253-2*$F254)*$O$2)*1000</f>
        <v>0</v>
      </c>
      <c r="R293" s="19">
        <f ca="1">MAX(L293-$Z253*(1-((0.48*$Z252+L295)/(0.48*$Z252))^2),0)/(($F253-2*$F254)*$O$2)*1000</f>
        <v>3.3212522987919502</v>
      </c>
      <c r="S293" s="19">
        <f ca="1">MAX(M293-$Z253*(1-((0.48*$Z252+M295)/(0.48*$Z252))^2),0)/(($F253-2*$F254)*$O$2)*1000</f>
        <v>3.4214174926793528</v>
      </c>
      <c r="T293" s="19">
        <f ca="1">MAX(N293-$Z253*(1-((0.48*$Z252+N295)/(0.48*$Z252))^2),0)/(($F253-2*$F254)*$O$2)*1000</f>
        <v>0</v>
      </c>
      <c r="U293" s="17">
        <f ca="1">MAX(P293:T293)</f>
        <v>3.4214174926793528</v>
      </c>
      <c r="V293" s="39">
        <v>9.32</v>
      </c>
      <c r="Y293" s="68">
        <f>2*V293*$O$2/10</f>
        <v>729.39130434782624</v>
      </c>
      <c r="Z293" s="69">
        <f>Y293*(F253-2*F254)/200</f>
        <v>80.233043478260882</v>
      </c>
    </row>
    <row r="294" spans="1:27">
      <c r="D294" s="1" t="s">
        <v>53</v>
      </c>
      <c r="E294" s="17">
        <f ca="1">E279</f>
        <v>-5.3150000000000004</v>
      </c>
      <c r="F294" s="18">
        <f t="shared" ca="1" si="221"/>
        <v>-301.1961</v>
      </c>
      <c r="G294" s="18">
        <f t="shared" ca="1" si="221"/>
        <v>293.86609999999996</v>
      </c>
      <c r="H294" s="4">
        <f t="shared" ca="1" si="221"/>
        <v>237.97110000000001</v>
      </c>
      <c r="I294" s="4">
        <f t="shared" ca="1" si="221"/>
        <v>-245.30109999999999</v>
      </c>
      <c r="J294" s="4" t="str">
        <f>IF(R268="si",INDEX($O$40:$O$53,MATCH(A287,$L$40:$L$53,-1)+1,1),"---")</f>
        <v>---</v>
      </c>
      <c r="K294" s="17">
        <f ca="1">MAX(ABS(F294),J294)</f>
        <v>301.1961</v>
      </c>
      <c r="L294" s="17">
        <f ca="1">MAX(ABS(G294),J294)</f>
        <v>293.86609999999996</v>
      </c>
      <c r="M294" s="17">
        <f ca="1">MAX(ABS(H294),IF(J294="---",0,0.3*J294))</f>
        <v>237.97110000000001</v>
      </c>
      <c r="N294" s="17">
        <f ca="1">MAX(ABS(I294),IF(J294="---",0,0.3*J294))</f>
        <v>245.30109999999999</v>
      </c>
      <c r="O294" s="7" t="str">
        <f>O286</f>
        <v>ly (corto)</v>
      </c>
      <c r="P294" s="19">
        <f t="shared" ref="P294" ca="1" si="223">MAX(E294-$Z254*(1-((0.48*$Z252+E295)/(0.48*$Z252))^2),0)/(($F252-2*$F254)*$O$2)*1000</f>
        <v>0</v>
      </c>
      <c r="Q294" s="19">
        <f ca="1">MAX(K294-$Z254*(1-((0.48*$Z252+K295)/(0.48*$Z252))^2),0)/(($F252-2*$F254)*$O$2)*1000</f>
        <v>5.2117485115880751</v>
      </c>
      <c r="R294" s="19">
        <f ca="1">MAX(L294-$Z254*(1-((0.48*$Z252+L295)/(0.48*$Z252))^2),0)/(($F252-2*$F254)*$O$2)*1000</f>
        <v>12.816625678689149</v>
      </c>
      <c r="S294" s="19">
        <f ca="1">MAX(M294-$Z254*(1-((0.48*$Z252+M295)/(0.48*$Z252))^2),0)/(($F252-2*$F254)*$O$2)*1000</f>
        <v>7.9314386169973616</v>
      </c>
      <c r="T294" s="19">
        <f ca="1">MAX(N294-$Z254*(1-((0.48*$Z252+N295)/(0.48*$Z252))^2),0)/(($F252-2*$F254)*$O$2)*1000</f>
        <v>4.5409190076480579</v>
      </c>
      <c r="U294" s="17">
        <f ca="1">MAX(P294:T294)</f>
        <v>12.816625678689149</v>
      </c>
      <c r="V294" s="39">
        <v>12.56</v>
      </c>
      <c r="Y294" s="68">
        <f>2*V294*$O$2/10</f>
        <v>982.95652173913061</v>
      </c>
      <c r="Z294" s="69">
        <f>Y294*(F252-2*F254)/200</f>
        <v>304.71652173913049</v>
      </c>
    </row>
    <row r="295" spans="1:27">
      <c r="D295" s="1" t="s">
        <v>12</v>
      </c>
      <c r="E295" s="20">
        <f ca="1">E282</f>
        <v>-442.09100000000001</v>
      </c>
      <c r="F295" s="8">
        <f ca="1">O282</f>
        <v>-644.9375</v>
      </c>
      <c r="G295" s="8">
        <f ca="1">P282</f>
        <v>47.983499999999992</v>
      </c>
      <c r="H295" s="8">
        <f ca="1">Q282</f>
        <v>-136.6765</v>
      </c>
      <c r="I295" s="8">
        <f ca="1">R282</f>
        <v>-460.27749999999992</v>
      </c>
      <c r="K295" s="17">
        <f ca="1">F295</f>
        <v>-644.9375</v>
      </c>
      <c r="L295" s="17">
        <f t="shared" ref="L295:N295" ca="1" si="224">G295</f>
        <v>47.983499999999992</v>
      </c>
      <c r="M295" s="17">
        <f t="shared" ca="1" si="224"/>
        <v>-136.6765</v>
      </c>
      <c r="N295" s="17">
        <f t="shared" ca="1" si="224"/>
        <v>-460.27749999999992</v>
      </c>
    </row>
    <row r="296" spans="1:27">
      <c r="D296" s="7" t="s">
        <v>71</v>
      </c>
      <c r="E296" s="4">
        <f ca="1">($Z253+$Z293)*(1-ABS((0.48*$Z252+E295)/(0.48*$Z252+$Y293))^(1+1/(1+$Y293/$Z252)))</f>
        <v>141.68795750204566</v>
      </c>
      <c r="K296" s="4">
        <f ca="1">($Z253+$Z293)*(1-ABS((0.48*$Z252+K295)/(0.48*$Z252+$Y293))^(1+1/(1+$Y293/$Z252)))</f>
        <v>157.20221413514824</v>
      </c>
      <c r="L296" s="4">
        <f ca="1">($Z253+$Z293)*(1-ABS((0.48*$Z252+L295)/(0.48*$Z252+$Y293))^(1+1/(1+$Y293/$Z252)))</f>
        <v>92.844782810045231</v>
      </c>
      <c r="M296" s="4">
        <f ca="1">($Z253+$Z293)*(1-ABS((0.48*$Z252+M295)/(0.48*$Z252+$Y293))^(1+1/(1+$Y293/$Z252)))</f>
        <v>113.08000125357489</v>
      </c>
      <c r="N296" s="4">
        <f ca="1">($Z253+$Z293)*(1-ABS((0.48*$Z252+N295)/(0.48*$Z252+$Y293))^(1+1/(1+$Y293/$Z252)))</f>
        <v>143.19488911374228</v>
      </c>
    </row>
    <row r="297" spans="1:27">
      <c r="D297" s="7" t="s">
        <v>72</v>
      </c>
      <c r="E297" s="4">
        <f ca="1">($Z254+$Z294)*(1-ABS((0.48*$Z252+E295)/(0.48*$Z252+$Y294))^(1+1/(1+$Y294/$Z252)))</f>
        <v>438.80950638537041</v>
      </c>
      <c r="K297" s="4">
        <f ca="1">($Z254+$Z294)*(1-ABS((0.48*$Z252+K295)/(0.48*$Z252+$Y294))^(1+1/(1+$Y294/$Z252)))</f>
        <v>477.25962411816573</v>
      </c>
      <c r="L297" s="4">
        <f ca="1">($Z254+$Z294)*(1-ABS((0.48*$Z252+L295)/(0.48*$Z252+$Y294))^(1+1/(1+$Y294/$Z252)))</f>
        <v>319.81425499702806</v>
      </c>
      <c r="M297" s="4">
        <f ca="1">($Z254+$Z294)*(1-ABS((0.48*$Z252+M295)/(0.48*$Z252+$Y294))^(1+1/(1+$Y294/$Z252)))</f>
        <v>368.82529788685008</v>
      </c>
      <c r="N297" s="4">
        <f ca="1">($Z254+$Z294)*(1-ABS((0.48*$Z252+N295)/(0.48*$Z252+$Y294))^(1+1/(1+$Y294/$Z252)))</f>
        <v>442.52544624056713</v>
      </c>
    </row>
    <row r="298" spans="1:27">
      <c r="A298" t="str">
        <f ca="1">IF(MAX(E298:N298)&gt;1,"non verificato","verificato")</f>
        <v>verificato</v>
      </c>
      <c r="D298" s="7" t="s">
        <v>73</v>
      </c>
      <c r="E298" s="3">
        <f ca="1">ABS(E293/E296)^1.5+ABS(E294/E297)^1.5</f>
        <v>5.4966132791897009E-3</v>
      </c>
      <c r="K298" s="3">
        <f t="shared" ref="K298:N298" ca="1" si="225">ABS(K293/K296)^1.5+ABS(K294/K297)^1.5</f>
        <v>0.53523584922269274</v>
      </c>
      <c r="L298" s="3">
        <f t="shared" ca="1" si="225"/>
        <v>0.99047675634166554</v>
      </c>
      <c r="M298" s="3">
        <f t="shared" ca="1" si="225"/>
        <v>0.80328794292413996</v>
      </c>
      <c r="N298" s="3">
        <f t="shared" ca="1" si="225"/>
        <v>0.58397898637820478</v>
      </c>
    </row>
    <row r="299" spans="1:27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1" spans="1:27">
      <c r="A301" t="s">
        <v>21</v>
      </c>
      <c r="B301" s="1">
        <f ca="1">$A$6</f>
        <v>3</v>
      </c>
      <c r="D301" t="s">
        <v>22</v>
      </c>
      <c r="E301" s="1" t="s">
        <v>116</v>
      </c>
      <c r="F301" s="36">
        <v>70</v>
      </c>
      <c r="G301" t="s">
        <v>23</v>
      </c>
      <c r="H301" t="s">
        <v>24</v>
      </c>
      <c r="L301" t="s">
        <v>25</v>
      </c>
      <c r="M301" s="36">
        <v>30</v>
      </c>
      <c r="N301" t="s">
        <v>23</v>
      </c>
      <c r="O301" t="s">
        <v>26</v>
      </c>
      <c r="V301" s="61" t="s">
        <v>27</v>
      </c>
      <c r="W301" s="57">
        <f ca="1">MATCH(B302,$C$6:$C$33,-1)</f>
        <v>17</v>
      </c>
      <c r="X301" s="61"/>
      <c r="Y301" s="57" t="s">
        <v>28</v>
      </c>
      <c r="Z301" s="68">
        <f>F301*F302*$O$1/10</f>
        <v>2975</v>
      </c>
      <c r="AA301" s="61" t="s">
        <v>29</v>
      </c>
    </row>
    <row r="302" spans="1:27">
      <c r="A302" t="s">
        <v>30</v>
      </c>
      <c r="B302" s="41">
        <f>MAX(1,B253-1)</f>
        <v>1</v>
      </c>
      <c r="E302" s="1" t="s">
        <v>31</v>
      </c>
      <c r="F302" s="36">
        <v>30</v>
      </c>
      <c r="G302" t="s">
        <v>23</v>
      </c>
      <c r="H302" t="s">
        <v>32</v>
      </c>
      <c r="L302" t="s">
        <v>33</v>
      </c>
      <c r="M302" s="36">
        <v>30</v>
      </c>
      <c r="N302" t="s">
        <v>23</v>
      </c>
      <c r="O302" t="s">
        <v>34</v>
      </c>
      <c r="V302" s="61"/>
      <c r="W302" s="61"/>
      <c r="X302" s="61"/>
      <c r="Y302" s="57" t="s">
        <v>35</v>
      </c>
      <c r="Z302" s="57">
        <f>0.12*Z301*F302/100</f>
        <v>107.1</v>
      </c>
      <c r="AA302" s="61" t="s">
        <v>36</v>
      </c>
    </row>
    <row r="303" spans="1:27">
      <c r="B303" s="43" t="str">
        <f>IF(B302=B253,"duplicato","")</f>
        <v>duplicato</v>
      </c>
      <c r="E303" s="1" t="s">
        <v>37</v>
      </c>
      <c r="F303" s="48">
        <f>$L$3</f>
        <v>4</v>
      </c>
      <c r="G303" t="s">
        <v>23</v>
      </c>
      <c r="H303" t="s">
        <v>38</v>
      </c>
      <c r="L303" t="s">
        <v>39</v>
      </c>
      <c r="M303" s="38">
        <v>320</v>
      </c>
      <c r="N303" t="s">
        <v>23</v>
      </c>
      <c r="O303" t="s">
        <v>118</v>
      </c>
      <c r="V303" s="61"/>
      <c r="W303" s="61"/>
      <c r="X303" s="61"/>
      <c r="Y303" s="57" t="s">
        <v>40</v>
      </c>
      <c r="Z303" s="57">
        <f>0.12*Z301*F301/100</f>
        <v>249.9</v>
      </c>
      <c r="AA303" s="61" t="s">
        <v>36</v>
      </c>
    </row>
    <row r="305" spans="1:18">
      <c r="A305" t="s">
        <v>41</v>
      </c>
      <c r="B305" s="9" t="s">
        <v>42</v>
      </c>
      <c r="C305" s="1" t="s">
        <v>43</v>
      </c>
      <c r="E305" s="2" t="s">
        <v>44</v>
      </c>
      <c r="F305" s="2" t="s">
        <v>45</v>
      </c>
      <c r="G305" s="2" t="s">
        <v>46</v>
      </c>
      <c r="H305" s="2" t="s">
        <v>47</v>
      </c>
      <c r="I305" s="2" t="s">
        <v>48</v>
      </c>
      <c r="J305" s="2" t="s">
        <v>49</v>
      </c>
      <c r="K305" s="2" t="s">
        <v>50</v>
      </c>
      <c r="L305" s="2" t="s">
        <v>51</v>
      </c>
      <c r="O305" s="23"/>
    </row>
    <row r="306" spans="1:18">
      <c r="D306" s="1" t="s">
        <v>52</v>
      </c>
      <c r="E306" s="4">
        <f t="shared" ref="E306:J306" ca="1" si="226">INDEX(O$6:O$33,$W301,1)</f>
        <v>7.4950000000000001</v>
      </c>
      <c r="F306" s="4">
        <f t="shared" ca="1" si="226"/>
        <v>4.9039999999999999</v>
      </c>
      <c r="G306" s="4">
        <f t="shared" ca="1" si="226"/>
        <v>-4.492</v>
      </c>
      <c r="H306" s="4">
        <f t="shared" ca="1" si="226"/>
        <v>38.216000000000001</v>
      </c>
      <c r="I306" s="4">
        <f t="shared" ca="1" si="226"/>
        <v>-0.14399999999999999</v>
      </c>
      <c r="J306" s="4">
        <f t="shared" ca="1" si="226"/>
        <v>-0.21199999999999999</v>
      </c>
    </row>
    <row r="307" spans="1:18">
      <c r="D307" s="1" t="s">
        <v>53</v>
      </c>
      <c r="E307" s="4">
        <f t="shared" ref="E307:J307" ca="1" si="227">INDEX(E$6:E$33,$W301,1)</f>
        <v>8.5709999999999997</v>
      </c>
      <c r="F307" s="4">
        <f t="shared" ca="1" si="227"/>
        <v>6.125</v>
      </c>
      <c r="G307" s="4">
        <f t="shared" ca="1" si="227"/>
        <v>99.739000000000004</v>
      </c>
      <c r="H307" s="4">
        <f t="shared" ca="1" si="227"/>
        <v>-54.765999999999998</v>
      </c>
      <c r="I307" s="4">
        <f t="shared" ca="1" si="227"/>
        <v>-9.1769999999999996</v>
      </c>
      <c r="J307" s="4">
        <f t="shared" ca="1" si="227"/>
        <v>-13.500999999999999</v>
      </c>
    </row>
    <row r="308" spans="1:18">
      <c r="D308" s="1" t="s">
        <v>54</v>
      </c>
      <c r="E308" s="4">
        <f t="shared" ref="E308:J308" ca="1" si="228">INDEX(O$6:O$33,$W301+2,1)</f>
        <v>3.101</v>
      </c>
      <c r="F308" s="4">
        <f t="shared" ca="1" si="228"/>
        <v>2.0310000000000001</v>
      </c>
      <c r="G308" s="4">
        <f t="shared" ca="1" si="228"/>
        <v>-2.7050000000000001</v>
      </c>
      <c r="H308" s="4">
        <f t="shared" ca="1" si="228"/>
        <v>23.047000000000001</v>
      </c>
      <c r="I308" s="4">
        <f t="shared" ca="1" si="228"/>
        <v>-7.6999999999999999E-2</v>
      </c>
      <c r="J308" s="4">
        <f t="shared" ca="1" si="228"/>
        <v>-0.114</v>
      </c>
    </row>
    <row r="309" spans="1:18">
      <c r="D309" s="1" t="s">
        <v>55</v>
      </c>
      <c r="E309" s="4">
        <f t="shared" ref="E309:J309" ca="1" si="229">INDEX(E$6:E$33,$W301+2,1)</f>
        <v>3.8570000000000002</v>
      </c>
      <c r="F309" s="4">
        <f t="shared" ca="1" si="229"/>
        <v>2.7189999999999999</v>
      </c>
      <c r="G309" s="4">
        <f t="shared" ca="1" si="229"/>
        <v>90.2</v>
      </c>
      <c r="H309" s="4">
        <f t="shared" ca="1" si="229"/>
        <v>-52.631999999999998</v>
      </c>
      <c r="I309" s="4">
        <f t="shared" ca="1" si="229"/>
        <v>-8.6920000000000002</v>
      </c>
      <c r="J309" s="4">
        <f t="shared" ca="1" si="229"/>
        <v>-12.788</v>
      </c>
      <c r="M309" t="s">
        <v>98</v>
      </c>
    </row>
    <row r="310" spans="1:18">
      <c r="D310" s="1" t="s">
        <v>12</v>
      </c>
      <c r="E310" s="4">
        <f t="shared" ref="E310:J310" ca="1" si="230">INDEX(Y$6:Y$33,$W301+3,1)</f>
        <v>-442.09100000000001</v>
      </c>
      <c r="F310" s="4">
        <f t="shared" ca="1" si="230"/>
        <v>-298.47699999999998</v>
      </c>
      <c r="G310" s="4">
        <f t="shared" ca="1" si="230"/>
        <v>-293.86500000000001</v>
      </c>
      <c r="H310" s="4">
        <f t="shared" ca="1" si="230"/>
        <v>14.269999999999982</v>
      </c>
      <c r="I310" s="4">
        <f t="shared" ca="1" si="230"/>
        <v>33.520000000000003</v>
      </c>
      <c r="J310" s="4">
        <f t="shared" ca="1" si="230"/>
        <v>49.314999999999998</v>
      </c>
      <c r="K310" s="4">
        <f>L310*1.3</f>
        <v>0</v>
      </c>
      <c r="L310" s="39">
        <f>IF(B303="duplicato",L261,L268)</f>
        <v>0</v>
      </c>
      <c r="M310" t="s">
        <v>56</v>
      </c>
    </row>
    <row r="311" spans="1:18">
      <c r="M311" t="s">
        <v>96</v>
      </c>
    </row>
    <row r="312" spans="1:18">
      <c r="B312" s="9" t="s">
        <v>42</v>
      </c>
      <c r="C312" s="1" t="s">
        <v>57</v>
      </c>
      <c r="E312" s="2" t="s">
        <v>44</v>
      </c>
      <c r="F312" s="2" t="s">
        <v>45</v>
      </c>
      <c r="G312" s="2" t="s">
        <v>46</v>
      </c>
      <c r="H312" s="2" t="s">
        <v>47</v>
      </c>
      <c r="I312" s="2" t="s">
        <v>48</v>
      </c>
      <c r="J312" s="2" t="s">
        <v>49</v>
      </c>
      <c r="K312" s="2" t="s">
        <v>50</v>
      </c>
      <c r="L312" s="2" t="s">
        <v>51</v>
      </c>
    </row>
    <row r="313" spans="1:18">
      <c r="D313" s="1" t="s">
        <v>52</v>
      </c>
      <c r="E313" s="4">
        <f t="shared" ref="E313:J313" ca="1" si="231">INDEX(O$6:O$33,$W301+1,1)</f>
        <v>-3.6669999999999998</v>
      </c>
      <c r="F313" s="4">
        <f t="shared" ca="1" si="231"/>
        <v>-2.4060000000000001</v>
      </c>
      <c r="G313" s="4">
        <f t="shared" ca="1" si="231"/>
        <v>5.2460000000000004</v>
      </c>
      <c r="H313" s="4">
        <f t="shared" ca="1" si="231"/>
        <v>-44.756</v>
      </c>
      <c r="I313" s="4">
        <f t="shared" ca="1" si="231"/>
        <v>0.13500000000000001</v>
      </c>
      <c r="J313" s="4">
        <f t="shared" ca="1" si="231"/>
        <v>0.19800000000000001</v>
      </c>
      <c r="Q313" s="57" t="s">
        <v>114</v>
      </c>
      <c r="R313" s="57" t="str">
        <f>IF(F301&lt;=F302,"corto","lungo")</f>
        <v>lungo</v>
      </c>
    </row>
    <row r="314" spans="1:18">
      <c r="D314" s="1" t="s">
        <v>53</v>
      </c>
      <c r="E314" s="4">
        <f t="shared" ref="E314:J314" ca="1" si="232">INDEX(E$6:E$33,$W301+1,1)</f>
        <v>-5.3150000000000004</v>
      </c>
      <c r="F314" s="4">
        <f t="shared" ca="1" si="232"/>
        <v>-3.665</v>
      </c>
      <c r="G314" s="4">
        <f t="shared" ca="1" si="232"/>
        <v>-225.18299999999999</v>
      </c>
      <c r="H314" s="4">
        <f t="shared" ca="1" si="232"/>
        <v>134.91200000000001</v>
      </c>
      <c r="I314" s="4">
        <f t="shared" ca="1" si="232"/>
        <v>22.114000000000001</v>
      </c>
      <c r="J314" s="4">
        <f t="shared" ca="1" si="232"/>
        <v>32.534999999999997</v>
      </c>
      <c r="Q314" s="57" t="s">
        <v>115</v>
      </c>
      <c r="R314" s="57" t="str">
        <f>IF(F302&lt;=F301,"corto","lungo")</f>
        <v>corto</v>
      </c>
    </row>
    <row r="315" spans="1:18">
      <c r="D315" s="1" t="s">
        <v>54</v>
      </c>
      <c r="E315" s="4">
        <f ca="1">E308</f>
        <v>3.101</v>
      </c>
      <c r="F315" s="4">
        <f t="shared" ref="F315:J317" ca="1" si="233">F308</f>
        <v>2.0310000000000001</v>
      </c>
      <c r="G315" s="4">
        <f t="shared" ca="1" si="233"/>
        <v>-2.7050000000000001</v>
      </c>
      <c r="H315" s="4">
        <f t="shared" ca="1" si="233"/>
        <v>23.047000000000001</v>
      </c>
      <c r="I315" s="4">
        <f t="shared" ca="1" si="233"/>
        <v>-7.6999999999999999E-2</v>
      </c>
      <c r="J315" s="4">
        <f t="shared" ca="1" si="233"/>
        <v>-0.114</v>
      </c>
    </row>
    <row r="316" spans="1:18">
      <c r="D316" s="1" t="s">
        <v>55</v>
      </c>
      <c r="E316" s="4">
        <f ca="1">E309</f>
        <v>3.8570000000000002</v>
      </c>
      <c r="F316" s="4">
        <f t="shared" ca="1" si="233"/>
        <v>2.7189999999999999</v>
      </c>
      <c r="G316" s="4">
        <f t="shared" ca="1" si="233"/>
        <v>90.2</v>
      </c>
      <c r="H316" s="4">
        <f t="shared" ca="1" si="233"/>
        <v>-52.631999999999998</v>
      </c>
      <c r="I316" s="4">
        <f t="shared" ca="1" si="233"/>
        <v>-8.6920000000000002</v>
      </c>
      <c r="J316" s="4">
        <f t="shared" ca="1" si="233"/>
        <v>-12.788</v>
      </c>
      <c r="Q316" s="67" t="s">
        <v>112</v>
      </c>
      <c r="R316" s="57" t="str">
        <f>IF(AND($E$37="solo direzione rigida",R313="lungo"),"no","si")</f>
        <v>si</v>
      </c>
    </row>
    <row r="317" spans="1:18">
      <c r="D317" s="1" t="s">
        <v>12</v>
      </c>
      <c r="E317" s="4">
        <f ca="1">E310</f>
        <v>-442.09100000000001</v>
      </c>
      <c r="F317" s="4">
        <f t="shared" ca="1" si="233"/>
        <v>-298.47699999999998</v>
      </c>
      <c r="G317" s="4">
        <f t="shared" ca="1" si="233"/>
        <v>-293.86500000000001</v>
      </c>
      <c r="H317" s="4">
        <f t="shared" ca="1" si="233"/>
        <v>14.269999999999982</v>
      </c>
      <c r="I317" s="4">
        <f t="shared" ca="1" si="233"/>
        <v>33.520000000000003</v>
      </c>
      <c r="J317" s="4">
        <f t="shared" ca="1" si="233"/>
        <v>49.314999999999998</v>
      </c>
      <c r="K317" s="4">
        <f>L317*1.3</f>
        <v>0</v>
      </c>
      <c r="L317" s="39">
        <f>-F301*F302*(M303-(M301+M302))*$W$1/1000000+L310</f>
        <v>0</v>
      </c>
      <c r="Q317" s="67" t="s">
        <v>113</v>
      </c>
      <c r="R317" s="57" t="str">
        <f>IF(AND($E$37="solo direzione rigida",R314="lungo"),"no","si")</f>
        <v>si</v>
      </c>
    </row>
    <row r="319" spans="1:18" s="10" customFormat="1">
      <c r="B319" s="11" t="s">
        <v>58</v>
      </c>
      <c r="C319" s="12" t="s">
        <v>43</v>
      </c>
      <c r="E319" s="13" t="s">
        <v>44</v>
      </c>
      <c r="F319" s="13" t="s">
        <v>45</v>
      </c>
      <c r="G319" s="13" t="s">
        <v>46</v>
      </c>
      <c r="H319" s="13" t="s">
        <v>47</v>
      </c>
      <c r="I319" s="13" t="s">
        <v>48</v>
      </c>
      <c r="J319" s="13" t="s">
        <v>49</v>
      </c>
      <c r="K319" s="13" t="s">
        <v>59</v>
      </c>
      <c r="L319" s="13" t="s">
        <v>60</v>
      </c>
      <c r="M319" s="13" t="s">
        <v>61</v>
      </c>
      <c r="N319" s="13" t="s">
        <v>62</v>
      </c>
      <c r="O319" s="13" t="s">
        <v>63</v>
      </c>
      <c r="P319" s="13" t="s">
        <v>64</v>
      </c>
      <c r="Q319" s="13" t="s">
        <v>65</v>
      </c>
      <c r="R319" s="13" t="s">
        <v>66</v>
      </c>
    </row>
    <row r="320" spans="1:18" s="10" customFormat="1">
      <c r="D320" s="12" t="s">
        <v>52</v>
      </c>
      <c r="E320" s="14">
        <f t="shared" ref="E320:F320" ca="1" si="234">E306-(E306-E313)/$M303*$M301</f>
        <v>6.4485625000000004</v>
      </c>
      <c r="F320" s="14">
        <f t="shared" ca="1" si="234"/>
        <v>4.2186874999999997</v>
      </c>
      <c r="G320" s="14">
        <f ca="1">G306-(G306-G313)/$M303*$M301</f>
        <v>-3.5790625</v>
      </c>
      <c r="H320" s="14">
        <f t="shared" ref="H320:J320" ca="1" si="235">H306-(H306-H313)/$M303*$M301</f>
        <v>30.437375000000003</v>
      </c>
      <c r="I320" s="14">
        <f t="shared" ca="1" si="235"/>
        <v>-0.11784374999999998</v>
      </c>
      <c r="J320" s="14">
        <f t="shared" ca="1" si="235"/>
        <v>-0.17356250000000001</v>
      </c>
      <c r="K320" s="14">
        <f ca="1">(ABS(G320)+ABS(I320))*SIGN(G320)</f>
        <v>-3.6969062500000001</v>
      </c>
      <c r="L320" s="14">
        <f ca="1">(ABS(H320)+ABS(J320))*SIGN(H320)</f>
        <v>30.610937500000002</v>
      </c>
      <c r="M320" s="14">
        <f ca="1">(ABS(K320)+0.3*ABS(L320))*SIGN(K320)</f>
        <v>-12.8801875</v>
      </c>
      <c r="N320" s="14">
        <f t="shared" ref="N320:N324" ca="1" si="236">(ABS(L320)+0.3*ABS(K320))*SIGN(L320)</f>
        <v>31.720009375000004</v>
      </c>
      <c r="O320" s="14">
        <f ca="1">F320+M320</f>
        <v>-8.6615000000000002</v>
      </c>
      <c r="P320" s="14">
        <f ca="1">F320-M320</f>
        <v>17.098875</v>
      </c>
      <c r="Q320" s="14">
        <f ca="1">F320+N320</f>
        <v>35.938696875000005</v>
      </c>
      <c r="R320" s="14">
        <f ca="1">F320-N320</f>
        <v>-27.501321875000002</v>
      </c>
    </row>
    <row r="321" spans="1:26" s="10" customFormat="1">
      <c r="D321" s="12" t="s">
        <v>53</v>
      </c>
      <c r="E321" s="14">
        <f t="shared" ref="E321:F321" ca="1" si="237">E307-(E307-E314)/$M303*$M301</f>
        <v>7.2691875000000001</v>
      </c>
      <c r="F321" s="14">
        <f t="shared" ca="1" si="237"/>
        <v>5.2071874999999999</v>
      </c>
      <c r="G321" s="14">
        <f ca="1">G307-(G307-G314)/$M303*$M301</f>
        <v>69.277562500000002</v>
      </c>
      <c r="H321" s="14">
        <f t="shared" ref="H321:J321" ca="1" si="238">H307-(H307-H314)/$M303*$M301</f>
        <v>-36.983687500000002</v>
      </c>
      <c r="I321" s="14">
        <f t="shared" ca="1" si="238"/>
        <v>-6.2434687499999999</v>
      </c>
      <c r="J321" s="14">
        <f t="shared" ca="1" si="238"/>
        <v>-9.1851249999999993</v>
      </c>
      <c r="K321" s="14">
        <f t="shared" ref="K321:L324" ca="1" si="239">(ABS(G321)+ABS(I321))*SIGN(G321)</f>
        <v>75.521031250000007</v>
      </c>
      <c r="L321" s="14">
        <f t="shared" ca="1" si="239"/>
        <v>-46.168812500000001</v>
      </c>
      <c r="M321" s="14">
        <f t="shared" ref="M321:M324" ca="1" si="240">(ABS(K321)+0.3*ABS(L321))*SIGN(K321)</f>
        <v>89.37167500000001</v>
      </c>
      <c r="N321" s="14">
        <f t="shared" ca="1" si="236"/>
        <v>-68.825121875000008</v>
      </c>
      <c r="O321" s="14">
        <f t="shared" ref="O321:O323" ca="1" si="241">F321+M321</f>
        <v>94.578862500000014</v>
      </c>
      <c r="P321" s="14">
        <f t="shared" ref="P321:P323" ca="1" si="242">F321-M321</f>
        <v>-84.164487500000007</v>
      </c>
      <c r="Q321" s="14">
        <f t="shared" ref="Q321:Q323" ca="1" si="243">F321+N321</f>
        <v>-63.617934375000004</v>
      </c>
      <c r="R321" s="14">
        <f t="shared" ref="R321:R323" ca="1" si="244">F321-N321</f>
        <v>74.032309375000011</v>
      </c>
    </row>
    <row r="322" spans="1:26" s="10" customFormat="1">
      <c r="D322" s="12" t="s">
        <v>54</v>
      </c>
      <c r="E322" s="14">
        <f t="shared" ref="E322:J324" ca="1" si="245">E308</f>
        <v>3.101</v>
      </c>
      <c r="F322" s="14">
        <f t="shared" ca="1" si="245"/>
        <v>2.0310000000000001</v>
      </c>
      <c r="G322" s="14">
        <f t="shared" ca="1" si="245"/>
        <v>-2.7050000000000001</v>
      </c>
      <c r="H322" s="14">
        <f t="shared" ca="1" si="245"/>
        <v>23.047000000000001</v>
      </c>
      <c r="I322" s="14">
        <f t="shared" ca="1" si="245"/>
        <v>-7.6999999999999999E-2</v>
      </c>
      <c r="J322" s="14">
        <f t="shared" ca="1" si="245"/>
        <v>-0.114</v>
      </c>
      <c r="K322" s="14">
        <f t="shared" ca="1" si="239"/>
        <v>-2.782</v>
      </c>
      <c r="L322" s="14">
        <f t="shared" ca="1" si="239"/>
        <v>23.161000000000001</v>
      </c>
      <c r="M322" s="14">
        <f t="shared" ca="1" si="240"/>
        <v>-9.7302999999999997</v>
      </c>
      <c r="N322" s="14">
        <f t="shared" ca="1" si="236"/>
        <v>23.995600000000003</v>
      </c>
      <c r="O322" s="14">
        <f t="shared" ca="1" si="241"/>
        <v>-7.6992999999999991</v>
      </c>
      <c r="P322" s="14">
        <f t="shared" ca="1" si="242"/>
        <v>11.7613</v>
      </c>
      <c r="Q322" s="14">
        <f t="shared" ca="1" si="243"/>
        <v>26.026600000000002</v>
      </c>
      <c r="R322" s="14">
        <f t="shared" ca="1" si="244"/>
        <v>-21.964600000000004</v>
      </c>
    </row>
    <row r="323" spans="1:26" s="10" customFormat="1">
      <c r="D323" s="12" t="s">
        <v>55</v>
      </c>
      <c r="E323" s="14">
        <f t="shared" ca="1" si="245"/>
        <v>3.8570000000000002</v>
      </c>
      <c r="F323" s="14">
        <f t="shared" ca="1" si="245"/>
        <v>2.7189999999999999</v>
      </c>
      <c r="G323" s="14">
        <f t="shared" ca="1" si="245"/>
        <v>90.2</v>
      </c>
      <c r="H323" s="14">
        <f t="shared" ca="1" si="245"/>
        <v>-52.631999999999998</v>
      </c>
      <c r="I323" s="14">
        <f t="shared" ca="1" si="245"/>
        <v>-8.6920000000000002</v>
      </c>
      <c r="J323" s="14">
        <f t="shared" ca="1" si="245"/>
        <v>-12.788</v>
      </c>
      <c r="K323" s="14">
        <f t="shared" ca="1" si="239"/>
        <v>98.891999999999996</v>
      </c>
      <c r="L323" s="14">
        <f t="shared" ca="1" si="239"/>
        <v>-65.42</v>
      </c>
      <c r="M323" s="14">
        <f t="shared" ca="1" si="240"/>
        <v>118.518</v>
      </c>
      <c r="N323" s="14">
        <f t="shared" ca="1" si="236"/>
        <v>-95.087599999999995</v>
      </c>
      <c r="O323" s="14">
        <f t="shared" ca="1" si="241"/>
        <v>121.23699999999999</v>
      </c>
      <c r="P323" s="14">
        <f t="shared" ca="1" si="242"/>
        <v>-115.79900000000001</v>
      </c>
      <c r="Q323" s="14">
        <f t="shared" ca="1" si="243"/>
        <v>-92.368600000000001</v>
      </c>
      <c r="R323" s="14">
        <f t="shared" ca="1" si="244"/>
        <v>97.806599999999989</v>
      </c>
    </row>
    <row r="324" spans="1:26" s="10" customFormat="1">
      <c r="D324" s="12" t="s">
        <v>12</v>
      </c>
      <c r="E324" s="14">
        <f ca="1">E310+K310</f>
        <v>-442.09100000000001</v>
      </c>
      <c r="F324" s="14">
        <f ca="1">F310+L310</f>
        <v>-298.47699999999998</v>
      </c>
      <c r="G324" s="14">
        <f t="shared" ca="1" si="245"/>
        <v>-293.86500000000001</v>
      </c>
      <c r="H324" s="14">
        <f t="shared" ca="1" si="245"/>
        <v>14.269999999999982</v>
      </c>
      <c r="I324" s="14">
        <f t="shared" ca="1" si="245"/>
        <v>33.520000000000003</v>
      </c>
      <c r="J324" s="14">
        <f t="shared" ca="1" si="245"/>
        <v>49.314999999999998</v>
      </c>
      <c r="K324" s="14">
        <f t="shared" ca="1" si="239"/>
        <v>-327.38499999999999</v>
      </c>
      <c r="L324" s="14">
        <f t="shared" ca="1" si="239"/>
        <v>63.58499999999998</v>
      </c>
      <c r="M324" s="14">
        <f t="shared" ca="1" si="240"/>
        <v>-346.46049999999997</v>
      </c>
      <c r="N324" s="14">
        <f t="shared" ca="1" si="236"/>
        <v>161.80049999999997</v>
      </c>
      <c r="O324" s="14">
        <f ca="1">F324+M324</f>
        <v>-644.9375</v>
      </c>
      <c r="P324" s="14">
        <f ca="1">F324-M324</f>
        <v>47.983499999999992</v>
      </c>
      <c r="Q324" s="14">
        <f ca="1">F324+N324</f>
        <v>-136.6765</v>
      </c>
      <c r="R324" s="14">
        <f ca="1">F324-N324</f>
        <v>-460.27749999999992</v>
      </c>
    </row>
    <row r="325" spans="1:26" s="10" customFormat="1"/>
    <row r="326" spans="1:26" s="10" customFormat="1">
      <c r="B326" s="11" t="s">
        <v>58</v>
      </c>
      <c r="C326" s="12" t="s">
        <v>57</v>
      </c>
      <c r="E326" s="13" t="s">
        <v>44</v>
      </c>
      <c r="F326" s="13" t="s">
        <v>45</v>
      </c>
      <c r="G326" s="13" t="s">
        <v>46</v>
      </c>
      <c r="H326" s="13" t="s">
        <v>47</v>
      </c>
      <c r="I326" s="13" t="s">
        <v>48</v>
      </c>
      <c r="J326" s="13" t="s">
        <v>49</v>
      </c>
      <c r="K326" s="13" t="s">
        <v>59</v>
      </c>
      <c r="L326" s="13" t="s">
        <v>60</v>
      </c>
      <c r="M326" s="13" t="s">
        <v>61</v>
      </c>
      <c r="N326" s="13" t="s">
        <v>62</v>
      </c>
      <c r="O326" s="13" t="s">
        <v>63</v>
      </c>
      <c r="P326" s="13" t="s">
        <v>64</v>
      </c>
      <c r="Q326" s="13" t="s">
        <v>65</v>
      </c>
      <c r="R326" s="13" t="s">
        <v>66</v>
      </c>
    </row>
    <row r="327" spans="1:26" s="10" customFormat="1">
      <c r="D327" s="12" t="s">
        <v>52</v>
      </c>
      <c r="E327" s="14">
        <f t="shared" ref="E327:F327" ca="1" si="246">E313+(E306-E313)/$M303*$M302</f>
        <v>-2.6205625000000001</v>
      </c>
      <c r="F327" s="14">
        <f t="shared" ca="1" si="246"/>
        <v>-1.7206874999999999</v>
      </c>
      <c r="G327" s="14">
        <f ca="1">G313+(G306-G313)/$M303*$M302</f>
        <v>4.3330625000000005</v>
      </c>
      <c r="H327" s="14">
        <f t="shared" ref="H327:J327" ca="1" si="247">H313+(H306-H313)/$M303*$M302</f>
        <v>-36.977375000000002</v>
      </c>
      <c r="I327" s="14">
        <f t="shared" ca="1" si="247"/>
        <v>0.10884375</v>
      </c>
      <c r="J327" s="14">
        <f t="shared" ca="1" si="247"/>
        <v>0.1595625</v>
      </c>
      <c r="K327" s="14">
        <f ca="1">(ABS(G327)+ABS(I327))*SIGN(G327)</f>
        <v>4.4419062500000006</v>
      </c>
      <c r="L327" s="14">
        <f ca="1">(ABS(H327)+ABS(J327))*SIGN(H327)</f>
        <v>-37.136937500000002</v>
      </c>
      <c r="M327" s="14">
        <f t="shared" ref="M327:M331" ca="1" si="248">(ABS(K327)+0.3*ABS(L327))*SIGN(K327)</f>
        <v>15.582987500000002</v>
      </c>
      <c r="N327" s="14">
        <f t="shared" ref="N327:N331" ca="1" si="249">(ABS(L327)+0.3*ABS(K327))*SIGN(L327)</f>
        <v>-38.469509375000001</v>
      </c>
      <c r="O327" s="14">
        <f ca="1">F327+M327</f>
        <v>13.862300000000001</v>
      </c>
      <c r="P327" s="14">
        <f ca="1">F327-M327</f>
        <v>-17.303675000000002</v>
      </c>
      <c r="Q327" s="14">
        <f ca="1">F327+N327</f>
        <v>-40.190196874999998</v>
      </c>
      <c r="R327" s="14">
        <f ca="1">F327-N327</f>
        <v>36.748821875000004</v>
      </c>
    </row>
    <row r="328" spans="1:26" s="10" customFormat="1">
      <c r="D328" s="12" t="s">
        <v>53</v>
      </c>
      <c r="E328" s="14">
        <f t="shared" ref="E328:F328" ca="1" si="250">E314+(E307-E314)/$M303*$M302</f>
        <v>-4.0131875000000008</v>
      </c>
      <c r="F328" s="14">
        <f t="shared" ca="1" si="250"/>
        <v>-2.7471874999999999</v>
      </c>
      <c r="G328" s="14">
        <f ca="1">G314+(G307-G314)/$M303*$M302</f>
        <v>-194.7215625</v>
      </c>
      <c r="H328" s="14">
        <f t="shared" ref="H328:J328" ca="1" si="251">H314+(H307-H314)/$M303*$M302</f>
        <v>117.1296875</v>
      </c>
      <c r="I328" s="14">
        <f t="shared" ca="1" si="251"/>
        <v>19.180468749999999</v>
      </c>
      <c r="J328" s="14">
        <f t="shared" ca="1" si="251"/>
        <v>28.219124999999998</v>
      </c>
      <c r="K328" s="14">
        <f t="shared" ref="K328:L331" ca="1" si="252">(ABS(G328)+ABS(I328))*SIGN(G328)</f>
        <v>-213.90203124999999</v>
      </c>
      <c r="L328" s="14">
        <f t="shared" ca="1" si="252"/>
        <v>145.34881250000001</v>
      </c>
      <c r="M328" s="14">
        <f t="shared" ca="1" si="248"/>
        <v>-257.50667499999997</v>
      </c>
      <c r="N328" s="14">
        <f t="shared" ca="1" si="249"/>
        <v>209.51942187500001</v>
      </c>
      <c r="O328" s="14">
        <f t="shared" ref="O328:O330" ca="1" si="253">F328+M328</f>
        <v>-260.25386249999997</v>
      </c>
      <c r="P328" s="14">
        <f t="shared" ref="P328:P330" ca="1" si="254">F328-M328</f>
        <v>254.75948749999998</v>
      </c>
      <c r="Q328" s="14">
        <f t="shared" ref="Q328:Q330" ca="1" si="255">F328+N328</f>
        <v>206.77223437500001</v>
      </c>
      <c r="R328" s="14">
        <f t="shared" ref="R328:R330" ca="1" si="256">F328-N328</f>
        <v>-212.266609375</v>
      </c>
    </row>
    <row r="329" spans="1:26" s="10" customFormat="1">
      <c r="D329" s="12" t="s">
        <v>54</v>
      </c>
      <c r="E329" s="14">
        <f ca="1">E322</f>
        <v>3.101</v>
      </c>
      <c r="F329" s="14">
        <f t="shared" ref="F329:J330" ca="1" si="257">F322</f>
        <v>2.0310000000000001</v>
      </c>
      <c r="G329" s="14">
        <f t="shared" ca="1" si="257"/>
        <v>-2.7050000000000001</v>
      </c>
      <c r="H329" s="14">
        <f t="shared" ca="1" si="257"/>
        <v>23.047000000000001</v>
      </c>
      <c r="I329" s="14">
        <f t="shared" ca="1" si="257"/>
        <v>-7.6999999999999999E-2</v>
      </c>
      <c r="J329" s="14">
        <f t="shared" ca="1" si="257"/>
        <v>-0.114</v>
      </c>
      <c r="K329" s="14">
        <f t="shared" ca="1" si="252"/>
        <v>-2.782</v>
      </c>
      <c r="L329" s="14">
        <f t="shared" ca="1" si="252"/>
        <v>23.161000000000001</v>
      </c>
      <c r="M329" s="14">
        <f t="shared" ca="1" si="248"/>
        <v>-9.7302999999999997</v>
      </c>
      <c r="N329" s="14">
        <f t="shared" ca="1" si="249"/>
        <v>23.995600000000003</v>
      </c>
      <c r="O329" s="14">
        <f t="shared" ca="1" si="253"/>
        <v>-7.6992999999999991</v>
      </c>
      <c r="P329" s="14">
        <f t="shared" ca="1" si="254"/>
        <v>11.7613</v>
      </c>
      <c r="Q329" s="14">
        <f t="shared" ca="1" si="255"/>
        <v>26.026600000000002</v>
      </c>
      <c r="R329" s="14">
        <f t="shared" ca="1" si="256"/>
        <v>-21.964600000000004</v>
      </c>
    </row>
    <row r="330" spans="1:26" s="10" customFormat="1">
      <c r="D330" s="12" t="s">
        <v>55</v>
      </c>
      <c r="E330" s="14">
        <f ca="1">E323</f>
        <v>3.8570000000000002</v>
      </c>
      <c r="F330" s="14">
        <f t="shared" ca="1" si="257"/>
        <v>2.7189999999999999</v>
      </c>
      <c r="G330" s="14">
        <f t="shared" ca="1" si="257"/>
        <v>90.2</v>
      </c>
      <c r="H330" s="14">
        <f t="shared" ca="1" si="257"/>
        <v>-52.631999999999998</v>
      </c>
      <c r="I330" s="14">
        <f t="shared" ca="1" si="257"/>
        <v>-8.6920000000000002</v>
      </c>
      <c r="J330" s="14">
        <f t="shared" ca="1" si="257"/>
        <v>-12.788</v>
      </c>
      <c r="K330" s="14">
        <f t="shared" ca="1" si="252"/>
        <v>98.891999999999996</v>
      </c>
      <c r="L330" s="14">
        <f t="shared" ca="1" si="252"/>
        <v>-65.42</v>
      </c>
      <c r="M330" s="14">
        <f t="shared" ca="1" si="248"/>
        <v>118.518</v>
      </c>
      <c r="N330" s="14">
        <f t="shared" ca="1" si="249"/>
        <v>-95.087599999999995</v>
      </c>
      <c r="O330" s="14">
        <f t="shared" ca="1" si="253"/>
        <v>121.23699999999999</v>
      </c>
      <c r="P330" s="14">
        <f t="shared" ca="1" si="254"/>
        <v>-115.79900000000001</v>
      </c>
      <c r="Q330" s="14">
        <f t="shared" ca="1" si="255"/>
        <v>-92.368600000000001</v>
      </c>
      <c r="R330" s="14">
        <f t="shared" ca="1" si="256"/>
        <v>97.806599999999989</v>
      </c>
    </row>
    <row r="331" spans="1:26" s="10" customFormat="1">
      <c r="D331" s="12" t="s">
        <v>12</v>
      </c>
      <c r="E331" s="14">
        <f ca="1">E317+K317</f>
        <v>-442.09100000000001</v>
      </c>
      <c r="F331" s="14">
        <f ca="1">F317+L317</f>
        <v>-298.47699999999998</v>
      </c>
      <c r="G331" s="14">
        <f t="shared" ref="G331:J331" ca="1" si="258">G317</f>
        <v>-293.86500000000001</v>
      </c>
      <c r="H331" s="14">
        <f t="shared" ca="1" si="258"/>
        <v>14.269999999999982</v>
      </c>
      <c r="I331" s="14">
        <f t="shared" ca="1" si="258"/>
        <v>33.520000000000003</v>
      </c>
      <c r="J331" s="14">
        <f t="shared" ca="1" si="258"/>
        <v>49.314999999999998</v>
      </c>
      <c r="K331" s="14">
        <f t="shared" ca="1" si="252"/>
        <v>-327.38499999999999</v>
      </c>
      <c r="L331" s="14">
        <f t="shared" ca="1" si="252"/>
        <v>63.58499999999998</v>
      </c>
      <c r="M331" s="14">
        <f t="shared" ca="1" si="248"/>
        <v>-346.46049999999997</v>
      </c>
      <c r="N331" s="14">
        <f t="shared" ca="1" si="249"/>
        <v>161.80049999999997</v>
      </c>
      <c r="O331" s="14">
        <f ca="1">F331+M331</f>
        <v>-644.9375</v>
      </c>
      <c r="P331" s="14">
        <f ca="1">F331-M331</f>
        <v>47.983499999999992</v>
      </c>
      <c r="Q331" s="14">
        <f ca="1">F331+N331</f>
        <v>-136.6765</v>
      </c>
      <c r="R331" s="14">
        <f ca="1">F331-N331</f>
        <v>-460.27749999999992</v>
      </c>
    </row>
    <row r="332" spans="1:26" s="10" customFormat="1"/>
    <row r="333" spans="1:26" s="10" customFormat="1">
      <c r="A333" s="12" t="s">
        <v>21</v>
      </c>
      <c r="B333" s="11" t="s">
        <v>58</v>
      </c>
      <c r="C333" s="12" t="s">
        <v>43</v>
      </c>
      <c r="E333" s="15" t="s">
        <v>44</v>
      </c>
      <c r="F333" s="13" t="s">
        <v>63</v>
      </c>
      <c r="G333" s="13" t="s">
        <v>64</v>
      </c>
      <c r="H333" s="13" t="s">
        <v>65</v>
      </c>
      <c r="I333" s="13" t="s">
        <v>66</v>
      </c>
      <c r="J333" s="13" t="s">
        <v>67</v>
      </c>
      <c r="K333" s="15" t="s">
        <v>63</v>
      </c>
      <c r="L333" s="15" t="s">
        <v>64</v>
      </c>
      <c r="M333" s="15" t="s">
        <v>65</v>
      </c>
      <c r="N333" s="15" t="s">
        <v>66</v>
      </c>
      <c r="O333" s="7" t="s">
        <v>117</v>
      </c>
      <c r="P333" s="13" t="s">
        <v>44</v>
      </c>
      <c r="Q333" s="13" t="s">
        <v>63</v>
      </c>
      <c r="R333" s="13" t="s">
        <v>64</v>
      </c>
      <c r="S333" s="13" t="s">
        <v>65</v>
      </c>
      <c r="T333" s="13" t="s">
        <v>66</v>
      </c>
      <c r="U333" s="13" t="s">
        <v>13</v>
      </c>
      <c r="V333" s="16" t="s">
        <v>68</v>
      </c>
      <c r="Y333" s="57" t="s">
        <v>69</v>
      </c>
      <c r="Z333" s="57" t="s">
        <v>70</v>
      </c>
    </row>
    <row r="334" spans="1:26">
      <c r="A334" s="1">
        <f ca="1">B301</f>
        <v>3</v>
      </c>
      <c r="D334" s="1" t="s">
        <v>52</v>
      </c>
      <c r="E334" s="17">
        <f ca="1">E320</f>
        <v>6.4485625000000004</v>
      </c>
      <c r="F334" s="4">
        <f t="shared" ref="F334:I335" ca="1" si="259">O320</f>
        <v>-8.6615000000000002</v>
      </c>
      <c r="G334" s="4">
        <f t="shared" ca="1" si="259"/>
        <v>17.098875</v>
      </c>
      <c r="H334" s="18">
        <f t="shared" ca="1" si="259"/>
        <v>35.938696875000005</v>
      </c>
      <c r="I334" s="18">
        <f t="shared" ca="1" si="259"/>
        <v>-27.501321875000002</v>
      </c>
      <c r="J334" s="4">
        <f>IF(R316="si",INDEX($N$40:$N$53,MATCH(A336,$L$40:$L$53,-1),1),"---")</f>
        <v>78</v>
      </c>
      <c r="K334" s="17">
        <f ca="1">MAX(ABS(F334),IF(J334="---",0,0.3*J334))</f>
        <v>23.4</v>
      </c>
      <c r="L334" s="17">
        <f ca="1">MAX(ABS(G334),IF(J334="---",0,0.3*J334))</f>
        <v>23.4</v>
      </c>
      <c r="M334" s="17">
        <f ca="1">MAX(ABS(H334),J334)</f>
        <v>78</v>
      </c>
      <c r="N334" s="17">
        <f ca="1">MAX(ABS(I334),J334)</f>
        <v>78</v>
      </c>
      <c r="O334" s="7" t="str">
        <f>CONCATENATE("lx (",R313,")")</f>
        <v>lx (lungo)</v>
      </c>
      <c r="P334" s="19">
        <f ca="1">MAX(E334-$Z302*(1-((0.48*$Z301+E336)/(0.48*$Z301))^2),0)/(($F302-2*$F303)*$O$2)*1000</f>
        <v>0</v>
      </c>
      <c r="Q334" s="19">
        <f ca="1">MAX(K334-$Z302*(1-((0.48*$Z301+K336)/(0.48*$Z301))^2),0)/(($F302-2*$F303)*$O$2)*1000</f>
        <v>0</v>
      </c>
      <c r="R334" s="19">
        <f t="shared" ref="R334:S334" ca="1" si="260">MAX(L334-$Z302*(1-((0.48*$Z301+L336)/(0.48*$Z301))^2),0)/(($F302-2*$F303)*$O$2)*1000</f>
        <v>3.5683048240444752</v>
      </c>
      <c r="S334" s="19">
        <f t="shared" ca="1" si="260"/>
        <v>6.7930897149015754</v>
      </c>
      <c r="T334" s="19">
        <f ca="1">MAX(N334-$Z302*(1-((0.48*$Z301+N336)/(0.48*$Z301))^2),0)/(($F302-2*$F303)*$O$2)*1000</f>
        <v>2.3331331304493874</v>
      </c>
      <c r="U334" s="17">
        <f ca="1">MAX(P334:T334)</f>
        <v>6.7930897149015754</v>
      </c>
      <c r="V334" s="39">
        <v>12.56</v>
      </c>
      <c r="Y334" s="68">
        <f>2*V334*$O$2/10</f>
        <v>982.95652173913061</v>
      </c>
      <c r="Z334" s="69">
        <f>Y334*(F302-2*F303)/200</f>
        <v>108.12521739130436</v>
      </c>
    </row>
    <row r="335" spans="1:26">
      <c r="A335" s="12" t="s">
        <v>30</v>
      </c>
      <c r="D335" s="1" t="s">
        <v>53</v>
      </c>
      <c r="E335" s="17">
        <f ca="1">E321</f>
        <v>7.2691875000000001</v>
      </c>
      <c r="F335" s="18">
        <f t="shared" ca="1" si="259"/>
        <v>94.578862500000014</v>
      </c>
      <c r="G335" s="18">
        <f t="shared" ca="1" si="259"/>
        <v>-84.164487500000007</v>
      </c>
      <c r="H335" s="4">
        <f t="shared" ca="1" si="259"/>
        <v>-63.617934375000004</v>
      </c>
      <c r="I335" s="4">
        <f t="shared" ca="1" si="259"/>
        <v>74.032309375000011</v>
      </c>
      <c r="J335" s="4">
        <f>IF(R317="si",INDEX($O$40:$O$53,MATCH(A336,$L$40:$L$53,-1),1),"---")</f>
        <v>156</v>
      </c>
      <c r="K335" s="17">
        <f ca="1">MAX(ABS(F335),J335)</f>
        <v>156</v>
      </c>
      <c r="L335" s="17">
        <f ca="1">MAX(ABS(G335),J335)</f>
        <v>156</v>
      </c>
      <c r="M335" s="17">
        <f ca="1">MAX(ABS(H335),IF(J335="---",0,0.3*J335))</f>
        <v>63.617934375000004</v>
      </c>
      <c r="N335" s="17">
        <f ca="1">MAX(ABS(I335),IF(J335="---",0,0.3*J335))</f>
        <v>74.032309375000011</v>
      </c>
      <c r="O335" s="7" t="str">
        <f>CONCATENATE("ly (",R314,")")</f>
        <v>ly (corto)</v>
      </c>
      <c r="P335" s="19">
        <f ca="1">MAX(E335-$Z303*(1-((0.48*$Z301+E336)/(0.48*$Z301))^2),0)/(($F301-2*$F303)*$O$2)*1000</f>
        <v>0</v>
      </c>
      <c r="Q335" s="19">
        <f ca="1">MAX(K335-$Z303*(1-((0.48*$Z301+K336)/(0.48*$Z301))^2),0)/(($F301-2*$F303)*$O$2)*1000</f>
        <v>0</v>
      </c>
      <c r="R335" s="19">
        <f t="shared" ref="R335:T335" ca="1" si="261">MAX(L335-$Z303*(1-((0.48*$Z301+L336)/(0.48*$Z301))^2),0)/(($F301-2*$F303)*$O$2)*1000</f>
        <v>7.1339728113056413</v>
      </c>
      <c r="S335" s="19">
        <f t="shared" ca="1" si="261"/>
        <v>0.74483860019628667</v>
      </c>
      <c r="T335" s="19">
        <f t="shared" ca="1" si="261"/>
        <v>0</v>
      </c>
      <c r="U335" s="17">
        <f ca="1">MAX(P335:T335)</f>
        <v>7.1339728113056413</v>
      </c>
      <c r="V335" s="39">
        <v>9.36</v>
      </c>
      <c r="Y335" s="68">
        <f>2*V335*$O$2/10</f>
        <v>732.52173913043475</v>
      </c>
      <c r="Z335" s="69">
        <f>Y335*(F301-2*F303)/200</f>
        <v>227.08173913043476</v>
      </c>
    </row>
    <row r="336" spans="1:26">
      <c r="A336" s="1">
        <f>B302</f>
        <v>1</v>
      </c>
      <c r="D336" s="1" t="s">
        <v>12</v>
      </c>
      <c r="E336" s="20">
        <f ca="1">E324</f>
        <v>-442.09100000000001</v>
      </c>
      <c r="F336" s="8">
        <f ca="1">O324</f>
        <v>-644.9375</v>
      </c>
      <c r="G336" s="8">
        <f ca="1">P324</f>
        <v>47.983499999999992</v>
      </c>
      <c r="H336" s="8">
        <f ca="1">Q324</f>
        <v>-136.6765</v>
      </c>
      <c r="I336" s="8">
        <f ca="1">R324</f>
        <v>-460.27749999999992</v>
      </c>
      <c r="K336" s="17">
        <f ca="1">F336</f>
        <v>-644.9375</v>
      </c>
      <c r="L336" s="17">
        <f t="shared" ref="L336:N336" ca="1" si="262">G336</f>
        <v>47.983499999999992</v>
      </c>
      <c r="M336" s="17">
        <f t="shared" ca="1" si="262"/>
        <v>-136.6765</v>
      </c>
      <c r="N336" s="17">
        <f t="shared" ca="1" si="262"/>
        <v>-460.27749999999992</v>
      </c>
      <c r="Y336" s="61"/>
      <c r="Z336" s="61"/>
    </row>
    <row r="337" spans="1:27">
      <c r="D337" s="7" t="s">
        <v>71</v>
      </c>
      <c r="E337" s="4">
        <f ca="1">($Z302+$Z334)*(1-ABS((0.48*$Z301+E336)/(0.48*$Z301+$Y334))^(1+1/(1+$Y334/$Z301)))</f>
        <v>170.28499459232566</v>
      </c>
      <c r="K337" s="4">
        <f ca="1">($Z302+$Z334)*(1-ABS((0.48*$Z301+K336)/(0.48*$Z301+$Y334))^(1+1/(1+$Y334/$Z301)))</f>
        <v>185.20599788629994</v>
      </c>
      <c r="L337" s="4">
        <f ca="1">($Z302+$Z334)*(1-ABS((0.48*$Z301+L336)/(0.48*$Z301+$Y334))^(1+1/(1+$Y334/$Z301)))</f>
        <v>124.10754072153171</v>
      </c>
      <c r="M337" s="4">
        <f ca="1">($Z302+$Z334)*(1-ABS((0.48*$Z301+M336)/(0.48*$Z301+$Y334))^(1+1/(1+$Y334/$Z301)))</f>
        <v>143.12683053183065</v>
      </c>
      <c r="N337" s="4">
        <f ca="1">($Z302+$Z334)*(1-ABS((0.48*$Z301+N336)/(0.48*$Z301+$Y334))^(1+1/(1+$Y334/$Z301)))</f>
        <v>171.72700710331233</v>
      </c>
      <c r="Y337" s="61"/>
      <c r="Z337" s="61"/>
    </row>
    <row r="338" spans="1:27">
      <c r="D338" s="7" t="s">
        <v>72</v>
      </c>
      <c r="E338" s="4">
        <f ca="1">($Z303+$Z335)*(1-ABS((0.48*$Z301+E336)/(0.48*$Z301+$Y335))^(1+1/(1+$Y335/$Z301)))</f>
        <v>361.00337126374927</v>
      </c>
      <c r="K338" s="4">
        <f ca="1">($Z303+$Z335)*(1-ABS((0.48*$Z301+K336)/(0.48*$Z301+$Y335))^(1+1/(1+$Y335/$Z301)))</f>
        <v>400.4111680876469</v>
      </c>
      <c r="L338" s="4">
        <f ca="1">($Z303+$Z335)*(1-ABS((0.48*$Z301+L336)/(0.48*$Z301+$Y335))^(1+1/(1+$Y335/$Z301)))</f>
        <v>236.96474903465199</v>
      </c>
      <c r="M338" s="4">
        <f ca="1">($Z303+$Z335)*(1-ABS((0.48*$Z301+M336)/(0.48*$Z301+$Y335))^(1+1/(1+$Y335/$Z301)))</f>
        <v>288.34870796592497</v>
      </c>
      <c r="N338" s="4">
        <f ca="1">($Z303+$Z335)*(1-ABS((0.48*$Z301+N336)/(0.48*$Z301+$Y335))^(1+1/(1+$Y335/$Z301)))</f>
        <v>364.83087722850752</v>
      </c>
      <c r="Y338" s="61"/>
      <c r="Z338" s="61"/>
    </row>
    <row r="339" spans="1:27">
      <c r="A339" t="str">
        <f ca="1">IF(MAX(E339:N339)&gt;1,"non verificato","verificato")</f>
        <v>verificato</v>
      </c>
      <c r="D339" s="7" t="s">
        <v>73</v>
      </c>
      <c r="E339" s="3">
        <f ca="1">ABS(E334/E337)^1.5+ABS(E335/E338)^1.5</f>
        <v>1.0226700462947554E-2</v>
      </c>
      <c r="K339" s="3">
        <f t="shared" ref="K339:N339" ca="1" si="263">ABS(K334/K337)^1.5+ABS(K335/K338)^1.5</f>
        <v>0.2880896810956472</v>
      </c>
      <c r="L339" s="3">
        <f t="shared" ca="1" si="263"/>
        <v>0.61601792651570597</v>
      </c>
      <c r="M339" s="3">
        <f t="shared" ca="1" si="263"/>
        <v>0.50594116270923373</v>
      </c>
      <c r="N339" s="3">
        <f t="shared" ca="1" si="263"/>
        <v>0.39752475112174446</v>
      </c>
      <c r="Y339" s="61"/>
      <c r="Z339" s="61"/>
    </row>
    <row r="340" spans="1:27">
      <c r="Y340" s="61"/>
      <c r="Z340" s="61"/>
    </row>
    <row r="341" spans="1:27">
      <c r="B341" s="9" t="s">
        <v>58</v>
      </c>
      <c r="C341" s="1" t="s">
        <v>57</v>
      </c>
      <c r="D341" s="10"/>
      <c r="E341" s="15" t="s">
        <v>44</v>
      </c>
      <c r="F341" s="13" t="s">
        <v>63</v>
      </c>
      <c r="G341" s="13" t="s">
        <v>64</v>
      </c>
      <c r="H341" s="13" t="s">
        <v>65</v>
      </c>
      <c r="I341" s="13" t="s">
        <v>66</v>
      </c>
      <c r="J341" s="13" t="s">
        <v>67</v>
      </c>
      <c r="K341" s="15" t="s">
        <v>63</v>
      </c>
      <c r="L341" s="15" t="s">
        <v>64</v>
      </c>
      <c r="M341" s="15" t="s">
        <v>65</v>
      </c>
      <c r="N341" s="15" t="s">
        <v>66</v>
      </c>
      <c r="O341" s="7" t="str">
        <f>O333</f>
        <v>As,nec</v>
      </c>
      <c r="P341" s="13" t="s">
        <v>44</v>
      </c>
      <c r="Q341" s="13" t="s">
        <v>63</v>
      </c>
      <c r="R341" s="13" t="s">
        <v>64</v>
      </c>
      <c r="S341" s="13" t="s">
        <v>65</v>
      </c>
      <c r="T341" s="13" t="s">
        <v>66</v>
      </c>
      <c r="U341" s="13" t="s">
        <v>13</v>
      </c>
      <c r="V341" s="16" t="s">
        <v>68</v>
      </c>
      <c r="Y341" s="57" t="s">
        <v>69</v>
      </c>
      <c r="Z341" s="57" t="s">
        <v>70</v>
      </c>
    </row>
    <row r="342" spans="1:27">
      <c r="D342" s="1" t="s">
        <v>52</v>
      </c>
      <c r="E342" s="17">
        <f ca="1">E327</f>
        <v>-2.6205625000000001</v>
      </c>
      <c r="F342" s="4">
        <f t="shared" ref="F342:I343" ca="1" si="264">O327</f>
        <v>13.862300000000001</v>
      </c>
      <c r="G342" s="4">
        <f t="shared" ca="1" si="264"/>
        <v>-17.303675000000002</v>
      </c>
      <c r="H342" s="18">
        <f t="shared" ca="1" si="264"/>
        <v>-40.190196874999998</v>
      </c>
      <c r="I342" s="18">
        <f t="shared" ca="1" si="264"/>
        <v>36.748821875000004</v>
      </c>
      <c r="J342" s="4" t="str">
        <f>IF(R316="si",INDEX($N$40:$N$53,MATCH(A336,$L$40:$L$53,-1)+1,1),"---")</f>
        <v>---</v>
      </c>
      <c r="K342" s="17">
        <f ca="1">MAX(ABS(F342),IF(J342="---",0,0.3*J342))</f>
        <v>13.862300000000001</v>
      </c>
      <c r="L342" s="17">
        <f ca="1">MAX(ABS(G342),IF(J342="---",0,0.3*J342))</f>
        <v>17.303675000000002</v>
      </c>
      <c r="M342" s="17">
        <f ca="1">MAX(ABS(H342),J342)</f>
        <v>40.190196874999998</v>
      </c>
      <c r="N342" s="17">
        <f ca="1">MAX(ABS(I342),J342)</f>
        <v>36.748821875000004</v>
      </c>
      <c r="O342" s="7" t="str">
        <f>O334</f>
        <v>lx (lungo)</v>
      </c>
      <c r="P342" s="19">
        <f t="shared" ref="P342" ca="1" si="265">MAX(E342-$Z302*(1-((0.48*$Z301+E344)/(0.48*$Z301))^2),0)/(($F302-2*$F303)*$O$2)*1000</f>
        <v>0</v>
      </c>
      <c r="Q342" s="19">
        <f ca="1">MAX(K342-$Z302*(1-((0.48*$Z301+K344)/(0.48*$Z301))^2),0)/(($F302-2*$F303)*$O$2)*1000</f>
        <v>0</v>
      </c>
      <c r="R342" s="19">
        <f ca="1">MAX(L342-$Z302*(1-((0.48*$Z301+L344)/(0.48*$Z301))^2),0)/(($F302-2*$F303)*$O$2)*1000</f>
        <v>2.8601458593980111</v>
      </c>
      <c r="S342" s="19">
        <f ca="1">MAX(M342-$Z302*(1-((0.48*$Z301+M344)/(0.48*$Z301))^2),0)/(($F302-2*$F303)*$O$2)*1000</f>
        <v>2.40104187714905</v>
      </c>
      <c r="T342" s="19">
        <f ca="1">MAX(N342-$Z302*(1-((0.48*$Z301+N344)/(0.48*$Z301))^2),0)/(($F302-2*$F303)*$O$2)*1000</f>
        <v>0</v>
      </c>
      <c r="U342" s="17">
        <f ca="1">MAX(P342:T342)</f>
        <v>2.8601458593980111</v>
      </c>
      <c r="V342" s="39">
        <v>12.56</v>
      </c>
      <c r="Y342" s="68">
        <f>2*V342*$O$2/10</f>
        <v>982.95652173913061</v>
      </c>
      <c r="Z342" s="69">
        <f>Y342*(F302-2*F303)/200</f>
        <v>108.12521739130436</v>
      </c>
    </row>
    <row r="343" spans="1:27">
      <c r="D343" s="1" t="s">
        <v>53</v>
      </c>
      <c r="E343" s="17">
        <f ca="1">E328</f>
        <v>-4.0131875000000008</v>
      </c>
      <c r="F343" s="18">
        <f t="shared" ca="1" si="264"/>
        <v>-260.25386249999997</v>
      </c>
      <c r="G343" s="18">
        <f t="shared" ca="1" si="264"/>
        <v>254.75948749999998</v>
      </c>
      <c r="H343" s="4">
        <f t="shared" ca="1" si="264"/>
        <v>206.77223437500001</v>
      </c>
      <c r="I343" s="4">
        <f t="shared" ca="1" si="264"/>
        <v>-212.266609375</v>
      </c>
      <c r="J343" s="4" t="str">
        <f>IF(R317="si",INDEX($O$40:$O$53,MATCH(A336,$L$40:$L$53,-1)+1,1),"---")</f>
        <v>---</v>
      </c>
      <c r="K343" s="17">
        <f ca="1">MAX(ABS(F343),J343)</f>
        <v>260.25386249999997</v>
      </c>
      <c r="L343" s="17">
        <f ca="1">MAX(ABS(G343),J343)</f>
        <v>254.75948749999998</v>
      </c>
      <c r="M343" s="17">
        <f ca="1">MAX(ABS(H343),IF(J343="---",0,0.3*J343))</f>
        <v>206.77223437500001</v>
      </c>
      <c r="N343" s="17">
        <f ca="1">MAX(ABS(I343),IF(J343="---",0,0.3*J343))</f>
        <v>212.266609375</v>
      </c>
      <c r="O343" s="7" t="str">
        <f>O335</f>
        <v>ly (corto)</v>
      </c>
      <c r="P343" s="19">
        <f t="shared" ref="P343" ca="1" si="266">MAX(E343-$Z303*(1-((0.48*$Z301+E344)/(0.48*$Z301))^2),0)/(($F301-2*$F303)*$O$2)*1000</f>
        <v>0</v>
      </c>
      <c r="Q343" s="19">
        <f ca="1">MAX(K343-$Z303*(1-((0.48*$Z301+K344)/(0.48*$Z301))^2),0)/(($F301-2*$F303)*$O$2)*1000</f>
        <v>3.5241652454590415</v>
      </c>
      <c r="R343" s="19">
        <f ca="1">MAX(L343-$Z303*(1-((0.48*$Z301+L344)/(0.48*$Z301))^2),0)/(($F301-2*$F303)*$O$2)*1000</f>
        <v>11.204704374925711</v>
      </c>
      <c r="S343" s="19">
        <f ca="1">MAX(M343-$Z303*(1-((0.48*$Z301+M344)/(0.48*$Z301))^2),0)/(($F301-2*$F303)*$O$2)*1000</f>
        <v>6.6454638690134908</v>
      </c>
      <c r="T343" s="19">
        <f ca="1">MAX(N343-$Z303*(1-((0.48*$Z301+N344)/(0.48*$Z301))^2),0)/(($F301-2*$F303)*$O$2)*1000</f>
        <v>3.1792822972985957</v>
      </c>
      <c r="U343" s="17">
        <f ca="1">MAX(P343:T343)</f>
        <v>11.204704374925711</v>
      </c>
      <c r="V343" s="39">
        <v>9.36</v>
      </c>
      <c r="Y343" s="68">
        <f>2*V343*$O$2/10</f>
        <v>732.52173913043475</v>
      </c>
      <c r="Z343" s="69">
        <f>Y343*(F301-2*F303)/200</f>
        <v>227.08173913043476</v>
      </c>
    </row>
    <row r="344" spans="1:27">
      <c r="D344" s="1" t="s">
        <v>12</v>
      </c>
      <c r="E344" s="20">
        <f ca="1">E331</f>
        <v>-442.09100000000001</v>
      </c>
      <c r="F344" s="8">
        <f ca="1">O331</f>
        <v>-644.9375</v>
      </c>
      <c r="G344" s="8">
        <f ca="1">P331</f>
        <v>47.983499999999992</v>
      </c>
      <c r="H344" s="8">
        <f ca="1">Q331</f>
        <v>-136.6765</v>
      </c>
      <c r="I344" s="8">
        <f ca="1">R331</f>
        <v>-460.27749999999992</v>
      </c>
      <c r="K344" s="17">
        <f ca="1">F344</f>
        <v>-644.9375</v>
      </c>
      <c r="L344" s="17">
        <f t="shared" ref="L344:N344" ca="1" si="267">G344</f>
        <v>47.983499999999992</v>
      </c>
      <c r="M344" s="17">
        <f t="shared" ca="1" si="267"/>
        <v>-136.6765</v>
      </c>
      <c r="N344" s="17">
        <f t="shared" ca="1" si="267"/>
        <v>-460.27749999999992</v>
      </c>
    </row>
    <row r="345" spans="1:27">
      <c r="D345" s="7" t="s">
        <v>71</v>
      </c>
      <c r="E345" s="4">
        <f ca="1">($Z302+$Z342)*(1-ABS((0.48*$Z301+E344)/(0.48*$Z301+$Y342))^(1+1/(1+$Y342/$Z301)))</f>
        <v>170.28499459232566</v>
      </c>
      <c r="K345" s="4">
        <f ca="1">($Z302+$Z342)*(1-ABS((0.48*$Z301+K344)/(0.48*$Z301+$Y342))^(1+1/(1+$Y342/$Z301)))</f>
        <v>185.20599788629994</v>
      </c>
      <c r="L345" s="4">
        <f ca="1">($Z302+$Z342)*(1-ABS((0.48*$Z301+L344)/(0.48*$Z301+$Y342))^(1+1/(1+$Y342/$Z301)))</f>
        <v>124.10754072153171</v>
      </c>
      <c r="M345" s="4">
        <f ca="1">($Z302+$Z342)*(1-ABS((0.48*$Z301+M344)/(0.48*$Z301+$Y342))^(1+1/(1+$Y342/$Z301)))</f>
        <v>143.12683053183065</v>
      </c>
      <c r="N345" s="4">
        <f ca="1">($Z302+$Z342)*(1-ABS((0.48*$Z301+N344)/(0.48*$Z301+$Y342))^(1+1/(1+$Y342/$Z301)))</f>
        <v>171.72700710331233</v>
      </c>
    </row>
    <row r="346" spans="1:27">
      <c r="D346" s="7" t="s">
        <v>72</v>
      </c>
      <c r="E346" s="4">
        <f ca="1">($Z303+$Z343)*(1-ABS((0.48*$Z301+E344)/(0.48*$Z301+$Y343))^(1+1/(1+$Y343/$Z301)))</f>
        <v>361.00337126374927</v>
      </c>
      <c r="K346" s="4">
        <f ca="1">($Z303+$Z343)*(1-ABS((0.48*$Z301+K344)/(0.48*$Z301+$Y343))^(1+1/(1+$Y343/$Z301)))</f>
        <v>400.4111680876469</v>
      </c>
      <c r="L346" s="4">
        <f ca="1">($Z303+$Z343)*(1-ABS((0.48*$Z301+L344)/(0.48*$Z301+$Y343))^(1+1/(1+$Y343/$Z301)))</f>
        <v>236.96474903465199</v>
      </c>
      <c r="M346" s="4">
        <f ca="1">($Z303+$Z343)*(1-ABS((0.48*$Z301+M344)/(0.48*$Z301+$Y343))^(1+1/(1+$Y343/$Z301)))</f>
        <v>288.34870796592497</v>
      </c>
      <c r="N346" s="4">
        <f ca="1">($Z303+$Z343)*(1-ABS((0.48*$Z301+N344)/(0.48*$Z301+$Y343))^(1+1/(1+$Y343/$Z301)))</f>
        <v>364.83087722850752</v>
      </c>
    </row>
    <row r="347" spans="1:27">
      <c r="A347" t="str">
        <f ca="1">IF(MAX(E347:N347)&gt;1,"non verificato","verificato")</f>
        <v>non verificato</v>
      </c>
      <c r="D347" s="7" t="s">
        <v>73</v>
      </c>
      <c r="E347" s="3">
        <f ca="1">ABS(E342/E345)^1.5+ABS(E343/E346)^1.5</f>
        <v>3.081200644100137E-3</v>
      </c>
      <c r="K347" s="3">
        <f t="shared" ref="K347:N347" ca="1" si="268">ABS(K342/K345)^1.5+ABS(K343/K346)^1.5</f>
        <v>0.5444834831505263</v>
      </c>
      <c r="L347" s="3">
        <f t="shared" ca="1" si="268"/>
        <v>1.1667913559992027</v>
      </c>
      <c r="M347" s="3">
        <f t="shared" ca="1" si="268"/>
        <v>0.75603984376610933</v>
      </c>
      <c r="N347" s="3">
        <f t="shared" ca="1" si="268"/>
        <v>0.54279142335242725</v>
      </c>
    </row>
    <row r="348" spans="1:27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50" spans="1:27">
      <c r="A350" t="s">
        <v>21</v>
      </c>
      <c r="B350" s="1">
        <f ca="1">$A$6</f>
        <v>3</v>
      </c>
      <c r="D350" t="s">
        <v>22</v>
      </c>
      <c r="E350" s="1" t="s">
        <v>116</v>
      </c>
      <c r="F350" s="36">
        <v>70</v>
      </c>
      <c r="G350" t="s">
        <v>23</v>
      </c>
      <c r="H350" t="s">
        <v>24</v>
      </c>
      <c r="L350" t="s">
        <v>25</v>
      </c>
      <c r="M350" s="36">
        <v>30</v>
      </c>
      <c r="N350" t="s">
        <v>23</v>
      </c>
      <c r="O350" t="s">
        <v>26</v>
      </c>
      <c r="V350" s="61" t="s">
        <v>27</v>
      </c>
      <c r="W350" s="57">
        <f ca="1">MATCH(B351,$C$6:$C$33,-1)</f>
        <v>17</v>
      </c>
      <c r="X350" s="61"/>
      <c r="Y350" s="57" t="s">
        <v>28</v>
      </c>
      <c r="Z350" s="68">
        <f>F350*F351*$O$1/10</f>
        <v>2975</v>
      </c>
      <c r="AA350" s="61" t="s">
        <v>29</v>
      </c>
    </row>
    <row r="351" spans="1:27">
      <c r="A351" t="s">
        <v>30</v>
      </c>
      <c r="B351" s="41">
        <f>MAX(1,B302-1)</f>
        <v>1</v>
      </c>
      <c r="E351" s="1" t="s">
        <v>31</v>
      </c>
      <c r="F351" s="36">
        <v>30</v>
      </c>
      <c r="G351" t="s">
        <v>23</v>
      </c>
      <c r="H351" t="s">
        <v>32</v>
      </c>
      <c r="L351" t="s">
        <v>33</v>
      </c>
      <c r="M351" s="36">
        <v>0</v>
      </c>
      <c r="N351" t="s">
        <v>23</v>
      </c>
      <c r="O351" t="s">
        <v>34</v>
      </c>
      <c r="V351" s="61"/>
      <c r="W351" s="61"/>
      <c r="X351" s="61"/>
      <c r="Y351" s="57" t="s">
        <v>35</v>
      </c>
      <c r="Z351" s="57">
        <f>0.12*Z350*F351/100</f>
        <v>107.1</v>
      </c>
      <c r="AA351" s="61" t="s">
        <v>36</v>
      </c>
    </row>
    <row r="352" spans="1:27">
      <c r="B352" s="43" t="str">
        <f>IF(B351=B302,"duplicato","")</f>
        <v>duplicato</v>
      </c>
      <c r="E352" s="1" t="s">
        <v>37</v>
      </c>
      <c r="F352" s="48">
        <f>$L$3</f>
        <v>4</v>
      </c>
      <c r="G352" t="s">
        <v>23</v>
      </c>
      <c r="H352" t="s">
        <v>38</v>
      </c>
      <c r="L352" t="s">
        <v>39</v>
      </c>
      <c r="M352" s="38">
        <v>360</v>
      </c>
      <c r="N352" t="s">
        <v>23</v>
      </c>
      <c r="O352" t="s">
        <v>118</v>
      </c>
      <c r="V352" s="61"/>
      <c r="W352" s="61"/>
      <c r="X352" s="61"/>
      <c r="Y352" s="57" t="s">
        <v>40</v>
      </c>
      <c r="Z352" s="57">
        <f>0.12*Z350*F350/100</f>
        <v>249.9</v>
      </c>
      <c r="AA352" s="61" t="s">
        <v>36</v>
      </c>
    </row>
    <row r="354" spans="1:18">
      <c r="A354" t="s">
        <v>41</v>
      </c>
      <c r="B354" s="9" t="s">
        <v>42</v>
      </c>
      <c r="C354" s="1" t="s">
        <v>43</v>
      </c>
      <c r="E354" s="2" t="s">
        <v>44</v>
      </c>
      <c r="F354" s="2" t="s">
        <v>45</v>
      </c>
      <c r="G354" s="2" t="s">
        <v>46</v>
      </c>
      <c r="H354" s="2" t="s">
        <v>47</v>
      </c>
      <c r="I354" s="2" t="s">
        <v>48</v>
      </c>
      <c r="J354" s="2" t="s">
        <v>49</v>
      </c>
      <c r="K354" s="2" t="s">
        <v>50</v>
      </c>
      <c r="L354" s="2" t="s">
        <v>51</v>
      </c>
      <c r="O354" s="23"/>
    </row>
    <row r="355" spans="1:18">
      <c r="D355" s="1" t="s">
        <v>52</v>
      </c>
      <c r="E355" s="4">
        <f t="shared" ref="E355:J355" ca="1" si="269">INDEX(O$6:O$33,$W350,1)</f>
        <v>7.4950000000000001</v>
      </c>
      <c r="F355" s="4">
        <f t="shared" ca="1" si="269"/>
        <v>4.9039999999999999</v>
      </c>
      <c r="G355" s="4">
        <f t="shared" ca="1" si="269"/>
        <v>-4.492</v>
      </c>
      <c r="H355" s="4">
        <f t="shared" ca="1" si="269"/>
        <v>38.216000000000001</v>
      </c>
      <c r="I355" s="4">
        <f t="shared" ca="1" si="269"/>
        <v>-0.14399999999999999</v>
      </c>
      <c r="J355" s="4">
        <f t="shared" ca="1" si="269"/>
        <v>-0.21199999999999999</v>
      </c>
    </row>
    <row r="356" spans="1:18">
      <c r="D356" s="1" t="s">
        <v>53</v>
      </c>
      <c r="E356" s="4">
        <f t="shared" ref="E356:J356" ca="1" si="270">INDEX(E$6:E$33,$W350,1)</f>
        <v>8.5709999999999997</v>
      </c>
      <c r="F356" s="4">
        <f t="shared" ca="1" si="270"/>
        <v>6.125</v>
      </c>
      <c r="G356" s="4">
        <f t="shared" ca="1" si="270"/>
        <v>99.739000000000004</v>
      </c>
      <c r="H356" s="4">
        <f t="shared" ca="1" si="270"/>
        <v>-54.765999999999998</v>
      </c>
      <c r="I356" s="4">
        <f t="shared" ca="1" si="270"/>
        <v>-9.1769999999999996</v>
      </c>
      <c r="J356" s="4">
        <f t="shared" ca="1" si="270"/>
        <v>-13.500999999999999</v>
      </c>
    </row>
    <row r="357" spans="1:18">
      <c r="D357" s="1" t="s">
        <v>54</v>
      </c>
      <c r="E357" s="4">
        <f t="shared" ref="E357:J357" ca="1" si="271">INDEX(O$6:O$33,$W350+2,1)</f>
        <v>3.101</v>
      </c>
      <c r="F357" s="4">
        <f t="shared" ca="1" si="271"/>
        <v>2.0310000000000001</v>
      </c>
      <c r="G357" s="4">
        <f t="shared" ca="1" si="271"/>
        <v>-2.7050000000000001</v>
      </c>
      <c r="H357" s="4">
        <f t="shared" ca="1" si="271"/>
        <v>23.047000000000001</v>
      </c>
      <c r="I357" s="4">
        <f t="shared" ca="1" si="271"/>
        <v>-7.6999999999999999E-2</v>
      </c>
      <c r="J357" s="4">
        <f t="shared" ca="1" si="271"/>
        <v>-0.114</v>
      </c>
    </row>
    <row r="358" spans="1:18">
      <c r="D358" s="1" t="s">
        <v>55</v>
      </c>
      <c r="E358" s="4">
        <f t="shared" ref="E358:J358" ca="1" si="272">INDEX(E$6:E$33,$W350+2,1)</f>
        <v>3.8570000000000002</v>
      </c>
      <c r="F358" s="4">
        <f t="shared" ca="1" si="272"/>
        <v>2.7189999999999999</v>
      </c>
      <c r="G358" s="4">
        <f t="shared" ca="1" si="272"/>
        <v>90.2</v>
      </c>
      <c r="H358" s="4">
        <f t="shared" ca="1" si="272"/>
        <v>-52.631999999999998</v>
      </c>
      <c r="I358" s="4">
        <f t="shared" ca="1" si="272"/>
        <v>-8.6920000000000002</v>
      </c>
      <c r="J358" s="4">
        <f t="shared" ca="1" si="272"/>
        <v>-12.788</v>
      </c>
      <c r="M358" t="s">
        <v>98</v>
      </c>
    </row>
    <row r="359" spans="1:18">
      <c r="D359" s="1" t="s">
        <v>12</v>
      </c>
      <c r="E359" s="4">
        <f t="shared" ref="E359:J359" ca="1" si="273">INDEX(Y$6:Y$33,$W350+3,1)</f>
        <v>-442.09100000000001</v>
      </c>
      <c r="F359" s="4">
        <f t="shared" ca="1" si="273"/>
        <v>-298.47699999999998</v>
      </c>
      <c r="G359" s="4">
        <f t="shared" ca="1" si="273"/>
        <v>-293.86500000000001</v>
      </c>
      <c r="H359" s="4">
        <f t="shared" ca="1" si="273"/>
        <v>14.269999999999982</v>
      </c>
      <c r="I359" s="4">
        <f t="shared" ca="1" si="273"/>
        <v>33.520000000000003</v>
      </c>
      <c r="J359" s="4">
        <f t="shared" ca="1" si="273"/>
        <v>49.314999999999998</v>
      </c>
      <c r="K359" s="4">
        <f>L359*1.3</f>
        <v>0</v>
      </c>
      <c r="L359" s="39">
        <f>IF(B352="duplicato",L310,L317)</f>
        <v>0</v>
      </c>
      <c r="M359" t="s">
        <v>56</v>
      </c>
    </row>
    <row r="360" spans="1:18">
      <c r="M360" t="s">
        <v>96</v>
      </c>
    </row>
    <row r="361" spans="1:18">
      <c r="B361" s="9" t="s">
        <v>42</v>
      </c>
      <c r="C361" s="1" t="s">
        <v>57</v>
      </c>
      <c r="E361" s="2" t="s">
        <v>44</v>
      </c>
      <c r="F361" s="2" t="s">
        <v>45</v>
      </c>
      <c r="G361" s="2" t="s">
        <v>46</v>
      </c>
      <c r="H361" s="2" t="s">
        <v>47</v>
      </c>
      <c r="I361" s="2" t="s">
        <v>48</v>
      </c>
      <c r="J361" s="2" t="s">
        <v>49</v>
      </c>
      <c r="K361" s="2" t="s">
        <v>50</v>
      </c>
      <c r="L361" s="2" t="s">
        <v>51</v>
      </c>
    </row>
    <row r="362" spans="1:18">
      <c r="D362" s="1" t="s">
        <v>52</v>
      </c>
      <c r="E362" s="4">
        <f t="shared" ref="E362:J362" ca="1" si="274">INDEX(O$6:O$33,$W350+1,1)</f>
        <v>-3.6669999999999998</v>
      </c>
      <c r="F362" s="4">
        <f t="shared" ca="1" si="274"/>
        <v>-2.4060000000000001</v>
      </c>
      <c r="G362" s="4">
        <f t="shared" ca="1" si="274"/>
        <v>5.2460000000000004</v>
      </c>
      <c r="H362" s="4">
        <f t="shared" ca="1" si="274"/>
        <v>-44.756</v>
      </c>
      <c r="I362" s="4">
        <f t="shared" ca="1" si="274"/>
        <v>0.13500000000000001</v>
      </c>
      <c r="J362" s="4">
        <f t="shared" ca="1" si="274"/>
        <v>0.19800000000000001</v>
      </c>
      <c r="Q362" s="57" t="s">
        <v>114</v>
      </c>
      <c r="R362" s="57" t="str">
        <f>IF(F350&lt;=F351,"corto","lungo")</f>
        <v>lungo</v>
      </c>
    </row>
    <row r="363" spans="1:18">
      <c r="D363" s="1" t="s">
        <v>53</v>
      </c>
      <c r="E363" s="4">
        <f t="shared" ref="E363:J363" ca="1" si="275">INDEX(E$6:E$33,$W350+1,1)</f>
        <v>-5.3150000000000004</v>
      </c>
      <c r="F363" s="4">
        <f t="shared" ca="1" si="275"/>
        <v>-3.665</v>
      </c>
      <c r="G363" s="4">
        <f t="shared" ca="1" si="275"/>
        <v>-225.18299999999999</v>
      </c>
      <c r="H363" s="4">
        <f t="shared" ca="1" si="275"/>
        <v>134.91200000000001</v>
      </c>
      <c r="I363" s="4">
        <f t="shared" ca="1" si="275"/>
        <v>22.114000000000001</v>
      </c>
      <c r="J363" s="4">
        <f t="shared" ca="1" si="275"/>
        <v>32.534999999999997</v>
      </c>
      <c r="Q363" s="57" t="s">
        <v>115</v>
      </c>
      <c r="R363" s="57" t="str">
        <f>IF(F351&lt;=F350,"corto","lungo")</f>
        <v>corto</v>
      </c>
    </row>
    <row r="364" spans="1:18">
      <c r="D364" s="1" t="s">
        <v>54</v>
      </c>
      <c r="E364" s="4">
        <f ca="1">E357</f>
        <v>3.101</v>
      </c>
      <c r="F364" s="4">
        <f t="shared" ref="F364:J366" ca="1" si="276">F357</f>
        <v>2.0310000000000001</v>
      </c>
      <c r="G364" s="4">
        <f t="shared" ca="1" si="276"/>
        <v>-2.7050000000000001</v>
      </c>
      <c r="H364" s="4">
        <f t="shared" ca="1" si="276"/>
        <v>23.047000000000001</v>
      </c>
      <c r="I364" s="4">
        <f t="shared" ca="1" si="276"/>
        <v>-7.6999999999999999E-2</v>
      </c>
      <c r="J364" s="4">
        <f t="shared" ca="1" si="276"/>
        <v>-0.114</v>
      </c>
    </row>
    <row r="365" spans="1:18">
      <c r="D365" s="1" t="s">
        <v>55</v>
      </c>
      <c r="E365" s="4">
        <f ca="1">E358</f>
        <v>3.8570000000000002</v>
      </c>
      <c r="F365" s="4">
        <f t="shared" ca="1" si="276"/>
        <v>2.7189999999999999</v>
      </c>
      <c r="G365" s="4">
        <f t="shared" ca="1" si="276"/>
        <v>90.2</v>
      </c>
      <c r="H365" s="4">
        <f t="shared" ca="1" si="276"/>
        <v>-52.631999999999998</v>
      </c>
      <c r="I365" s="4">
        <f t="shared" ca="1" si="276"/>
        <v>-8.6920000000000002</v>
      </c>
      <c r="J365" s="4">
        <f t="shared" ca="1" si="276"/>
        <v>-12.788</v>
      </c>
      <c r="Q365" s="67" t="s">
        <v>112</v>
      </c>
      <c r="R365" s="57" t="str">
        <f>IF(AND($E$37="solo direzione rigida",R362="lungo"),"no","si")</f>
        <v>si</v>
      </c>
    </row>
    <row r="366" spans="1:18">
      <c r="D366" s="1" t="s">
        <v>12</v>
      </c>
      <c r="E366" s="4">
        <f ca="1">E359</f>
        <v>-442.09100000000001</v>
      </c>
      <c r="F366" s="4">
        <f t="shared" ca="1" si="276"/>
        <v>-298.47699999999998</v>
      </c>
      <c r="G366" s="4">
        <f t="shared" ca="1" si="276"/>
        <v>-293.86500000000001</v>
      </c>
      <c r="H366" s="4">
        <f t="shared" ca="1" si="276"/>
        <v>14.269999999999982</v>
      </c>
      <c r="I366" s="4">
        <f t="shared" ca="1" si="276"/>
        <v>33.520000000000003</v>
      </c>
      <c r="J366" s="4">
        <f t="shared" ca="1" si="276"/>
        <v>49.314999999999998</v>
      </c>
      <c r="K366" s="4">
        <f>L366*1.3</f>
        <v>0</v>
      </c>
      <c r="L366" s="39">
        <f>-F350*F351*(M352-(M350+M351))*$W$1/1000000+L359</f>
        <v>0</v>
      </c>
      <c r="Q366" s="67" t="s">
        <v>113</v>
      </c>
      <c r="R366" s="57" t="str">
        <f>IF(AND($E$37="solo direzione rigida",R363="lungo"),"no","si")</f>
        <v>si</v>
      </c>
    </row>
    <row r="368" spans="1:18" s="10" customFormat="1">
      <c r="B368" s="11" t="s">
        <v>58</v>
      </c>
      <c r="C368" s="12" t="s">
        <v>43</v>
      </c>
      <c r="E368" s="13" t="s">
        <v>44</v>
      </c>
      <c r="F368" s="13" t="s">
        <v>45</v>
      </c>
      <c r="G368" s="13" t="s">
        <v>46</v>
      </c>
      <c r="H368" s="13" t="s">
        <v>47</v>
      </c>
      <c r="I368" s="13" t="s">
        <v>48</v>
      </c>
      <c r="J368" s="13" t="s">
        <v>49</v>
      </c>
      <c r="K368" s="13" t="s">
        <v>59</v>
      </c>
      <c r="L368" s="13" t="s">
        <v>60</v>
      </c>
      <c r="M368" s="13" t="s">
        <v>61</v>
      </c>
      <c r="N368" s="13" t="s">
        <v>62</v>
      </c>
      <c r="O368" s="13" t="s">
        <v>63</v>
      </c>
      <c r="P368" s="13" t="s">
        <v>64</v>
      </c>
      <c r="Q368" s="13" t="s">
        <v>65</v>
      </c>
      <c r="R368" s="13" t="s">
        <v>66</v>
      </c>
    </row>
    <row r="369" spans="1:26" s="10" customFormat="1">
      <c r="D369" s="12" t="s">
        <v>52</v>
      </c>
      <c r="E369" s="14">
        <f t="shared" ref="E369:F369" ca="1" si="277">E355-(E355-E362)/$M352*$M350</f>
        <v>6.5648333333333335</v>
      </c>
      <c r="F369" s="14">
        <f t="shared" ca="1" si="277"/>
        <v>4.2948333333333331</v>
      </c>
      <c r="G369" s="14">
        <f ca="1">G355-(G355-G362)/$M352*$M350</f>
        <v>-3.6805000000000003</v>
      </c>
      <c r="H369" s="14">
        <f t="shared" ref="H369:J369" ca="1" si="278">H355-(H355-H362)/$M352*$M350</f>
        <v>31.301666666666666</v>
      </c>
      <c r="I369" s="14">
        <f t="shared" ca="1" si="278"/>
        <v>-0.12074999999999998</v>
      </c>
      <c r="J369" s="14">
        <f t="shared" ca="1" si="278"/>
        <v>-0.17783333333333334</v>
      </c>
      <c r="K369" s="14">
        <f ca="1">(ABS(G369)+ABS(I369))*SIGN(G369)</f>
        <v>-3.8012500000000005</v>
      </c>
      <c r="L369" s="14">
        <f ca="1">(ABS(H369)+ABS(J369))*SIGN(H369)</f>
        <v>31.479499999999998</v>
      </c>
      <c r="M369" s="14">
        <f ca="1">(ABS(K369)+0.3*ABS(L369))*SIGN(K369)</f>
        <v>-13.245100000000001</v>
      </c>
      <c r="N369" s="14">
        <f t="shared" ref="N369:N373" ca="1" si="279">(ABS(L369)+0.3*ABS(K369))*SIGN(L369)</f>
        <v>32.619875</v>
      </c>
      <c r="O369" s="14">
        <f ca="1">F369+M369</f>
        <v>-8.9502666666666677</v>
      </c>
      <c r="P369" s="14">
        <f ca="1">F369-M369</f>
        <v>17.539933333333334</v>
      </c>
      <c r="Q369" s="14">
        <f ca="1">F369+N369</f>
        <v>36.914708333333337</v>
      </c>
      <c r="R369" s="14">
        <f ca="1">F369-N369</f>
        <v>-28.325041666666667</v>
      </c>
    </row>
    <row r="370" spans="1:26" s="10" customFormat="1">
      <c r="D370" s="12" t="s">
        <v>53</v>
      </c>
      <c r="E370" s="14">
        <f t="shared" ref="E370:F370" ca="1" si="280">E356-(E356-E363)/$M352*$M350</f>
        <v>7.4138333333333328</v>
      </c>
      <c r="F370" s="14">
        <f t="shared" ca="1" si="280"/>
        <v>5.309166666666667</v>
      </c>
      <c r="G370" s="14">
        <f ca="1">G356-(G356-G363)/$M352*$M350</f>
        <v>72.662166666666678</v>
      </c>
      <c r="H370" s="14">
        <f t="shared" ref="H370:J370" ca="1" si="281">H356-(H356-H363)/$M352*$M350</f>
        <v>-38.959499999999998</v>
      </c>
      <c r="I370" s="14">
        <f t="shared" ca="1" si="281"/>
        <v>-6.5694166666666662</v>
      </c>
      <c r="J370" s="14">
        <f t="shared" ca="1" si="281"/>
        <v>-9.6646666666666672</v>
      </c>
      <c r="K370" s="14">
        <f t="shared" ref="K370:L373" ca="1" si="282">(ABS(G370)+ABS(I370))*SIGN(G370)</f>
        <v>79.231583333333347</v>
      </c>
      <c r="L370" s="14">
        <f t="shared" ca="1" si="282"/>
        <v>-48.624166666666667</v>
      </c>
      <c r="M370" s="14">
        <f t="shared" ref="M370:M373" ca="1" si="283">(ABS(K370)+0.3*ABS(L370))*SIGN(K370)</f>
        <v>93.818833333333345</v>
      </c>
      <c r="N370" s="14">
        <f t="shared" ca="1" si="279"/>
        <v>-72.393641666666667</v>
      </c>
      <c r="O370" s="14">
        <f t="shared" ref="O370:O372" ca="1" si="284">F370+M370</f>
        <v>99.128000000000014</v>
      </c>
      <c r="P370" s="14">
        <f t="shared" ref="P370:P372" ca="1" si="285">F370-M370</f>
        <v>-88.509666666666675</v>
      </c>
      <c r="Q370" s="14">
        <f t="shared" ref="Q370:Q372" ca="1" si="286">F370+N370</f>
        <v>-67.084474999999998</v>
      </c>
      <c r="R370" s="14">
        <f t="shared" ref="R370:R372" ca="1" si="287">F370-N370</f>
        <v>77.702808333333337</v>
      </c>
    </row>
    <row r="371" spans="1:26" s="10" customFormat="1">
      <c r="D371" s="12" t="s">
        <v>54</v>
      </c>
      <c r="E371" s="14">
        <f t="shared" ref="E371:J373" ca="1" si="288">E357</f>
        <v>3.101</v>
      </c>
      <c r="F371" s="14">
        <f t="shared" ca="1" si="288"/>
        <v>2.0310000000000001</v>
      </c>
      <c r="G371" s="14">
        <f t="shared" ca="1" si="288"/>
        <v>-2.7050000000000001</v>
      </c>
      <c r="H371" s="14">
        <f t="shared" ca="1" si="288"/>
        <v>23.047000000000001</v>
      </c>
      <c r="I371" s="14">
        <f t="shared" ca="1" si="288"/>
        <v>-7.6999999999999999E-2</v>
      </c>
      <c r="J371" s="14">
        <f t="shared" ca="1" si="288"/>
        <v>-0.114</v>
      </c>
      <c r="K371" s="14">
        <f t="shared" ca="1" si="282"/>
        <v>-2.782</v>
      </c>
      <c r="L371" s="14">
        <f t="shared" ca="1" si="282"/>
        <v>23.161000000000001</v>
      </c>
      <c r="M371" s="14">
        <f t="shared" ca="1" si="283"/>
        <v>-9.7302999999999997</v>
      </c>
      <c r="N371" s="14">
        <f t="shared" ca="1" si="279"/>
        <v>23.995600000000003</v>
      </c>
      <c r="O371" s="14">
        <f t="shared" ca="1" si="284"/>
        <v>-7.6992999999999991</v>
      </c>
      <c r="P371" s="14">
        <f t="shared" ca="1" si="285"/>
        <v>11.7613</v>
      </c>
      <c r="Q371" s="14">
        <f t="shared" ca="1" si="286"/>
        <v>26.026600000000002</v>
      </c>
      <c r="R371" s="14">
        <f t="shared" ca="1" si="287"/>
        <v>-21.964600000000004</v>
      </c>
    </row>
    <row r="372" spans="1:26" s="10" customFormat="1">
      <c r="D372" s="12" t="s">
        <v>55</v>
      </c>
      <c r="E372" s="14">
        <f t="shared" ca="1" si="288"/>
        <v>3.8570000000000002</v>
      </c>
      <c r="F372" s="14">
        <f t="shared" ca="1" si="288"/>
        <v>2.7189999999999999</v>
      </c>
      <c r="G372" s="14">
        <f t="shared" ca="1" si="288"/>
        <v>90.2</v>
      </c>
      <c r="H372" s="14">
        <f t="shared" ca="1" si="288"/>
        <v>-52.631999999999998</v>
      </c>
      <c r="I372" s="14">
        <f t="shared" ca="1" si="288"/>
        <v>-8.6920000000000002</v>
      </c>
      <c r="J372" s="14">
        <f t="shared" ca="1" si="288"/>
        <v>-12.788</v>
      </c>
      <c r="K372" s="14">
        <f t="shared" ca="1" si="282"/>
        <v>98.891999999999996</v>
      </c>
      <c r="L372" s="14">
        <f t="shared" ca="1" si="282"/>
        <v>-65.42</v>
      </c>
      <c r="M372" s="14">
        <f t="shared" ca="1" si="283"/>
        <v>118.518</v>
      </c>
      <c r="N372" s="14">
        <f t="shared" ca="1" si="279"/>
        <v>-95.087599999999995</v>
      </c>
      <c r="O372" s="14">
        <f t="shared" ca="1" si="284"/>
        <v>121.23699999999999</v>
      </c>
      <c r="P372" s="14">
        <f t="shared" ca="1" si="285"/>
        <v>-115.79900000000001</v>
      </c>
      <c r="Q372" s="14">
        <f t="shared" ca="1" si="286"/>
        <v>-92.368600000000001</v>
      </c>
      <c r="R372" s="14">
        <f t="shared" ca="1" si="287"/>
        <v>97.806599999999989</v>
      </c>
    </row>
    <row r="373" spans="1:26" s="10" customFormat="1">
      <c r="D373" s="12" t="s">
        <v>12</v>
      </c>
      <c r="E373" s="14">
        <f ca="1">E359+K359</f>
        <v>-442.09100000000001</v>
      </c>
      <c r="F373" s="14">
        <f ca="1">F359+L359</f>
        <v>-298.47699999999998</v>
      </c>
      <c r="G373" s="14">
        <f t="shared" ca="1" si="288"/>
        <v>-293.86500000000001</v>
      </c>
      <c r="H373" s="14">
        <f t="shared" ca="1" si="288"/>
        <v>14.269999999999982</v>
      </c>
      <c r="I373" s="14">
        <f t="shared" ca="1" si="288"/>
        <v>33.520000000000003</v>
      </c>
      <c r="J373" s="14">
        <f t="shared" ca="1" si="288"/>
        <v>49.314999999999998</v>
      </c>
      <c r="K373" s="14">
        <f t="shared" ca="1" si="282"/>
        <v>-327.38499999999999</v>
      </c>
      <c r="L373" s="14">
        <f t="shared" ca="1" si="282"/>
        <v>63.58499999999998</v>
      </c>
      <c r="M373" s="14">
        <f t="shared" ca="1" si="283"/>
        <v>-346.46049999999997</v>
      </c>
      <c r="N373" s="14">
        <f t="shared" ca="1" si="279"/>
        <v>161.80049999999997</v>
      </c>
      <c r="O373" s="14">
        <f ca="1">F373+M373</f>
        <v>-644.9375</v>
      </c>
      <c r="P373" s="14">
        <f ca="1">F373-M373</f>
        <v>47.983499999999992</v>
      </c>
      <c r="Q373" s="14">
        <f ca="1">F373+N373</f>
        <v>-136.6765</v>
      </c>
      <c r="R373" s="14">
        <f ca="1">F373-N373</f>
        <v>-460.27749999999992</v>
      </c>
    </row>
    <row r="374" spans="1:26" s="10" customFormat="1"/>
    <row r="375" spans="1:26" s="10" customFormat="1">
      <c r="B375" s="11" t="s">
        <v>58</v>
      </c>
      <c r="C375" s="12" t="s">
        <v>57</v>
      </c>
      <c r="E375" s="13" t="s">
        <v>44</v>
      </c>
      <c r="F375" s="13" t="s">
        <v>45</v>
      </c>
      <c r="G375" s="13" t="s">
        <v>46</v>
      </c>
      <c r="H375" s="13" t="s">
        <v>47</v>
      </c>
      <c r="I375" s="13" t="s">
        <v>48</v>
      </c>
      <c r="J375" s="13" t="s">
        <v>49</v>
      </c>
      <c r="K375" s="13" t="s">
        <v>59</v>
      </c>
      <c r="L375" s="13" t="s">
        <v>60</v>
      </c>
      <c r="M375" s="13" t="s">
        <v>61</v>
      </c>
      <c r="N375" s="13" t="s">
        <v>62</v>
      </c>
      <c r="O375" s="13" t="s">
        <v>63</v>
      </c>
      <c r="P375" s="13" t="s">
        <v>64</v>
      </c>
      <c r="Q375" s="13" t="s">
        <v>65</v>
      </c>
      <c r="R375" s="13" t="s">
        <v>66</v>
      </c>
    </row>
    <row r="376" spans="1:26" s="10" customFormat="1">
      <c r="D376" s="12" t="s">
        <v>52</v>
      </c>
      <c r="E376" s="14">
        <f t="shared" ref="E376:F376" ca="1" si="289">E362+(E355-E362)/$M352*$M351</f>
        <v>-3.6669999999999998</v>
      </c>
      <c r="F376" s="14">
        <f t="shared" ca="1" si="289"/>
        <v>-2.4060000000000001</v>
      </c>
      <c r="G376" s="14">
        <f ca="1">G362+(G355-G362)/$M352*$M351</f>
        <v>5.2460000000000004</v>
      </c>
      <c r="H376" s="14">
        <f t="shared" ref="H376:J376" ca="1" si="290">H362+(H355-H362)/$M352*$M351</f>
        <v>-44.756</v>
      </c>
      <c r="I376" s="14">
        <f t="shared" ca="1" si="290"/>
        <v>0.13500000000000001</v>
      </c>
      <c r="J376" s="14">
        <f t="shared" ca="1" si="290"/>
        <v>0.19800000000000001</v>
      </c>
      <c r="K376" s="14">
        <f ca="1">(ABS(G376)+ABS(I376))*SIGN(G376)</f>
        <v>5.3810000000000002</v>
      </c>
      <c r="L376" s="14">
        <f ca="1">(ABS(H376)+ABS(J376))*SIGN(H376)</f>
        <v>-44.954000000000001</v>
      </c>
      <c r="M376" s="14">
        <f t="shared" ref="M376:M380" ca="1" si="291">(ABS(K376)+0.3*ABS(L376))*SIGN(K376)</f>
        <v>18.8672</v>
      </c>
      <c r="N376" s="14">
        <f t="shared" ref="N376:N380" ca="1" si="292">(ABS(L376)+0.3*ABS(K376))*SIGN(L376)</f>
        <v>-46.568300000000001</v>
      </c>
      <c r="O376" s="14">
        <f ca="1">F376+M376</f>
        <v>16.461200000000002</v>
      </c>
      <c r="P376" s="14">
        <f ca="1">F376-M376</f>
        <v>-21.273199999999999</v>
      </c>
      <c r="Q376" s="14">
        <f ca="1">F376+N376</f>
        <v>-48.974299999999999</v>
      </c>
      <c r="R376" s="14">
        <f ca="1">F376-N376</f>
        <v>44.162300000000002</v>
      </c>
    </row>
    <row r="377" spans="1:26" s="10" customFormat="1">
      <c r="D377" s="12" t="s">
        <v>53</v>
      </c>
      <c r="E377" s="14">
        <f t="shared" ref="E377:F377" ca="1" si="293">E363+(E356-E363)/$M352*$M351</f>
        <v>-5.3150000000000004</v>
      </c>
      <c r="F377" s="14">
        <f t="shared" ca="1" si="293"/>
        <v>-3.665</v>
      </c>
      <c r="G377" s="14">
        <f ca="1">G363+(G356-G363)/$M352*$M351</f>
        <v>-225.18299999999999</v>
      </c>
      <c r="H377" s="14">
        <f t="shared" ref="H377:J377" ca="1" si="294">H363+(H356-H363)/$M352*$M351</f>
        <v>134.91200000000001</v>
      </c>
      <c r="I377" s="14">
        <f t="shared" ca="1" si="294"/>
        <v>22.114000000000001</v>
      </c>
      <c r="J377" s="14">
        <f t="shared" ca="1" si="294"/>
        <v>32.534999999999997</v>
      </c>
      <c r="K377" s="14">
        <f t="shared" ref="K377:L380" ca="1" si="295">(ABS(G377)+ABS(I377))*SIGN(G377)</f>
        <v>-247.297</v>
      </c>
      <c r="L377" s="14">
        <f t="shared" ca="1" si="295"/>
        <v>167.447</v>
      </c>
      <c r="M377" s="14">
        <f t="shared" ca="1" si="291"/>
        <v>-297.53109999999998</v>
      </c>
      <c r="N377" s="14">
        <f t="shared" ca="1" si="292"/>
        <v>241.6361</v>
      </c>
      <c r="O377" s="14">
        <f t="shared" ref="O377:O379" ca="1" si="296">F377+M377</f>
        <v>-301.1961</v>
      </c>
      <c r="P377" s="14">
        <f t="shared" ref="P377:P379" ca="1" si="297">F377-M377</f>
        <v>293.86609999999996</v>
      </c>
      <c r="Q377" s="14">
        <f t="shared" ref="Q377:Q379" ca="1" si="298">F377+N377</f>
        <v>237.97110000000001</v>
      </c>
      <c r="R377" s="14">
        <f t="shared" ref="R377:R379" ca="1" si="299">F377-N377</f>
        <v>-245.30109999999999</v>
      </c>
    </row>
    <row r="378" spans="1:26" s="10" customFormat="1">
      <c r="D378" s="12" t="s">
        <v>54</v>
      </c>
      <c r="E378" s="14">
        <f ca="1">E371</f>
        <v>3.101</v>
      </c>
      <c r="F378" s="14">
        <f t="shared" ref="F378:J379" ca="1" si="300">F371</f>
        <v>2.0310000000000001</v>
      </c>
      <c r="G378" s="14">
        <f t="shared" ca="1" si="300"/>
        <v>-2.7050000000000001</v>
      </c>
      <c r="H378" s="14">
        <f t="shared" ca="1" si="300"/>
        <v>23.047000000000001</v>
      </c>
      <c r="I378" s="14">
        <f t="shared" ca="1" si="300"/>
        <v>-7.6999999999999999E-2</v>
      </c>
      <c r="J378" s="14">
        <f t="shared" ca="1" si="300"/>
        <v>-0.114</v>
      </c>
      <c r="K378" s="14">
        <f t="shared" ca="1" si="295"/>
        <v>-2.782</v>
      </c>
      <c r="L378" s="14">
        <f t="shared" ca="1" si="295"/>
        <v>23.161000000000001</v>
      </c>
      <c r="M378" s="14">
        <f t="shared" ca="1" si="291"/>
        <v>-9.7302999999999997</v>
      </c>
      <c r="N378" s="14">
        <f t="shared" ca="1" si="292"/>
        <v>23.995600000000003</v>
      </c>
      <c r="O378" s="14">
        <f t="shared" ca="1" si="296"/>
        <v>-7.6992999999999991</v>
      </c>
      <c r="P378" s="14">
        <f t="shared" ca="1" si="297"/>
        <v>11.7613</v>
      </c>
      <c r="Q378" s="14">
        <f t="shared" ca="1" si="298"/>
        <v>26.026600000000002</v>
      </c>
      <c r="R378" s="14">
        <f t="shared" ca="1" si="299"/>
        <v>-21.964600000000004</v>
      </c>
    </row>
    <row r="379" spans="1:26" s="10" customFormat="1">
      <c r="D379" s="12" t="s">
        <v>55</v>
      </c>
      <c r="E379" s="14">
        <f ca="1">E372</f>
        <v>3.8570000000000002</v>
      </c>
      <c r="F379" s="14">
        <f t="shared" ca="1" si="300"/>
        <v>2.7189999999999999</v>
      </c>
      <c r="G379" s="14">
        <f t="shared" ca="1" si="300"/>
        <v>90.2</v>
      </c>
      <c r="H379" s="14">
        <f t="shared" ca="1" si="300"/>
        <v>-52.631999999999998</v>
      </c>
      <c r="I379" s="14">
        <f t="shared" ca="1" si="300"/>
        <v>-8.6920000000000002</v>
      </c>
      <c r="J379" s="14">
        <f t="shared" ca="1" si="300"/>
        <v>-12.788</v>
      </c>
      <c r="K379" s="14">
        <f t="shared" ca="1" si="295"/>
        <v>98.891999999999996</v>
      </c>
      <c r="L379" s="14">
        <f t="shared" ca="1" si="295"/>
        <v>-65.42</v>
      </c>
      <c r="M379" s="14">
        <f t="shared" ca="1" si="291"/>
        <v>118.518</v>
      </c>
      <c r="N379" s="14">
        <f t="shared" ca="1" si="292"/>
        <v>-95.087599999999995</v>
      </c>
      <c r="O379" s="14">
        <f t="shared" ca="1" si="296"/>
        <v>121.23699999999999</v>
      </c>
      <c r="P379" s="14">
        <f t="shared" ca="1" si="297"/>
        <v>-115.79900000000001</v>
      </c>
      <c r="Q379" s="14">
        <f t="shared" ca="1" si="298"/>
        <v>-92.368600000000001</v>
      </c>
      <c r="R379" s="14">
        <f t="shared" ca="1" si="299"/>
        <v>97.806599999999989</v>
      </c>
    </row>
    <row r="380" spans="1:26" s="10" customFormat="1">
      <c r="D380" s="12" t="s">
        <v>12</v>
      </c>
      <c r="E380" s="14">
        <f ca="1">E366+K366</f>
        <v>-442.09100000000001</v>
      </c>
      <c r="F380" s="14">
        <f ca="1">F366+L366</f>
        <v>-298.47699999999998</v>
      </c>
      <c r="G380" s="14">
        <f t="shared" ref="G380:J380" ca="1" si="301">G366</f>
        <v>-293.86500000000001</v>
      </c>
      <c r="H380" s="14">
        <f t="shared" ca="1" si="301"/>
        <v>14.269999999999982</v>
      </c>
      <c r="I380" s="14">
        <f t="shared" ca="1" si="301"/>
        <v>33.520000000000003</v>
      </c>
      <c r="J380" s="14">
        <f t="shared" ca="1" si="301"/>
        <v>49.314999999999998</v>
      </c>
      <c r="K380" s="14">
        <f t="shared" ca="1" si="295"/>
        <v>-327.38499999999999</v>
      </c>
      <c r="L380" s="14">
        <f t="shared" ca="1" si="295"/>
        <v>63.58499999999998</v>
      </c>
      <c r="M380" s="14">
        <f t="shared" ca="1" si="291"/>
        <v>-346.46049999999997</v>
      </c>
      <c r="N380" s="14">
        <f t="shared" ca="1" si="292"/>
        <v>161.80049999999997</v>
      </c>
      <c r="O380" s="14">
        <f ca="1">F380+M380</f>
        <v>-644.9375</v>
      </c>
      <c r="P380" s="14">
        <f ca="1">F380-M380</f>
        <v>47.983499999999992</v>
      </c>
      <c r="Q380" s="14">
        <f ca="1">F380+N380</f>
        <v>-136.6765</v>
      </c>
      <c r="R380" s="14">
        <f ca="1">F380-N380</f>
        <v>-460.27749999999992</v>
      </c>
    </row>
    <row r="381" spans="1:26" s="10" customFormat="1"/>
    <row r="382" spans="1:26" s="10" customFormat="1">
      <c r="A382" s="12" t="s">
        <v>21</v>
      </c>
      <c r="B382" s="11" t="s">
        <v>58</v>
      </c>
      <c r="C382" s="12" t="s">
        <v>43</v>
      </c>
      <c r="E382" s="15" t="s">
        <v>44</v>
      </c>
      <c r="F382" s="13" t="s">
        <v>63</v>
      </c>
      <c r="G382" s="13" t="s">
        <v>64</v>
      </c>
      <c r="H382" s="13" t="s">
        <v>65</v>
      </c>
      <c r="I382" s="13" t="s">
        <v>66</v>
      </c>
      <c r="J382" s="13" t="s">
        <v>67</v>
      </c>
      <c r="K382" s="15" t="s">
        <v>63</v>
      </c>
      <c r="L382" s="15" t="s">
        <v>64</v>
      </c>
      <c r="M382" s="15" t="s">
        <v>65</v>
      </c>
      <c r="N382" s="15" t="s">
        <v>66</v>
      </c>
      <c r="O382" s="7" t="s">
        <v>117</v>
      </c>
      <c r="P382" s="13" t="s">
        <v>44</v>
      </c>
      <c r="Q382" s="13" t="s">
        <v>63</v>
      </c>
      <c r="R382" s="13" t="s">
        <v>64</v>
      </c>
      <c r="S382" s="13" t="s">
        <v>65</v>
      </c>
      <c r="T382" s="13" t="s">
        <v>66</v>
      </c>
      <c r="U382" s="13" t="s">
        <v>13</v>
      </c>
      <c r="V382" s="16" t="s">
        <v>68</v>
      </c>
      <c r="Y382" s="57" t="s">
        <v>69</v>
      </c>
      <c r="Z382" s="57" t="s">
        <v>70</v>
      </c>
    </row>
    <row r="383" spans="1:26">
      <c r="A383" s="1">
        <f ca="1">B350</f>
        <v>3</v>
      </c>
      <c r="D383" s="1" t="s">
        <v>52</v>
      </c>
      <c r="E383" s="17">
        <f ca="1">E369</f>
        <v>6.5648333333333335</v>
      </c>
      <c r="F383" s="4">
        <f t="shared" ref="F383:I384" ca="1" si="302">O369</f>
        <v>-8.9502666666666677</v>
      </c>
      <c r="G383" s="4">
        <f t="shared" ca="1" si="302"/>
        <v>17.539933333333334</v>
      </c>
      <c r="H383" s="18">
        <f t="shared" ca="1" si="302"/>
        <v>36.914708333333337</v>
      </c>
      <c r="I383" s="18">
        <f t="shared" ca="1" si="302"/>
        <v>-28.325041666666667</v>
      </c>
      <c r="J383" s="4">
        <f>IF(R365="si",INDEX($N$40:$N$53,MATCH(A385,$L$40:$L$53,-1),1),"---")</f>
        <v>78</v>
      </c>
      <c r="K383" s="17">
        <f ca="1">MAX(ABS(F383),IF(J383="---",0,0.3*J383))</f>
        <v>23.4</v>
      </c>
      <c r="L383" s="17">
        <f ca="1">MAX(ABS(G383),IF(J383="---",0,0.3*J383))</f>
        <v>23.4</v>
      </c>
      <c r="M383" s="17">
        <f ca="1">MAX(ABS(H383),J383)</f>
        <v>78</v>
      </c>
      <c r="N383" s="17">
        <f ca="1">MAX(ABS(I383),J383)</f>
        <v>78</v>
      </c>
      <c r="O383" s="7" t="str">
        <f>CONCATENATE("lx (",R362,")")</f>
        <v>lx (lungo)</v>
      </c>
      <c r="P383" s="19">
        <f ca="1">MAX(E383-$Z351*(1-((0.48*$Z350+E385)/(0.48*$Z350))^2),0)/(($F351-2*$F352)*$O$2)*1000</f>
        <v>0</v>
      </c>
      <c r="Q383" s="19">
        <f ca="1">MAX(K383-$Z351*(1-((0.48*$Z350+K385)/(0.48*$Z350))^2),0)/(($F351-2*$F352)*$O$2)*1000</f>
        <v>0</v>
      </c>
      <c r="R383" s="19">
        <f t="shared" ref="R383:S383" ca="1" si="303">MAX(L383-$Z351*(1-((0.48*$Z350+L385)/(0.48*$Z350))^2),0)/(($F351-2*$F352)*$O$2)*1000</f>
        <v>3.5683048240444752</v>
      </c>
      <c r="S383" s="19">
        <f t="shared" ca="1" si="303"/>
        <v>6.7930897149015754</v>
      </c>
      <c r="T383" s="19">
        <f ca="1">MAX(N383-$Z351*(1-((0.48*$Z350+N385)/(0.48*$Z350))^2),0)/(($F351-2*$F352)*$O$2)*1000</f>
        <v>2.3331331304493874</v>
      </c>
      <c r="U383" s="17">
        <f ca="1">MAX(P383:T383)</f>
        <v>6.7930897149015754</v>
      </c>
      <c r="V383" s="39">
        <v>15.7</v>
      </c>
      <c r="Y383" s="68">
        <f>2*V383*$O$2/10</f>
        <v>1228.6956521739132</v>
      </c>
      <c r="Z383" s="69">
        <f>Y383*(F351-2*F352)/200</f>
        <v>135.15652173913045</v>
      </c>
    </row>
    <row r="384" spans="1:26">
      <c r="A384" s="12" t="s">
        <v>30</v>
      </c>
      <c r="D384" s="1" t="s">
        <v>53</v>
      </c>
      <c r="E384" s="17">
        <f ca="1">E370</f>
        <v>7.4138333333333328</v>
      </c>
      <c r="F384" s="18">
        <f t="shared" ca="1" si="302"/>
        <v>99.128000000000014</v>
      </c>
      <c r="G384" s="18">
        <f t="shared" ca="1" si="302"/>
        <v>-88.509666666666675</v>
      </c>
      <c r="H384" s="4">
        <f t="shared" ca="1" si="302"/>
        <v>-67.084474999999998</v>
      </c>
      <c r="I384" s="4">
        <f t="shared" ca="1" si="302"/>
        <v>77.702808333333337</v>
      </c>
      <c r="J384" s="4">
        <f>IF(R366="si",INDEX($O$40:$O$53,MATCH(A385,$L$40:$L$53,-1),1),"---")</f>
        <v>156</v>
      </c>
      <c r="K384" s="17">
        <f ca="1">MAX(ABS(F384),J384)</f>
        <v>156</v>
      </c>
      <c r="L384" s="17">
        <f ca="1">MAX(ABS(G384),J384)</f>
        <v>156</v>
      </c>
      <c r="M384" s="17">
        <f ca="1">MAX(ABS(H384),IF(J384="---",0,0.3*J384))</f>
        <v>67.084474999999998</v>
      </c>
      <c r="N384" s="17">
        <f ca="1">MAX(ABS(I384),IF(J384="---",0,0.3*J384))</f>
        <v>77.702808333333337</v>
      </c>
      <c r="O384" s="7" t="str">
        <f>CONCATENATE("ly (",R363,")")</f>
        <v>ly (corto)</v>
      </c>
      <c r="P384" s="19">
        <f ca="1">MAX(E384-$Z352*(1-((0.48*$Z350+E385)/(0.48*$Z350))^2),0)/(($F350-2*$F352)*$O$2)*1000</f>
        <v>0</v>
      </c>
      <c r="Q384" s="19">
        <f ca="1">MAX(K384-$Z352*(1-((0.48*$Z350+K385)/(0.48*$Z350))^2),0)/(($F350-2*$F352)*$O$2)*1000</f>
        <v>0</v>
      </c>
      <c r="R384" s="19">
        <f t="shared" ref="R384:T384" ca="1" si="304">MAX(L384-$Z352*(1-((0.48*$Z350+L385)/(0.48*$Z350))^2),0)/(($F350-2*$F352)*$O$2)*1000</f>
        <v>7.1339728113056413</v>
      </c>
      <c r="S384" s="19">
        <f t="shared" ca="1" si="304"/>
        <v>0.8877246833056055</v>
      </c>
      <c r="T384" s="19">
        <f t="shared" ca="1" si="304"/>
        <v>0</v>
      </c>
      <c r="U384" s="17">
        <f ca="1">MAX(P384:T384)</f>
        <v>7.1339728113056413</v>
      </c>
      <c r="V384" s="39">
        <v>9.36</v>
      </c>
      <c r="Y384" s="68">
        <f>2*V384*$O$2/10</f>
        <v>732.52173913043475</v>
      </c>
      <c r="Z384" s="69">
        <f>Y384*(F350-2*F352)/200</f>
        <v>227.08173913043476</v>
      </c>
    </row>
    <row r="385" spans="1:27">
      <c r="A385" s="1">
        <f>B351</f>
        <v>1</v>
      </c>
      <c r="D385" s="1" t="s">
        <v>12</v>
      </c>
      <c r="E385" s="20">
        <f ca="1">E373</f>
        <v>-442.09100000000001</v>
      </c>
      <c r="F385" s="8">
        <f ca="1">O373</f>
        <v>-644.9375</v>
      </c>
      <c r="G385" s="8">
        <f ca="1">P373</f>
        <v>47.983499999999992</v>
      </c>
      <c r="H385" s="8">
        <f ca="1">Q373</f>
        <v>-136.6765</v>
      </c>
      <c r="I385" s="8">
        <f ca="1">R373</f>
        <v>-460.27749999999992</v>
      </c>
      <c r="K385" s="17">
        <f ca="1">F385</f>
        <v>-644.9375</v>
      </c>
      <c r="L385" s="17">
        <f t="shared" ref="L385:N385" ca="1" si="305">G385</f>
        <v>47.983499999999992</v>
      </c>
      <c r="M385" s="17">
        <f t="shared" ca="1" si="305"/>
        <v>-136.6765</v>
      </c>
      <c r="N385" s="17">
        <f t="shared" ca="1" si="305"/>
        <v>-460.27749999999992</v>
      </c>
      <c r="Y385" s="61"/>
      <c r="Z385" s="61"/>
    </row>
    <row r="386" spans="1:27">
      <c r="D386" s="7" t="s">
        <v>71</v>
      </c>
      <c r="E386" s="4">
        <f ca="1">($Z351+$Z383)*(1-ABS((0.48*$Z350+E385)/(0.48*$Z350+$Y383))^(1+1/(1+$Y383/$Z350)))</f>
        <v>197.68088378774263</v>
      </c>
      <c r="K386" s="4">
        <f ca="1">($Z351+$Z383)*(1-ABS((0.48*$Z350+K385)/(0.48*$Z350+$Y383))^(1+1/(1+$Y383/$Z350)))</f>
        <v>212.17792941805277</v>
      </c>
      <c r="L386" s="4">
        <f ca="1">($Z351+$Z383)*(1-ABS((0.48*$Z350+L385)/(0.48*$Z350+$Y383))^(1+1/(1+$Y383/$Z350)))</f>
        <v>153.46637955209189</v>
      </c>
      <c r="M386" s="4">
        <f ca="1">($Z351+$Z383)*(1-ABS((0.48*$Z350+M385)/(0.48*$Z350+$Y383))^(1+1/(1+$Y383/$Z350)))</f>
        <v>171.58601318610619</v>
      </c>
      <c r="N386" s="4">
        <f ca="1">($Z351+$Z383)*(1-ABS((0.48*$Z350+N385)/(0.48*$Z350+$Y383))^(1+1/(1+$Y383/$Z350)))</f>
        <v>199.07588597399376</v>
      </c>
      <c r="Y386" s="61"/>
      <c r="Z386" s="61"/>
    </row>
    <row r="387" spans="1:27">
      <c r="D387" s="7" t="s">
        <v>72</v>
      </c>
      <c r="E387" s="4">
        <f ca="1">($Z352+$Z384)*(1-ABS((0.48*$Z350+E385)/(0.48*$Z350+$Y384))^(1+1/(1+$Y384/$Z350)))</f>
        <v>361.00337126374927</v>
      </c>
      <c r="K387" s="4">
        <f ca="1">($Z352+$Z384)*(1-ABS((0.48*$Z350+K385)/(0.48*$Z350+$Y384))^(1+1/(1+$Y384/$Z350)))</f>
        <v>400.4111680876469</v>
      </c>
      <c r="L387" s="4">
        <f ca="1">($Z352+$Z384)*(1-ABS((0.48*$Z350+L385)/(0.48*$Z350+$Y384))^(1+1/(1+$Y384/$Z350)))</f>
        <v>236.96474903465199</v>
      </c>
      <c r="M387" s="4">
        <f ca="1">($Z352+$Z384)*(1-ABS((0.48*$Z350+M385)/(0.48*$Z350+$Y384))^(1+1/(1+$Y384/$Z350)))</f>
        <v>288.34870796592497</v>
      </c>
      <c r="N387" s="4">
        <f ca="1">($Z352+$Z384)*(1-ABS((0.48*$Z350+N385)/(0.48*$Z350+$Y384))^(1+1/(1+$Y384/$Z350)))</f>
        <v>364.83087722850752</v>
      </c>
      <c r="Y387" s="61"/>
      <c r="Z387" s="61"/>
    </row>
    <row r="388" spans="1:27">
      <c r="A388" t="str">
        <f ca="1">IF(MAX(E388:N388)&gt;1,"non verificato","verificato")</f>
        <v>verificato</v>
      </c>
      <c r="D388" s="7" t="s">
        <v>73</v>
      </c>
      <c r="E388" s="3">
        <f ca="1">ABS(E383/E386)^1.5+ABS(E384/E387)^1.5</f>
        <v>8.994903422537906E-3</v>
      </c>
      <c r="K388" s="3">
        <f t="shared" ref="K388:N388" ca="1" si="306">ABS(K383/K386)^1.5+ABS(K384/K387)^1.5</f>
        <v>0.27980452071535272</v>
      </c>
      <c r="L388" s="3">
        <f t="shared" ca="1" si="306"/>
        <v>0.59368692439185478</v>
      </c>
      <c r="M388" s="3">
        <f t="shared" ca="1" si="306"/>
        <v>0.41870827485096412</v>
      </c>
      <c r="N388" s="3">
        <f t="shared" ca="1" si="306"/>
        <v>0.34354465965557845</v>
      </c>
      <c r="Y388" s="61"/>
      <c r="Z388" s="61"/>
    </row>
    <row r="389" spans="1:27">
      <c r="Y389" s="61"/>
      <c r="Z389" s="61"/>
    </row>
    <row r="390" spans="1:27">
      <c r="B390" s="9" t="s">
        <v>58</v>
      </c>
      <c r="C390" s="1" t="s">
        <v>57</v>
      </c>
      <c r="D390" s="10"/>
      <c r="E390" s="15" t="s">
        <v>44</v>
      </c>
      <c r="F390" s="13" t="s">
        <v>63</v>
      </c>
      <c r="G390" s="13" t="s">
        <v>64</v>
      </c>
      <c r="H390" s="13" t="s">
        <v>65</v>
      </c>
      <c r="I390" s="13" t="s">
        <v>66</v>
      </c>
      <c r="J390" s="13" t="s">
        <v>67</v>
      </c>
      <c r="K390" s="15" t="s">
        <v>63</v>
      </c>
      <c r="L390" s="15" t="s">
        <v>64</v>
      </c>
      <c r="M390" s="15" t="s">
        <v>65</v>
      </c>
      <c r="N390" s="15" t="s">
        <v>66</v>
      </c>
      <c r="O390" s="7" t="str">
        <f>O382</f>
        <v>As,nec</v>
      </c>
      <c r="P390" s="13" t="s">
        <v>44</v>
      </c>
      <c r="Q390" s="13" t="s">
        <v>63</v>
      </c>
      <c r="R390" s="13" t="s">
        <v>64</v>
      </c>
      <c r="S390" s="13" t="s">
        <v>65</v>
      </c>
      <c r="T390" s="13" t="s">
        <v>66</v>
      </c>
      <c r="U390" s="13" t="s">
        <v>13</v>
      </c>
      <c r="V390" s="16" t="s">
        <v>68</v>
      </c>
      <c r="Y390" s="57" t="s">
        <v>69</v>
      </c>
      <c r="Z390" s="57" t="s">
        <v>70</v>
      </c>
    </row>
    <row r="391" spans="1:27">
      <c r="D391" s="1" t="s">
        <v>52</v>
      </c>
      <c r="E391" s="17">
        <f ca="1">E376</f>
        <v>-3.6669999999999998</v>
      </c>
      <c r="F391" s="4">
        <f t="shared" ref="F391:I392" ca="1" si="307">O376</f>
        <v>16.461200000000002</v>
      </c>
      <c r="G391" s="4">
        <f t="shared" ca="1" si="307"/>
        <v>-21.273199999999999</v>
      </c>
      <c r="H391" s="18">
        <f t="shared" ca="1" si="307"/>
        <v>-48.974299999999999</v>
      </c>
      <c r="I391" s="18">
        <f t="shared" ca="1" si="307"/>
        <v>44.162300000000002</v>
      </c>
      <c r="J391" s="4" t="str">
        <f>IF(R365="si",INDEX($N$40:$N$53,MATCH(A385,$L$40:$L$53,-1)+1,1),"---")</f>
        <v>---</v>
      </c>
      <c r="K391" s="17">
        <f ca="1">MAX(ABS(F391),IF(J391="---",0,0.3*J391))</f>
        <v>16.461200000000002</v>
      </c>
      <c r="L391" s="17">
        <f ca="1">MAX(ABS(G391),IF(J391="---",0,0.3*J391))</f>
        <v>21.273199999999999</v>
      </c>
      <c r="M391" s="17">
        <f ca="1">MAX(ABS(H391),J391)</f>
        <v>48.974299999999999</v>
      </c>
      <c r="N391" s="17">
        <f ca="1">MAX(ABS(I391),J391)</f>
        <v>44.162300000000002</v>
      </c>
      <c r="O391" s="7" t="str">
        <f>O383</f>
        <v>lx (lungo)</v>
      </c>
      <c r="P391" s="19">
        <f t="shared" ref="P391" ca="1" si="308">MAX(E391-$Z351*(1-((0.48*$Z350+E393)/(0.48*$Z350))^2),0)/(($F351-2*$F352)*$O$2)*1000</f>
        <v>0</v>
      </c>
      <c r="Q391" s="19">
        <f ca="1">MAX(K391-$Z351*(1-((0.48*$Z350+K393)/(0.48*$Z350))^2),0)/(($F351-2*$F352)*$O$2)*1000</f>
        <v>0</v>
      </c>
      <c r="R391" s="19">
        <f ca="1">MAX(L391-$Z351*(1-((0.48*$Z350+L393)/(0.48*$Z350))^2),0)/(($F351-2*$F352)*$O$2)*1000</f>
        <v>3.3212522987919502</v>
      </c>
      <c r="S391" s="19">
        <f ca="1">MAX(M391-$Z351*(1-((0.48*$Z350+M393)/(0.48*$Z350))^2),0)/(($F351-2*$F352)*$O$2)*1000</f>
        <v>3.4214174926793528</v>
      </c>
      <c r="T391" s="19">
        <f ca="1">MAX(N391-$Z351*(1-((0.48*$Z350+N393)/(0.48*$Z350))^2),0)/(($F351-2*$F352)*$O$2)*1000</f>
        <v>0</v>
      </c>
      <c r="U391" s="17">
        <f ca="1">MAX(P391:T391)</f>
        <v>3.4214174926793528</v>
      </c>
      <c r="V391" s="39">
        <v>15.7</v>
      </c>
      <c r="Y391" s="68">
        <f>2*V391*$O$2/10</f>
        <v>1228.6956521739132</v>
      </c>
      <c r="Z391" s="69">
        <f>Y391*(F351-2*F352)/200</f>
        <v>135.15652173913045</v>
      </c>
    </row>
    <row r="392" spans="1:27">
      <c r="D392" s="1" t="s">
        <v>53</v>
      </c>
      <c r="E392" s="17">
        <f ca="1">E377</f>
        <v>-5.3150000000000004</v>
      </c>
      <c r="F392" s="18">
        <f t="shared" ca="1" si="307"/>
        <v>-301.1961</v>
      </c>
      <c r="G392" s="18">
        <f t="shared" ca="1" si="307"/>
        <v>293.86609999999996</v>
      </c>
      <c r="H392" s="4">
        <f t="shared" ca="1" si="307"/>
        <v>237.97110000000001</v>
      </c>
      <c r="I392" s="4">
        <f t="shared" ca="1" si="307"/>
        <v>-245.30109999999999</v>
      </c>
      <c r="J392" s="4" t="str">
        <f>IF(R366="si",INDEX($O$40:$O$53,MATCH(A385,$L$40:$L$53,-1)+1,1),"---")</f>
        <v>---</v>
      </c>
      <c r="K392" s="17">
        <f ca="1">MAX(ABS(F392),J392)</f>
        <v>301.1961</v>
      </c>
      <c r="L392" s="17">
        <f ca="1">MAX(ABS(G392),J392)</f>
        <v>293.86609999999996</v>
      </c>
      <c r="M392" s="17">
        <f ca="1">MAX(ABS(H392),IF(J392="---",0,0.3*J392))</f>
        <v>237.97110000000001</v>
      </c>
      <c r="N392" s="17">
        <f ca="1">MAX(ABS(I392),IF(J392="---",0,0.3*J392))</f>
        <v>245.30109999999999</v>
      </c>
      <c r="O392" s="7" t="str">
        <f>O384</f>
        <v>ly (corto)</v>
      </c>
      <c r="P392" s="19">
        <f t="shared" ref="P392" ca="1" si="309">MAX(E392-$Z352*(1-((0.48*$Z350+E393)/(0.48*$Z350))^2),0)/(($F350-2*$F352)*$O$2)*1000</f>
        <v>0</v>
      </c>
      <c r="Q392" s="19">
        <f ca="1">MAX(K392-$Z352*(1-((0.48*$Z350+K393)/(0.48*$Z350))^2),0)/(($F350-2*$F352)*$O$2)*1000</f>
        <v>5.2117485115880751</v>
      </c>
      <c r="R392" s="19">
        <f ca="1">MAX(L392-$Z352*(1-((0.48*$Z350+L393)/(0.48*$Z350))^2),0)/(($F350-2*$F352)*$O$2)*1000</f>
        <v>12.816625678689149</v>
      </c>
      <c r="S392" s="19">
        <f ca="1">MAX(M392-$Z352*(1-((0.48*$Z350+M393)/(0.48*$Z350))^2),0)/(($F350-2*$F352)*$O$2)*1000</f>
        <v>7.9314386169973616</v>
      </c>
      <c r="T392" s="19">
        <f ca="1">MAX(N392-$Z352*(1-((0.48*$Z350+N393)/(0.48*$Z350))^2),0)/(($F350-2*$F352)*$O$2)*1000</f>
        <v>4.5409190076480579</v>
      </c>
      <c r="U392" s="17">
        <f ca="1">MAX(P392:T392)</f>
        <v>12.816625678689149</v>
      </c>
      <c r="V392" s="39">
        <v>9.36</v>
      </c>
      <c r="Y392" s="68">
        <f>2*V392*$O$2/10</f>
        <v>732.52173913043475</v>
      </c>
      <c r="Z392" s="69">
        <f>Y392*(F350-2*F352)/200</f>
        <v>227.08173913043476</v>
      </c>
    </row>
    <row r="393" spans="1:27">
      <c r="D393" s="1" t="s">
        <v>12</v>
      </c>
      <c r="E393" s="20">
        <f ca="1">E380</f>
        <v>-442.09100000000001</v>
      </c>
      <c r="F393" s="8">
        <f ca="1">O380</f>
        <v>-644.9375</v>
      </c>
      <c r="G393" s="8">
        <f ca="1">P380</f>
        <v>47.983499999999992</v>
      </c>
      <c r="H393" s="8">
        <f ca="1">Q380</f>
        <v>-136.6765</v>
      </c>
      <c r="I393" s="8">
        <f ca="1">R380</f>
        <v>-460.27749999999992</v>
      </c>
      <c r="K393" s="17">
        <f ca="1">F393</f>
        <v>-644.9375</v>
      </c>
      <c r="L393" s="17">
        <f t="shared" ref="L393:N393" ca="1" si="310">G393</f>
        <v>47.983499999999992</v>
      </c>
      <c r="M393" s="17">
        <f t="shared" ca="1" si="310"/>
        <v>-136.6765</v>
      </c>
      <c r="N393" s="17">
        <f t="shared" ca="1" si="310"/>
        <v>-460.27749999999992</v>
      </c>
    </row>
    <row r="394" spans="1:27">
      <c r="D394" s="7" t="s">
        <v>71</v>
      </c>
      <c r="E394" s="4">
        <f ca="1">($Z351+$Z391)*(1-ABS((0.48*$Z350+E393)/(0.48*$Z350+$Y391))^(1+1/(1+$Y391/$Z350)))</f>
        <v>197.68088378774263</v>
      </c>
      <c r="K394" s="4">
        <f ca="1">($Z351+$Z391)*(1-ABS((0.48*$Z350+K393)/(0.48*$Z350+$Y391))^(1+1/(1+$Y391/$Z350)))</f>
        <v>212.17792941805277</v>
      </c>
      <c r="L394" s="4">
        <f ca="1">($Z351+$Z391)*(1-ABS((0.48*$Z350+L393)/(0.48*$Z350+$Y391))^(1+1/(1+$Y391/$Z350)))</f>
        <v>153.46637955209189</v>
      </c>
      <c r="M394" s="4">
        <f ca="1">($Z351+$Z391)*(1-ABS((0.48*$Z350+M393)/(0.48*$Z350+$Y391))^(1+1/(1+$Y391/$Z350)))</f>
        <v>171.58601318610619</v>
      </c>
      <c r="N394" s="4">
        <f ca="1">($Z351+$Z391)*(1-ABS((0.48*$Z350+N393)/(0.48*$Z350+$Y391))^(1+1/(1+$Y391/$Z350)))</f>
        <v>199.07588597399376</v>
      </c>
    </row>
    <row r="395" spans="1:27">
      <c r="D395" s="7" t="s">
        <v>72</v>
      </c>
      <c r="E395" s="4">
        <f ca="1">($Z352+$Z392)*(1-ABS((0.48*$Z350+E393)/(0.48*$Z350+$Y392))^(1+1/(1+$Y392/$Z350)))</f>
        <v>361.00337126374927</v>
      </c>
      <c r="K395" s="4">
        <f ca="1">($Z352+$Z392)*(1-ABS((0.48*$Z350+K393)/(0.48*$Z350+$Y392))^(1+1/(1+$Y392/$Z350)))</f>
        <v>400.4111680876469</v>
      </c>
      <c r="L395" s="4">
        <f ca="1">($Z352+$Z392)*(1-ABS((0.48*$Z350+L393)/(0.48*$Z350+$Y392))^(1+1/(1+$Y392/$Z350)))</f>
        <v>236.96474903465199</v>
      </c>
      <c r="M395" s="4">
        <f ca="1">($Z352+$Z392)*(1-ABS((0.48*$Z350+M393)/(0.48*$Z350+$Y392))^(1+1/(1+$Y392/$Z350)))</f>
        <v>288.34870796592497</v>
      </c>
      <c r="N395" s="4">
        <f ca="1">($Z352+$Z392)*(1-ABS((0.48*$Z350+N393)/(0.48*$Z350+$Y392))^(1+1/(1+$Y392/$Z350)))</f>
        <v>364.83087722850752</v>
      </c>
    </row>
    <row r="396" spans="1:27">
      <c r="A396" t="str">
        <f ca="1">IF(MAX(E396:N396)&gt;1,"non verificato","verificato")</f>
        <v>non verificato</v>
      </c>
      <c r="D396" s="7" t="s">
        <v>73</v>
      </c>
      <c r="E396" s="3">
        <f ca="1">ABS(E391/E394)^1.5+ABS(E392/E395)^1.5</f>
        <v>4.3129385809127906E-3</v>
      </c>
      <c r="K396" s="3">
        <f t="shared" ref="K396:N396" ca="1" si="311">ABS(K391/K394)^1.5+ABS(K392/K395)^1.5</f>
        <v>0.67401054887855971</v>
      </c>
      <c r="L396" s="3">
        <f t="shared" ca="1" si="311"/>
        <v>1.4326251677280077</v>
      </c>
      <c r="M396" s="3">
        <f t="shared" ca="1" si="311"/>
        <v>0.90222348096979454</v>
      </c>
      <c r="N396" s="3">
        <f t="shared" ca="1" si="311"/>
        <v>0.65581424131297106</v>
      </c>
    </row>
    <row r="397" spans="1:27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</sheetData>
  <sheetProtection sheet="1" selectLockedCells="1"/>
  <mergeCells count="1">
    <mergeCell ref="E37:F37"/>
  </mergeCells>
  <conditionalFormatting sqref="E143 K143:N143 E151 K151:N151 E94 K94:N94 E102 K102:N102">
    <cfRule type="cellIs" dxfId="195" priority="103" stopIfTrue="1" operator="greaterThan">
      <formula>1</formula>
    </cfRule>
  </conditionalFormatting>
  <conditionalFormatting sqref="K147">
    <cfRule type="cellIs" dxfId="194" priority="102" operator="greaterThanOrEqual">
      <formula>L147</formula>
    </cfRule>
  </conditionalFormatting>
  <conditionalFormatting sqref="L147">
    <cfRule type="cellIs" dxfId="193" priority="101" operator="greaterThanOrEqual">
      <formula>K147</formula>
    </cfRule>
  </conditionalFormatting>
  <conditionalFormatting sqref="M146">
    <cfRule type="cellIs" dxfId="192" priority="100" operator="greaterThanOrEqual">
      <formula>N146</formula>
    </cfRule>
  </conditionalFormatting>
  <conditionalFormatting sqref="N146">
    <cfRule type="cellIs" dxfId="191" priority="99" operator="greaterThanOrEqual">
      <formula>M146</formula>
    </cfRule>
  </conditionalFormatting>
  <conditionalFormatting sqref="K139">
    <cfRule type="cellIs" dxfId="190" priority="98" operator="greaterThanOrEqual">
      <formula>L139</formula>
    </cfRule>
  </conditionalFormatting>
  <conditionalFormatting sqref="L139">
    <cfRule type="cellIs" dxfId="189" priority="97" operator="greaterThanOrEqual">
      <formula>K139</formula>
    </cfRule>
  </conditionalFormatting>
  <conditionalFormatting sqref="M138">
    <cfRule type="cellIs" dxfId="188" priority="96" operator="greaterThanOrEqual">
      <formula>N138</formula>
    </cfRule>
  </conditionalFormatting>
  <conditionalFormatting sqref="N138">
    <cfRule type="cellIs" dxfId="187" priority="95" operator="greaterThanOrEqual">
      <formula>M138</formula>
    </cfRule>
  </conditionalFormatting>
  <conditionalFormatting sqref="K98">
    <cfRule type="cellIs" dxfId="186" priority="94" operator="greaterThanOrEqual">
      <formula>L98</formula>
    </cfRule>
  </conditionalFormatting>
  <conditionalFormatting sqref="L98">
    <cfRule type="cellIs" dxfId="185" priority="93" operator="greaterThanOrEqual">
      <formula>K98</formula>
    </cfRule>
  </conditionalFormatting>
  <conditionalFormatting sqref="M97">
    <cfRule type="cellIs" dxfId="184" priority="92" operator="greaterThanOrEqual">
      <formula>N97</formula>
    </cfRule>
  </conditionalFormatting>
  <conditionalFormatting sqref="N97">
    <cfRule type="cellIs" dxfId="183" priority="91" operator="greaterThanOrEqual">
      <formula>M97</formula>
    </cfRule>
  </conditionalFormatting>
  <conditionalFormatting sqref="K90">
    <cfRule type="cellIs" dxfId="182" priority="90" operator="greaterThanOrEqual">
      <formula>L90</formula>
    </cfRule>
  </conditionalFormatting>
  <conditionalFormatting sqref="L90">
    <cfRule type="cellIs" dxfId="181" priority="89" operator="greaterThanOrEqual">
      <formula>K90</formula>
    </cfRule>
  </conditionalFormatting>
  <conditionalFormatting sqref="M89">
    <cfRule type="cellIs" dxfId="180" priority="88" operator="greaterThanOrEqual">
      <formula>N89</formula>
    </cfRule>
  </conditionalFormatting>
  <conditionalFormatting sqref="N89">
    <cfRule type="cellIs" dxfId="179" priority="87" operator="greaterThanOrEqual">
      <formula>M89</formula>
    </cfRule>
  </conditionalFormatting>
  <conditionalFormatting sqref="D51">
    <cfRule type="expression" dxfId="178" priority="86">
      <formula>$B$51=""</formula>
    </cfRule>
  </conditionalFormatting>
  <conditionalFormatting sqref="F51">
    <cfRule type="expression" dxfId="177" priority="85">
      <formula>$B$51=""</formula>
    </cfRule>
  </conditionalFormatting>
  <conditionalFormatting sqref="I51">
    <cfRule type="expression" dxfId="176" priority="84">
      <formula>$B$51=""</formula>
    </cfRule>
  </conditionalFormatting>
  <conditionalFormatting sqref="I52">
    <cfRule type="expression" dxfId="175" priority="83">
      <formula>$B$51=""</formula>
    </cfRule>
  </conditionalFormatting>
  <conditionalFormatting sqref="D49">
    <cfRule type="expression" dxfId="174" priority="82">
      <formula>$B$49=""</formula>
    </cfRule>
  </conditionalFormatting>
  <conditionalFormatting sqref="I50">
    <cfRule type="expression" dxfId="173" priority="81">
      <formula>$B$49=""</formula>
    </cfRule>
  </conditionalFormatting>
  <conditionalFormatting sqref="D47">
    <cfRule type="expression" dxfId="172" priority="80">
      <formula>$B$47=""</formula>
    </cfRule>
  </conditionalFormatting>
  <conditionalFormatting sqref="I48">
    <cfRule type="expression" dxfId="171" priority="79">
      <formula>$B$47=""</formula>
    </cfRule>
  </conditionalFormatting>
  <conditionalFormatting sqref="F49">
    <cfRule type="expression" dxfId="170" priority="78">
      <formula>$B$49=""</formula>
    </cfRule>
  </conditionalFormatting>
  <conditionalFormatting sqref="I49">
    <cfRule type="expression" dxfId="169" priority="77">
      <formula>$B$49=""</formula>
    </cfRule>
  </conditionalFormatting>
  <conditionalFormatting sqref="F47">
    <cfRule type="expression" dxfId="168" priority="76">
      <formula>$B$47=""</formula>
    </cfRule>
  </conditionalFormatting>
  <conditionalFormatting sqref="I47">
    <cfRule type="expression" dxfId="167" priority="75">
      <formula>$B$47=""</formula>
    </cfRule>
  </conditionalFormatting>
  <conditionalFormatting sqref="D45">
    <cfRule type="expression" dxfId="166" priority="74">
      <formula>$B$45=""</formula>
    </cfRule>
  </conditionalFormatting>
  <conditionalFormatting sqref="D43">
    <cfRule type="expression" dxfId="165" priority="73">
      <formula>$B$43=""</formula>
    </cfRule>
  </conditionalFormatting>
  <conditionalFormatting sqref="F43">
    <cfRule type="expression" dxfId="164" priority="72">
      <formula>$B$43=""</formula>
    </cfRule>
  </conditionalFormatting>
  <conditionalFormatting sqref="I43">
    <cfRule type="expression" dxfId="163" priority="71">
      <formula>$B$43=""</formula>
    </cfRule>
  </conditionalFormatting>
  <conditionalFormatting sqref="F45">
    <cfRule type="expression" dxfId="162" priority="70">
      <formula>$B$45=""</formula>
    </cfRule>
  </conditionalFormatting>
  <conditionalFormatting sqref="I45">
    <cfRule type="expression" dxfId="161" priority="69">
      <formula>$B$45=""</formula>
    </cfRule>
  </conditionalFormatting>
  <conditionalFormatting sqref="M42:M43">
    <cfRule type="expression" dxfId="160" priority="68">
      <formula>$B$43=""</formula>
    </cfRule>
  </conditionalFormatting>
  <conditionalFormatting sqref="M41">
    <cfRule type="expression" dxfId="159" priority="67">
      <formula>$B$43=""</formula>
    </cfRule>
  </conditionalFormatting>
  <conditionalFormatting sqref="M44:M45">
    <cfRule type="expression" dxfId="158" priority="66">
      <formula>$B$43=""</formula>
    </cfRule>
  </conditionalFormatting>
  <conditionalFormatting sqref="M46:M47">
    <cfRule type="expression" dxfId="157" priority="65">
      <formula>$B$43=""</formula>
    </cfRule>
  </conditionalFormatting>
  <conditionalFormatting sqref="M48:M49">
    <cfRule type="expression" dxfId="156" priority="64">
      <formula>$B$43=""</formula>
    </cfRule>
  </conditionalFormatting>
  <conditionalFormatting sqref="M50:M51">
    <cfRule type="expression" dxfId="155" priority="63">
      <formula>$B$43=""</formula>
    </cfRule>
  </conditionalFormatting>
  <conditionalFormatting sqref="M52:M53">
    <cfRule type="expression" dxfId="154" priority="62">
      <formula>$B$43=""</formula>
    </cfRule>
  </conditionalFormatting>
  <conditionalFormatting sqref="E192 K192:N192 E200 K200:N200">
    <cfRule type="cellIs" dxfId="153" priority="61" stopIfTrue="1" operator="greaterThan">
      <formula>1</formula>
    </cfRule>
  </conditionalFormatting>
  <conditionalFormatting sqref="K196">
    <cfRule type="cellIs" dxfId="152" priority="60" operator="greaterThanOrEqual">
      <formula>L196</formula>
    </cfRule>
  </conditionalFormatting>
  <conditionalFormatting sqref="L196">
    <cfRule type="cellIs" dxfId="151" priority="59" operator="greaterThanOrEqual">
      <formula>K196</formula>
    </cfRule>
  </conditionalFormatting>
  <conditionalFormatting sqref="M195">
    <cfRule type="cellIs" dxfId="150" priority="58" operator="greaterThanOrEqual">
      <formula>N195</formula>
    </cfRule>
  </conditionalFormatting>
  <conditionalFormatting sqref="N195">
    <cfRule type="cellIs" dxfId="149" priority="57" operator="greaterThanOrEqual">
      <formula>M195</formula>
    </cfRule>
  </conditionalFormatting>
  <conditionalFormatting sqref="K188">
    <cfRule type="cellIs" dxfId="148" priority="56" operator="greaterThanOrEqual">
      <formula>L188</formula>
    </cfRule>
  </conditionalFormatting>
  <conditionalFormatting sqref="L188">
    <cfRule type="cellIs" dxfId="147" priority="55" operator="greaterThanOrEqual">
      <formula>K188</formula>
    </cfRule>
  </conditionalFormatting>
  <conditionalFormatting sqref="M187">
    <cfRule type="cellIs" dxfId="146" priority="54" operator="greaterThanOrEqual">
      <formula>N187</formula>
    </cfRule>
  </conditionalFormatting>
  <conditionalFormatting sqref="N187">
    <cfRule type="cellIs" dxfId="145" priority="53" operator="greaterThanOrEqual">
      <formula>M187</formula>
    </cfRule>
  </conditionalFormatting>
  <conditionalFormatting sqref="E241 K241:N241 E249 K249:N249">
    <cfRule type="cellIs" dxfId="144" priority="52" stopIfTrue="1" operator="greaterThan">
      <formula>1</formula>
    </cfRule>
  </conditionalFormatting>
  <conditionalFormatting sqref="K245">
    <cfRule type="cellIs" dxfId="143" priority="51" operator="greaterThanOrEqual">
      <formula>L245</formula>
    </cfRule>
  </conditionalFormatting>
  <conditionalFormatting sqref="L245">
    <cfRule type="cellIs" dxfId="142" priority="50" operator="greaterThanOrEqual">
      <formula>K245</formula>
    </cfRule>
  </conditionalFormatting>
  <conditionalFormatting sqref="M244">
    <cfRule type="cellIs" dxfId="141" priority="49" operator="greaterThanOrEqual">
      <formula>N244</formula>
    </cfRule>
  </conditionalFormatting>
  <conditionalFormatting sqref="N244">
    <cfRule type="cellIs" dxfId="140" priority="48" operator="greaterThanOrEqual">
      <formula>M244</formula>
    </cfRule>
  </conditionalFormatting>
  <conditionalFormatting sqref="K237">
    <cfRule type="cellIs" dxfId="139" priority="47" operator="greaterThanOrEqual">
      <formula>L237</formula>
    </cfRule>
  </conditionalFormatting>
  <conditionalFormatting sqref="L237">
    <cfRule type="cellIs" dxfId="138" priority="46" operator="greaterThanOrEqual">
      <formula>K237</formula>
    </cfRule>
  </conditionalFormatting>
  <conditionalFormatting sqref="M236">
    <cfRule type="cellIs" dxfId="137" priority="45" operator="greaterThanOrEqual">
      <formula>N236</formula>
    </cfRule>
  </conditionalFormatting>
  <conditionalFormatting sqref="N236">
    <cfRule type="cellIs" dxfId="136" priority="44" operator="greaterThanOrEqual">
      <formula>M236</formula>
    </cfRule>
  </conditionalFormatting>
  <conditionalFormatting sqref="E290 K290:N290 E298 K298:N298">
    <cfRule type="cellIs" dxfId="135" priority="43" stopIfTrue="1" operator="greaterThan">
      <formula>1</formula>
    </cfRule>
  </conditionalFormatting>
  <conditionalFormatting sqref="K294">
    <cfRule type="cellIs" dxfId="134" priority="42" operator="greaterThanOrEqual">
      <formula>L294</formula>
    </cfRule>
  </conditionalFormatting>
  <conditionalFormatting sqref="L294">
    <cfRule type="cellIs" dxfId="133" priority="41" operator="greaterThanOrEqual">
      <formula>K294</formula>
    </cfRule>
  </conditionalFormatting>
  <conditionalFormatting sqref="M293">
    <cfRule type="cellIs" dxfId="132" priority="40" operator="greaterThanOrEqual">
      <formula>N293</formula>
    </cfRule>
  </conditionalFormatting>
  <conditionalFormatting sqref="N293">
    <cfRule type="cellIs" dxfId="131" priority="39" operator="greaterThanOrEqual">
      <formula>M293</formula>
    </cfRule>
  </conditionalFormatting>
  <conditionalFormatting sqref="K286">
    <cfRule type="cellIs" dxfId="130" priority="38" operator="greaterThanOrEqual">
      <formula>L286</formula>
    </cfRule>
  </conditionalFormatting>
  <conditionalFormatting sqref="L286">
    <cfRule type="cellIs" dxfId="129" priority="37" operator="greaterThanOrEqual">
      <formula>K286</formula>
    </cfRule>
  </conditionalFormatting>
  <conditionalFormatting sqref="M285">
    <cfRule type="cellIs" dxfId="128" priority="36" operator="greaterThanOrEqual">
      <formula>N285</formula>
    </cfRule>
  </conditionalFormatting>
  <conditionalFormatting sqref="N285">
    <cfRule type="cellIs" dxfId="127" priority="35" operator="greaterThanOrEqual">
      <formula>M285</formula>
    </cfRule>
  </conditionalFormatting>
  <conditionalFormatting sqref="E339 K339:N339 E347 K347:N347">
    <cfRule type="cellIs" dxfId="126" priority="34" stopIfTrue="1" operator="greaterThan">
      <formula>1</formula>
    </cfRule>
  </conditionalFormatting>
  <conditionalFormatting sqref="K343">
    <cfRule type="cellIs" dxfId="125" priority="33" operator="greaterThanOrEqual">
      <formula>L343</formula>
    </cfRule>
  </conditionalFormatting>
  <conditionalFormatting sqref="L343">
    <cfRule type="cellIs" dxfId="124" priority="32" operator="greaterThanOrEqual">
      <formula>K343</formula>
    </cfRule>
  </conditionalFormatting>
  <conditionalFormatting sqref="M342">
    <cfRule type="cellIs" dxfId="123" priority="31" operator="greaterThanOrEqual">
      <formula>N342</formula>
    </cfRule>
  </conditionalFormatting>
  <conditionalFormatting sqref="N342">
    <cfRule type="cellIs" dxfId="122" priority="30" operator="greaterThanOrEqual">
      <formula>M342</formula>
    </cfRule>
  </conditionalFormatting>
  <conditionalFormatting sqref="K335">
    <cfRule type="cellIs" dxfId="121" priority="29" operator="greaterThanOrEqual">
      <formula>L335</formula>
    </cfRule>
  </conditionalFormatting>
  <conditionalFormatting sqref="L335">
    <cfRule type="cellIs" dxfId="120" priority="28" operator="greaterThanOrEqual">
      <formula>K335</formula>
    </cfRule>
  </conditionalFormatting>
  <conditionalFormatting sqref="M334">
    <cfRule type="cellIs" dxfId="119" priority="27" operator="greaterThanOrEqual">
      <formula>N334</formula>
    </cfRule>
  </conditionalFormatting>
  <conditionalFormatting sqref="N334">
    <cfRule type="cellIs" dxfId="118" priority="26" operator="greaterThanOrEqual">
      <formula>M334</formula>
    </cfRule>
  </conditionalFormatting>
  <conditionalFormatting sqref="E388 K388:N388 E396 K396:N396">
    <cfRule type="cellIs" dxfId="117" priority="25" stopIfTrue="1" operator="greaterThan">
      <formula>1</formula>
    </cfRule>
  </conditionalFormatting>
  <conditionalFormatting sqref="K392">
    <cfRule type="cellIs" dxfId="116" priority="24" operator="greaterThanOrEqual">
      <formula>L392</formula>
    </cfRule>
  </conditionalFormatting>
  <conditionalFormatting sqref="L392">
    <cfRule type="cellIs" dxfId="115" priority="23" operator="greaterThanOrEqual">
      <formula>K392</formula>
    </cfRule>
  </conditionalFormatting>
  <conditionalFormatting sqref="M391">
    <cfRule type="cellIs" dxfId="114" priority="22" operator="greaterThanOrEqual">
      <formula>N391</formula>
    </cfRule>
  </conditionalFormatting>
  <conditionalFormatting sqref="N391">
    <cfRule type="cellIs" dxfId="113" priority="21" operator="greaterThanOrEqual">
      <formula>M391</formula>
    </cfRule>
  </conditionalFormatting>
  <conditionalFormatting sqref="K384">
    <cfRule type="cellIs" dxfId="112" priority="20" operator="greaterThanOrEqual">
      <formula>L384</formula>
    </cfRule>
  </conditionalFormatting>
  <conditionalFormatting sqref="L384">
    <cfRule type="cellIs" dxfId="111" priority="19" operator="greaterThanOrEqual">
      <formula>K384</formula>
    </cfRule>
  </conditionalFormatting>
  <conditionalFormatting sqref="M383">
    <cfRule type="cellIs" dxfId="110" priority="18" operator="greaterThanOrEqual">
      <formula>N383</formula>
    </cfRule>
  </conditionalFormatting>
  <conditionalFormatting sqref="N383">
    <cfRule type="cellIs" dxfId="109" priority="17" operator="greaterThanOrEqual">
      <formula>M383</formula>
    </cfRule>
  </conditionalFormatting>
  <conditionalFormatting sqref="A300:W302 A304:W348 A303 C303:W303">
    <cfRule type="expression" dxfId="108" priority="16">
      <formula>$B$303="duplicato"</formula>
    </cfRule>
  </conditionalFormatting>
  <conditionalFormatting sqref="A349:W351 A353:W397 A352 C352:W352">
    <cfRule type="expression" dxfId="107" priority="15">
      <formula>$B$352="duplicato"</formula>
    </cfRule>
  </conditionalFormatting>
  <conditionalFormatting sqref="A251:W253 A255:W284 A254 C254:W254 A295:W299 A293:U294 W293:W294 A287:W292 A285:U286 W285:W286">
    <cfRule type="expression" dxfId="106" priority="14">
      <formula>$B$254="duplicato"</formula>
    </cfRule>
  </conditionalFormatting>
  <conditionalFormatting sqref="A202:W204 A206:W235 A205 C205:W205 A238:W243 A236:U237 W236:W237 A246:W250 A244:U245 W244:W245">
    <cfRule type="expression" dxfId="105" priority="13">
      <formula>$B$205="duplicato"</formula>
    </cfRule>
  </conditionalFormatting>
  <conditionalFormatting sqref="A153:W155 A157:W186 A156 C156:W156 A197:W201 A195:U196 W195:W196 A189:W194 A187:U188 W187:W188">
    <cfRule type="expression" dxfId="104" priority="12">
      <formula>$B$156="duplicato"</formula>
    </cfRule>
  </conditionalFormatting>
  <conditionalFormatting sqref="A104:W106 A108:W137 A107 C107:W107 A148:W152 A146:U147 W146:W147 A140:W145 A138:U139 W138:W139">
    <cfRule type="expression" dxfId="103" priority="11">
      <formula>$B$107="duplicato"</formula>
    </cfRule>
  </conditionalFormatting>
  <conditionalFormatting sqref="V293:V294">
    <cfRule type="expression" dxfId="102" priority="10">
      <formula>$B$254="duplicato"</formula>
    </cfRule>
  </conditionalFormatting>
  <conditionalFormatting sqref="V285:V286">
    <cfRule type="expression" dxfId="101" priority="9">
      <formula>$B$254="duplicato"</formula>
    </cfRule>
  </conditionalFormatting>
  <conditionalFormatting sqref="V236:V237">
    <cfRule type="expression" dxfId="100" priority="8">
      <formula>$B$254="duplicato"</formula>
    </cfRule>
  </conditionalFormatting>
  <conditionalFormatting sqref="V244:V245">
    <cfRule type="expression" dxfId="99" priority="7">
      <formula>$B$254="duplicato"</formula>
    </cfRule>
  </conditionalFormatting>
  <conditionalFormatting sqref="V195:V196">
    <cfRule type="expression" dxfId="98" priority="6">
      <formula>$B$254="duplicato"</formula>
    </cfRule>
  </conditionalFormatting>
  <conditionalFormatting sqref="V187:V188">
    <cfRule type="expression" dxfId="97" priority="5">
      <formula>$B$254="duplicato"</formula>
    </cfRule>
  </conditionalFormatting>
  <conditionalFormatting sqref="V146:V147">
    <cfRule type="expression" dxfId="96" priority="4">
      <formula>$B$254="duplicato"</formula>
    </cfRule>
  </conditionalFormatting>
  <conditionalFormatting sqref="V138:V139">
    <cfRule type="expression" dxfId="95" priority="3">
      <formula>$B$254="duplicato"</formula>
    </cfRule>
  </conditionalFormatting>
  <conditionalFormatting sqref="V97:V98">
    <cfRule type="expression" dxfId="94" priority="2">
      <formula>$B$254="duplicato"</formula>
    </cfRule>
  </conditionalFormatting>
  <conditionalFormatting sqref="V89:V90">
    <cfRule type="expression" dxfId="93" priority="1">
      <formula>$B$254="duplicato"</formula>
    </cfRule>
  </conditionalFormatting>
  <dataValidations count="2">
    <dataValidation type="list" allowBlank="1" showInputMessage="1" showErrorMessage="1" sqref="W1">
      <formula1>"25,0"</formula1>
    </dataValidation>
    <dataValidation type="list" allowBlank="1" showInputMessage="1" showErrorMessage="1" sqref="E37:F37">
      <formula1>"sempre,solo direzione rigida"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397"/>
  <sheetViews>
    <sheetView tabSelected="1" topLeftCell="A16" zoomScaleNormal="100" workbookViewId="0">
      <selection activeCell="D49" sqref="D49"/>
    </sheetView>
  </sheetViews>
  <sheetFormatPr defaultRowHeight="12.75"/>
  <sheetData>
    <row r="1" spans="1:30">
      <c r="K1" s="6" t="s">
        <v>14</v>
      </c>
      <c r="L1" s="37" t="s">
        <v>15</v>
      </c>
      <c r="N1" s="7" t="s">
        <v>16</v>
      </c>
      <c r="O1" s="4">
        <f>MID(L1,2,2)*0.85/1.5</f>
        <v>14.166666666666666</v>
      </c>
      <c r="P1" s="5" t="s">
        <v>17</v>
      </c>
      <c r="R1" s="61" t="s">
        <v>89</v>
      </c>
      <c r="S1" s="57">
        <f>S2-1</f>
        <v>541</v>
      </c>
      <c r="U1" t="s">
        <v>93</v>
      </c>
      <c r="W1" s="37">
        <v>0</v>
      </c>
      <c r="X1" t="s">
        <v>94</v>
      </c>
    </row>
    <row r="2" spans="1:30">
      <c r="A2" t="s">
        <v>84</v>
      </c>
      <c r="C2" s="36">
        <v>20</v>
      </c>
      <c r="F2" t="s">
        <v>87</v>
      </c>
      <c r="H2" s="36">
        <v>5</v>
      </c>
      <c r="K2" s="6" t="s">
        <v>18</v>
      </c>
      <c r="L2" s="37" t="s">
        <v>19</v>
      </c>
      <c r="N2" s="7" t="s">
        <v>20</v>
      </c>
      <c r="O2" s="4">
        <f>MID(L2,2,3)/1.15</f>
        <v>391.304347826087</v>
      </c>
      <c r="P2" s="5" t="s">
        <v>17</v>
      </c>
      <c r="R2" s="61" t="s">
        <v>88</v>
      </c>
      <c r="S2" s="57">
        <f>MATCH(H2+1,Pilastri!A:A,0)</f>
        <v>542</v>
      </c>
      <c r="U2" t="s">
        <v>95</v>
      </c>
    </row>
    <row r="3" spans="1:30">
      <c r="F3" t="s">
        <v>97</v>
      </c>
      <c r="H3" s="1">
        <f>MAX(Pilastri!D:D)</f>
        <v>5</v>
      </c>
      <c r="I3" s="42" t="str">
        <f>IF(H3&gt;7,"Attenzione: il foglio è fatto per max 7 piani","")</f>
        <v/>
      </c>
      <c r="K3" s="9" t="s">
        <v>110</v>
      </c>
      <c r="L3" s="36">
        <v>4</v>
      </c>
      <c r="M3" t="s">
        <v>23</v>
      </c>
      <c r="S3" s="1"/>
    </row>
    <row r="5" spans="1:30">
      <c r="C5" s="13" t="s">
        <v>30</v>
      </c>
      <c r="D5" s="1" t="s">
        <v>119</v>
      </c>
      <c r="E5" s="13" t="s">
        <v>44</v>
      </c>
      <c r="F5" s="13" t="s">
        <v>45</v>
      </c>
      <c r="G5" s="13" t="s">
        <v>46</v>
      </c>
      <c r="H5" s="13" t="s">
        <v>47</v>
      </c>
      <c r="I5" s="13" t="s">
        <v>48</v>
      </c>
      <c r="J5" s="13" t="s">
        <v>49</v>
      </c>
      <c r="M5" s="13" t="s">
        <v>30</v>
      </c>
      <c r="N5" s="1" t="s">
        <v>120</v>
      </c>
      <c r="O5" s="13" t="s">
        <v>44</v>
      </c>
      <c r="P5" s="13" t="s">
        <v>45</v>
      </c>
      <c r="Q5" s="13" t="s">
        <v>46</v>
      </c>
      <c r="R5" s="13" t="s">
        <v>47</v>
      </c>
      <c r="S5" s="13" t="s">
        <v>48</v>
      </c>
      <c r="T5" s="13" t="s">
        <v>49</v>
      </c>
    </row>
    <row r="6" spans="1:30">
      <c r="A6" s="55">
        <f ca="1">INDEX(Pilastri!$A$1:$K$10000,$B6,2)</f>
        <v>20</v>
      </c>
      <c r="B6" s="55">
        <f ca="1">MATCH(C2,INDIRECT("Pilastri!B1:B"&amp;TRIM(S1)),0)</f>
        <v>262</v>
      </c>
      <c r="C6" s="21">
        <f ca="1">INDEX(Pilastri!$A$1:$K$10000,$B6,4)</f>
        <v>5</v>
      </c>
      <c r="D6" s="21" t="str">
        <f ca="1">INDEX(Pilastri!$A$1:$K$10000,$B6,5)</f>
        <v>Msup</v>
      </c>
      <c r="E6" s="22">
        <f ca="1">INDEX(Pilastri!$A$1:$K$10000,$B6,6)</f>
        <v>36.121000000000002</v>
      </c>
      <c r="F6" s="22">
        <f ca="1">INDEX(Pilastri!$A$1:$K$10000,$B6,7)</f>
        <v>21.41</v>
      </c>
      <c r="G6" s="22">
        <f ca="1">INDEX(Pilastri!$A$1:$K$10000,$B6,8)</f>
        <v>22.966999999999999</v>
      </c>
      <c r="H6" s="22">
        <f ca="1">INDEX(Pilastri!$A$1:$K$10000,$B6,9)</f>
        <v>2.5499999999999998</v>
      </c>
      <c r="I6" s="22">
        <f ca="1">INDEX(Pilastri!$A$1:$K$10000,$B6,10)</f>
        <v>0.28000000000000003</v>
      </c>
      <c r="J6" s="22">
        <f ca="1">INDEX(Pilastri!$A$1:$K$10000,$B6,11)</f>
        <v>0.41199999999999998</v>
      </c>
      <c r="K6" s="55">
        <f ca="1">INDEX(Pilastri!$A$1:$K$10000,$L6,2)</f>
        <v>20</v>
      </c>
      <c r="L6" s="55">
        <f ca="1">MATCH(C2,INDIRECT("Pilastri!B"&amp;TRIM(S2)&amp;":B10000"),0)+S1</f>
        <v>1042</v>
      </c>
      <c r="M6" s="21">
        <f ca="1">INDEX(Pilastri!$A$1:$K$10000,$L6,4)</f>
        <v>5</v>
      </c>
      <c r="N6" s="21" t="str">
        <f ca="1">INDEX(Pilastri!$A$1:$K$10000,$L6,5)</f>
        <v>Msup</v>
      </c>
      <c r="O6" s="22">
        <f ca="1">INDEX(Pilastri!$A$1:$K$10000,$L6,6)</f>
        <v>20.286999999999999</v>
      </c>
      <c r="P6" s="22">
        <f ca="1">INDEX(Pilastri!$A$1:$K$10000,$L6,7)</f>
        <v>13.037000000000001</v>
      </c>
      <c r="Q6" s="22">
        <f ca="1">INDEX(Pilastri!$A$1:$K$10000,$L6,8)</f>
        <v>-12.387</v>
      </c>
      <c r="R6" s="22">
        <f ca="1">INDEX(Pilastri!$A$1:$K$10000,$L6,9)</f>
        <v>103.16</v>
      </c>
      <c r="S6" s="22">
        <f ca="1">INDEX(Pilastri!$A$1:$K$10000,$L6,10)</f>
        <v>10.847</v>
      </c>
      <c r="T6" s="22">
        <f ca="1">INDEX(Pilastri!$A$1:$K$10000,$L6,11)</f>
        <v>15.958</v>
      </c>
      <c r="U6" s="22"/>
      <c r="V6" s="29">
        <f ca="1">K6</f>
        <v>20</v>
      </c>
      <c r="W6" s="29"/>
      <c r="X6" s="30"/>
      <c r="Y6" s="30"/>
      <c r="Z6" s="30"/>
      <c r="AA6" s="30"/>
      <c r="AB6" s="30"/>
      <c r="AC6" s="30"/>
      <c r="AD6" s="31"/>
    </row>
    <row r="7" spans="1:30">
      <c r="A7" s="56"/>
      <c r="B7" s="57">
        <f ca="1">B6+1</f>
        <v>263</v>
      </c>
      <c r="C7" s="23">
        <f ca="1">INDEX(Pilastri!$A$1:$K$10000,$B7,4)</f>
        <v>5</v>
      </c>
      <c r="D7" s="23" t="str">
        <f ca="1">INDEX(Pilastri!$A$1:$K$10000,$B7,5)</f>
        <v>Minf</v>
      </c>
      <c r="E7" s="24">
        <f ca="1">INDEX(Pilastri!$A$1:$K$10000,$B7,6)</f>
        <v>-31.895</v>
      </c>
      <c r="F7" s="24">
        <f ca="1">INDEX(Pilastri!$A$1:$K$10000,$B7,7)</f>
        <v>-18.998000000000001</v>
      </c>
      <c r="G7" s="24">
        <f ca="1">INDEX(Pilastri!$A$1:$K$10000,$B7,8)</f>
        <v>-21.38</v>
      </c>
      <c r="H7" s="24">
        <f ca="1">INDEX(Pilastri!$A$1:$K$10000,$B7,9)</f>
        <v>-2.363</v>
      </c>
      <c r="I7" s="24">
        <f ca="1">INDEX(Pilastri!$A$1:$K$10000,$B7,10)</f>
        <v>-0.25600000000000001</v>
      </c>
      <c r="J7" s="24">
        <f ca="1">INDEX(Pilastri!$A$1:$K$10000,$B7,11)</f>
        <v>-0.377</v>
      </c>
      <c r="K7" s="58"/>
      <c r="L7" s="57">
        <f ca="1">L6+1</f>
        <v>1043</v>
      </c>
      <c r="M7" s="23">
        <f ca="1">INDEX(Pilastri!$A$1:$K$10000,$L7,4)</f>
        <v>5</v>
      </c>
      <c r="N7" s="23" t="str">
        <f ca="1">INDEX(Pilastri!$A$1:$K$10000,$L7,5)</f>
        <v>Minf</v>
      </c>
      <c r="O7" s="24">
        <f ca="1">INDEX(Pilastri!$A$1:$K$10000,$L7,6)</f>
        <v>-22.654</v>
      </c>
      <c r="P7" s="24">
        <f ca="1">INDEX(Pilastri!$A$1:$K$10000,$L7,7)</f>
        <v>-13.670999999999999</v>
      </c>
      <c r="Q7" s="24">
        <f ca="1">INDEX(Pilastri!$A$1:$K$10000,$L7,8)</f>
        <v>10.436999999999999</v>
      </c>
      <c r="R7" s="24">
        <f ca="1">INDEX(Pilastri!$A$1:$K$10000,$L7,9)</f>
        <v>-79.234999999999999</v>
      </c>
      <c r="S7" s="24">
        <f ca="1">INDEX(Pilastri!$A$1:$K$10000,$L7,10)</f>
        <v>-8.1999999999999993</v>
      </c>
      <c r="T7" s="24">
        <f ca="1">INDEX(Pilastri!$A$1:$K$10000,$L7,11)</f>
        <v>-12.064</v>
      </c>
      <c r="U7" s="24"/>
      <c r="V7" s="32"/>
      <c r="W7" s="33"/>
      <c r="X7" s="32"/>
      <c r="Y7" s="32"/>
      <c r="Z7" s="32"/>
      <c r="AA7" s="32"/>
      <c r="AB7" s="32"/>
      <c r="AC7" s="32"/>
      <c r="AD7" s="34"/>
    </row>
    <row r="8" spans="1:30">
      <c r="A8" s="56"/>
      <c r="B8" s="57">
        <f t="shared" ref="B8:B9" ca="1" si="0">B7+1</f>
        <v>264</v>
      </c>
      <c r="C8" s="23">
        <f ca="1">INDEX(Pilastri!$A$1:$K$10000,$B8,4)</f>
        <v>5</v>
      </c>
      <c r="D8" s="23" t="str">
        <f ca="1">INDEX(Pilastri!$A$1:$K$10000,$B8,5)</f>
        <v>V</v>
      </c>
      <c r="E8" s="24">
        <f ca="1">INDEX(Pilastri!$A$1:$K$10000,$B8,6)</f>
        <v>21.254999999999999</v>
      </c>
      <c r="F8" s="24">
        <f ca="1">INDEX(Pilastri!$A$1:$K$10000,$B8,7)</f>
        <v>12.627000000000001</v>
      </c>
      <c r="G8" s="24">
        <f ca="1">INDEX(Pilastri!$A$1:$K$10000,$B8,8)</f>
        <v>13.856999999999999</v>
      </c>
      <c r="H8" s="24">
        <f ca="1">INDEX(Pilastri!$A$1:$K$10000,$B8,9)</f>
        <v>1.5349999999999999</v>
      </c>
      <c r="I8" s="24">
        <f ca="1">INDEX(Pilastri!$A$1:$K$10000,$B8,10)</f>
        <v>0.16800000000000001</v>
      </c>
      <c r="J8" s="24">
        <f ca="1">INDEX(Pilastri!$A$1:$K$10000,$B8,11)</f>
        <v>0.247</v>
      </c>
      <c r="K8" s="58"/>
      <c r="L8" s="57">
        <f t="shared" ref="L8:L9" ca="1" si="1">L7+1</f>
        <v>1044</v>
      </c>
      <c r="M8" s="23">
        <f ca="1">INDEX(Pilastri!$A$1:$K$10000,$L8,4)</f>
        <v>5</v>
      </c>
      <c r="N8" s="23" t="str">
        <f ca="1">INDEX(Pilastri!$A$1:$K$10000,$L8,5)</f>
        <v>V</v>
      </c>
      <c r="O8" s="24">
        <f ca="1">INDEX(Pilastri!$A$1:$K$10000,$L8,6)</f>
        <v>13.419</v>
      </c>
      <c r="P8" s="24">
        <f ca="1">INDEX(Pilastri!$A$1:$K$10000,$L8,7)</f>
        <v>8.3460000000000001</v>
      </c>
      <c r="Q8" s="24">
        <f ca="1">INDEX(Pilastri!$A$1:$K$10000,$L8,8)</f>
        <v>-7.0960000000000001</v>
      </c>
      <c r="R8" s="24">
        <f ca="1">INDEX(Pilastri!$A$1:$K$10000,$L8,9)</f>
        <v>56.854999999999997</v>
      </c>
      <c r="S8" s="24">
        <f ca="1">INDEX(Pilastri!$A$1:$K$10000,$L8,10)</f>
        <v>5.952</v>
      </c>
      <c r="T8" s="24">
        <f ca="1">INDEX(Pilastri!$A$1:$K$10000,$L8,11)</f>
        <v>8.7569999999999997</v>
      </c>
      <c r="U8" s="24"/>
      <c r="V8" s="32"/>
      <c r="W8" s="33"/>
      <c r="X8" s="32"/>
      <c r="Y8" s="32"/>
      <c r="Z8" s="32"/>
      <c r="AA8" s="32"/>
      <c r="AB8" s="32"/>
      <c r="AC8" s="32"/>
      <c r="AD8" s="34"/>
    </row>
    <row r="9" spans="1:30">
      <c r="A9" s="56"/>
      <c r="B9" s="57">
        <f t="shared" ca="1" si="0"/>
        <v>265</v>
      </c>
      <c r="C9" s="23">
        <f ca="1">INDEX(Pilastri!$A$1:$K$10000,$B9,4)</f>
        <v>5</v>
      </c>
      <c r="D9" s="23" t="str">
        <f ca="1">INDEX(Pilastri!$A$1:$K$10000,$B9,5)</f>
        <v>N</v>
      </c>
      <c r="E9" s="24">
        <f ca="1">INDEX(Pilastri!$A$1:$K$10000,$B9,6)</f>
        <v>-79.277000000000001</v>
      </c>
      <c r="F9" s="24">
        <f ca="1">INDEX(Pilastri!$A$1:$K$10000,$B9,7)</f>
        <v>-46.7</v>
      </c>
      <c r="G9" s="24">
        <f ca="1">INDEX(Pilastri!$A$1:$K$10000,$B9,8)</f>
        <v>-14.246</v>
      </c>
      <c r="H9" s="24">
        <f ca="1">INDEX(Pilastri!$A$1:$K$10000,$B9,9)</f>
        <v>-1.579</v>
      </c>
      <c r="I9" s="24">
        <f ca="1">INDEX(Pilastri!$A$1:$K$10000,$B9,10)</f>
        <v>-0.17299999999999999</v>
      </c>
      <c r="J9" s="24">
        <f ca="1">INDEX(Pilastri!$A$1:$K$10000,$B9,11)</f>
        <v>-0.254</v>
      </c>
      <c r="K9" s="58"/>
      <c r="L9" s="57">
        <f t="shared" ca="1" si="1"/>
        <v>1045</v>
      </c>
      <c r="M9" s="23">
        <f ca="1">INDEX(Pilastri!$A$1:$K$10000,$L9,4)</f>
        <v>5</v>
      </c>
      <c r="N9" s="23" t="str">
        <f ca="1">INDEX(Pilastri!$A$1:$K$10000,$L9,5)</f>
        <v>N</v>
      </c>
      <c r="O9" s="24">
        <f ca="1">INDEX(Pilastri!$A$1:$K$10000,$L9,6)</f>
        <v>-61.567</v>
      </c>
      <c r="P9" s="24">
        <f ca="1">INDEX(Pilastri!$A$1:$K$10000,$L9,7)</f>
        <v>-43.252000000000002</v>
      </c>
      <c r="Q9" s="24">
        <f ca="1">INDEX(Pilastri!$A$1:$K$10000,$L9,8)</f>
        <v>0</v>
      </c>
      <c r="R9" s="24">
        <f ca="1">INDEX(Pilastri!$A$1:$K$10000,$L9,9)</f>
        <v>0</v>
      </c>
      <c r="S9" s="24">
        <f ca="1">INDEX(Pilastri!$A$1:$K$10000,$L9,10)</f>
        <v>0</v>
      </c>
      <c r="T9" s="24">
        <f ca="1">INDEX(Pilastri!$A$1:$K$10000,$L9,11)</f>
        <v>0</v>
      </c>
      <c r="U9" s="24"/>
      <c r="V9" s="32"/>
      <c r="W9" s="33">
        <f ca="1">M9</f>
        <v>5</v>
      </c>
      <c r="X9" s="33" t="str">
        <f ca="1">N9</f>
        <v>N</v>
      </c>
      <c r="Y9" s="54">
        <f ca="1">IF($W9="","",E9+O9)</f>
        <v>-140.84399999999999</v>
      </c>
      <c r="Z9" s="54">
        <f t="shared" ref="Z9:AD9" ca="1" si="2">IF($W9="","",F9+P9)</f>
        <v>-89.951999999999998</v>
      </c>
      <c r="AA9" s="54">
        <f t="shared" ca="1" si="2"/>
        <v>-14.246</v>
      </c>
      <c r="AB9" s="54">
        <f t="shared" ca="1" si="2"/>
        <v>-1.579</v>
      </c>
      <c r="AC9" s="54">
        <f t="shared" ca="1" si="2"/>
        <v>-0.17299999999999999</v>
      </c>
      <c r="AD9" s="54">
        <f t="shared" ca="1" si="2"/>
        <v>-0.254</v>
      </c>
    </row>
    <row r="10" spans="1:30">
      <c r="A10" s="56"/>
      <c r="B10" s="57">
        <f ca="1">IF(ROW(C10)-ROW(C$6)&gt;=4*$C$6,"",B9+1)</f>
        <v>266</v>
      </c>
      <c r="C10" s="23">
        <f ca="1">IF(B10="","",INDEX(Pilastri!$A$1:$K$10000,$B10,4))</f>
        <v>4</v>
      </c>
      <c r="D10" s="23" t="str">
        <f ca="1">IF(B10="","",INDEX(Pilastri!$A$1:$K$10000,$B10,5))</f>
        <v>Msup</v>
      </c>
      <c r="E10" s="24">
        <f ca="1">IF(C10="","",INDEX(Pilastri!$A$1:$K$10000,$B10,6))</f>
        <v>27.337</v>
      </c>
      <c r="F10" s="24">
        <f ca="1">IF(D10="","",INDEX(Pilastri!$A$1:$K$10000,$B10,7))</f>
        <v>16.367999999999999</v>
      </c>
      <c r="G10" s="24">
        <f ca="1">IF(E10="","",INDEX(Pilastri!$A$1:$K$10000,$B10,8))</f>
        <v>39.619</v>
      </c>
      <c r="H10" s="24">
        <f ca="1">IF(F10="","",INDEX(Pilastri!$A$1:$K$10000,$B10,9))</f>
        <v>4.62</v>
      </c>
      <c r="I10" s="24">
        <f ca="1">IF(G10="","",INDEX(Pilastri!$A$1:$K$10000,$B10,10))</f>
        <v>0.53100000000000003</v>
      </c>
      <c r="J10" s="24">
        <f ca="1">IF(H10="","",INDEX(Pilastri!$A$1:$K$10000,$B10,11))</f>
        <v>0.78100000000000003</v>
      </c>
      <c r="K10" s="58"/>
      <c r="L10" s="57">
        <f ca="1">IF(ROW(M10)-ROW(M$6)&gt;=4*$C$6,"",L9+1)</f>
        <v>1046</v>
      </c>
      <c r="M10" s="23">
        <f ca="1">IF(L10="","",INDEX(Pilastri!$A$1:$K$10000,$L10,4))</f>
        <v>4</v>
      </c>
      <c r="N10" s="23" t="str">
        <f ca="1">IF(L10="","",INDEX(Pilastri!$A$1:$K$10000,$L10,5))</f>
        <v>Msup</v>
      </c>
      <c r="O10" s="24">
        <f ca="1">IF(M10="","",INDEX(Pilastri!$A$1:$K$10000,$L10,6))</f>
        <v>23.696999999999999</v>
      </c>
      <c r="P10" s="24">
        <f ca="1">IF(N10="","",INDEX(Pilastri!$A$1:$K$10000,$L10,7))</f>
        <v>13.528</v>
      </c>
      <c r="Q10" s="24">
        <f ca="1">IF(O10="","",INDEX(Pilastri!$A$1:$K$10000,$L10,8))</f>
        <v>-20.143999999999998</v>
      </c>
      <c r="R10" s="24">
        <f ca="1">IF(P10="","",INDEX(Pilastri!$A$1:$K$10000,$L10,9))</f>
        <v>185.06399999999999</v>
      </c>
      <c r="S10" s="24">
        <f ca="1">IF(Q10="","",INDEX(Pilastri!$A$1:$K$10000,$L10,10))</f>
        <v>18.984999999999999</v>
      </c>
      <c r="T10" s="24">
        <f ca="1">IF(R10="","",INDEX(Pilastri!$A$1:$K$10000,$L10,11))</f>
        <v>27.93</v>
      </c>
      <c r="U10" s="24"/>
      <c r="V10" s="32"/>
      <c r="W10" s="33"/>
      <c r="X10" s="32"/>
      <c r="Y10" s="32"/>
      <c r="Z10" s="32"/>
      <c r="AA10" s="32"/>
      <c r="AB10" s="32"/>
      <c r="AC10" s="32"/>
      <c r="AD10" s="34"/>
    </row>
    <row r="11" spans="1:30">
      <c r="A11" s="56"/>
      <c r="B11" s="58">
        <f t="shared" ref="B11:B29" ca="1" si="3">IF(ROW(C11)-ROW(C$6)&gt;=4*$C$6,"",B10+1)</f>
        <v>267</v>
      </c>
      <c r="C11" s="23">
        <f ca="1">IF(B11="","",INDEX(Pilastri!$A$1:$K$10000,$B11,4))</f>
        <v>4</v>
      </c>
      <c r="D11" s="23" t="str">
        <f ca="1">IF(B11="","",INDEX(Pilastri!$A$1:$K$10000,$B11,5))</f>
        <v>Minf</v>
      </c>
      <c r="E11" s="24">
        <f ca="1">IF(C11="","",INDEX(Pilastri!$A$1:$K$10000,$B11,6))</f>
        <v>-27.19</v>
      </c>
      <c r="F11" s="24">
        <f ca="1">IF(D11="","",INDEX(Pilastri!$A$1:$K$10000,$B11,7))</f>
        <v>-16.271000000000001</v>
      </c>
      <c r="G11" s="24">
        <f ca="1">IF(E11="","",INDEX(Pilastri!$A$1:$K$10000,$B11,8))</f>
        <v>-37.418999999999997</v>
      </c>
      <c r="H11" s="24">
        <f ca="1">IF(F11="","",INDEX(Pilastri!$A$1:$K$10000,$B11,9))</f>
        <v>-4.3410000000000002</v>
      </c>
      <c r="I11" s="24">
        <f ca="1">IF(G11="","",INDEX(Pilastri!$A$1:$K$10000,$B11,10))</f>
        <v>-0.498</v>
      </c>
      <c r="J11" s="24">
        <f ca="1">IF(H11="","",INDEX(Pilastri!$A$1:$K$10000,$B11,11))</f>
        <v>-0.73299999999999998</v>
      </c>
      <c r="K11" s="58"/>
      <c r="L11" s="58">
        <f t="shared" ref="L11:L29" ca="1" si="4">IF(ROW(M11)-ROW(M$6)&gt;=4*$C$6,"",L10+1)</f>
        <v>1047</v>
      </c>
      <c r="M11" s="23">
        <f ca="1">IF(L11="","",INDEX(Pilastri!$A$1:$K$10000,$L11,4))</f>
        <v>4</v>
      </c>
      <c r="N11" s="23" t="str">
        <f ca="1">IF(L11="","",INDEX(Pilastri!$A$1:$K$10000,$L11,5))</f>
        <v>Minf</v>
      </c>
      <c r="O11" s="24">
        <f ca="1">IF(M11="","",INDEX(Pilastri!$A$1:$K$10000,$L11,6))</f>
        <v>-22.408000000000001</v>
      </c>
      <c r="P11" s="24">
        <f ca="1">IF(N11="","",INDEX(Pilastri!$A$1:$K$10000,$L11,7))</f>
        <v>-12.948</v>
      </c>
      <c r="Q11" s="24">
        <f ca="1">IF(O11="","",INDEX(Pilastri!$A$1:$K$10000,$L11,8))</f>
        <v>16.460999999999999</v>
      </c>
      <c r="R11" s="24">
        <f ca="1">IF(P11="","",INDEX(Pilastri!$A$1:$K$10000,$L11,9))</f>
        <v>-147.999</v>
      </c>
      <c r="S11" s="24">
        <f ca="1">IF(Q11="","",INDEX(Pilastri!$A$1:$K$10000,$L11,10))</f>
        <v>-15.307</v>
      </c>
      <c r="T11" s="24">
        <f ca="1">IF(R11="","",INDEX(Pilastri!$A$1:$K$10000,$L11,11))</f>
        <v>-22.52</v>
      </c>
      <c r="U11" s="25"/>
      <c r="V11" s="32"/>
      <c r="W11" s="33"/>
      <c r="X11" s="32"/>
      <c r="Y11" s="32"/>
      <c r="Z11" s="32"/>
      <c r="AA11" s="32"/>
      <c r="AB11" s="32"/>
      <c r="AC11" s="32"/>
      <c r="AD11" s="34"/>
    </row>
    <row r="12" spans="1:30">
      <c r="A12" s="56"/>
      <c r="B12" s="58">
        <f t="shared" ca="1" si="3"/>
        <v>268</v>
      </c>
      <c r="C12" s="23">
        <f ca="1">IF(B12="","",INDEX(Pilastri!$A$1:$K$10000,$B12,4))</f>
        <v>4</v>
      </c>
      <c r="D12" s="23" t="str">
        <f ca="1">IF(B12="","",INDEX(Pilastri!$A$1:$K$10000,$B12,5))</f>
        <v>V</v>
      </c>
      <c r="E12" s="24">
        <f ca="1">IF(C12="","",INDEX(Pilastri!$A$1:$K$10000,$B12,6))</f>
        <v>17.04</v>
      </c>
      <c r="F12" s="24">
        <f ca="1">IF(D12="","",INDEX(Pilastri!$A$1:$K$10000,$B12,7))</f>
        <v>10.199999999999999</v>
      </c>
      <c r="G12" s="24">
        <f ca="1">IF(E12="","",INDEX(Pilastri!$A$1:$K$10000,$B12,8))</f>
        <v>24.073</v>
      </c>
      <c r="H12" s="24">
        <f ca="1">IF(F12="","",INDEX(Pilastri!$A$1:$K$10000,$B12,9))</f>
        <v>2.8</v>
      </c>
      <c r="I12" s="24">
        <f ca="1">IF(G12="","",INDEX(Pilastri!$A$1:$K$10000,$B12,10))</f>
        <v>0.32200000000000001</v>
      </c>
      <c r="J12" s="24">
        <f ca="1">IF(H12="","",INDEX(Pilastri!$A$1:$K$10000,$B12,11))</f>
        <v>0.47299999999999998</v>
      </c>
      <c r="K12" s="58"/>
      <c r="L12" s="58">
        <f t="shared" ca="1" si="4"/>
        <v>1048</v>
      </c>
      <c r="M12" s="23">
        <f ca="1">IF(L12="","",INDEX(Pilastri!$A$1:$K$10000,$L12,4))</f>
        <v>4</v>
      </c>
      <c r="N12" s="23" t="str">
        <f ca="1">IF(L12="","",INDEX(Pilastri!$A$1:$K$10000,$L12,5))</f>
        <v>V</v>
      </c>
      <c r="O12" s="24">
        <f ca="1">IF(M12="","",INDEX(Pilastri!$A$1:$K$10000,$L12,6))</f>
        <v>14.407999999999999</v>
      </c>
      <c r="P12" s="24">
        <f ca="1">IF(N12="","",INDEX(Pilastri!$A$1:$K$10000,$L12,7))</f>
        <v>8.2739999999999991</v>
      </c>
      <c r="Q12" s="24">
        <f ca="1">IF(O12="","",INDEX(Pilastri!$A$1:$K$10000,$L12,8))</f>
        <v>-11.407999999999999</v>
      </c>
      <c r="R12" s="24">
        <f ca="1">IF(P12="","",INDEX(Pilastri!$A$1:$K$10000,$L12,9))</f>
        <v>103.952</v>
      </c>
      <c r="S12" s="24">
        <f ca="1">IF(Q12="","",INDEX(Pilastri!$A$1:$K$10000,$L12,10))</f>
        <v>10.715999999999999</v>
      </c>
      <c r="T12" s="24">
        <f ca="1">IF(R12="","",INDEX(Pilastri!$A$1:$K$10000,$L12,11))</f>
        <v>15.766</v>
      </c>
      <c r="U12" s="25"/>
      <c r="V12" s="32"/>
      <c r="W12" s="33"/>
      <c r="X12" s="32"/>
      <c r="Y12" s="32"/>
      <c r="Z12" s="32"/>
      <c r="AA12" s="32"/>
      <c r="AB12" s="32"/>
      <c r="AC12" s="32"/>
      <c r="AD12" s="34"/>
    </row>
    <row r="13" spans="1:30">
      <c r="A13" s="56"/>
      <c r="B13" s="58">
        <f t="shared" ca="1" si="3"/>
        <v>269</v>
      </c>
      <c r="C13" s="23">
        <f ca="1">IF(B13="","",INDEX(Pilastri!$A$1:$K$10000,$B13,4))</f>
        <v>4</v>
      </c>
      <c r="D13" s="23" t="str">
        <f ca="1">IF(B13="","",INDEX(Pilastri!$A$1:$K$10000,$B13,5))</f>
        <v>N</v>
      </c>
      <c r="E13" s="24">
        <f ca="1">IF(C13="","",INDEX(Pilastri!$A$1:$K$10000,$B13,6))</f>
        <v>-182.166</v>
      </c>
      <c r="F13" s="24">
        <f ca="1">IF(D13="","",INDEX(Pilastri!$A$1:$K$10000,$B13,7))</f>
        <v>-108.303</v>
      </c>
      <c r="G13" s="24">
        <f ca="1">IF(E13="","",INDEX(Pilastri!$A$1:$K$10000,$B13,8))</f>
        <v>-51.795000000000002</v>
      </c>
      <c r="H13" s="24">
        <f ca="1">IF(F13="","",INDEX(Pilastri!$A$1:$K$10000,$B13,9))</f>
        <v>-5.8579999999999997</v>
      </c>
      <c r="I13" s="24">
        <f ca="1">IF(G13="","",INDEX(Pilastri!$A$1:$K$10000,$B13,10))</f>
        <v>-0.66200000000000003</v>
      </c>
      <c r="J13" s="24">
        <f ca="1">IF(H13="","",INDEX(Pilastri!$A$1:$K$10000,$B13,11))</f>
        <v>-0.97399999999999998</v>
      </c>
      <c r="K13" s="58"/>
      <c r="L13" s="58">
        <f t="shared" ca="1" si="4"/>
        <v>1049</v>
      </c>
      <c r="M13" s="23">
        <f ca="1">IF(L13="","",INDEX(Pilastri!$A$1:$K$10000,$L13,4))</f>
        <v>4</v>
      </c>
      <c r="N13" s="23" t="str">
        <f ca="1">IF(L13="","",INDEX(Pilastri!$A$1:$K$10000,$L13,5))</f>
        <v>N</v>
      </c>
      <c r="O13" s="24">
        <f ca="1">IF(M13="","",INDEX(Pilastri!$A$1:$K$10000,$L13,6))</f>
        <v>-187.39400000000001</v>
      </c>
      <c r="P13" s="24">
        <f ca="1">IF(N13="","",INDEX(Pilastri!$A$1:$K$10000,$L13,7))</f>
        <v>-125.125</v>
      </c>
      <c r="Q13" s="24">
        <f ca="1">IF(O13="","",INDEX(Pilastri!$A$1:$K$10000,$L13,8))</f>
        <v>0</v>
      </c>
      <c r="R13" s="24">
        <f ca="1">IF(P13="","",INDEX(Pilastri!$A$1:$K$10000,$L13,9))</f>
        <v>0</v>
      </c>
      <c r="S13" s="24">
        <f ca="1">IF(Q13="","",INDEX(Pilastri!$A$1:$K$10000,$L13,10))</f>
        <v>0</v>
      </c>
      <c r="T13" s="24">
        <f ca="1">IF(R13="","",INDEX(Pilastri!$A$1:$K$10000,$L13,11))</f>
        <v>0</v>
      </c>
      <c r="U13" s="25"/>
      <c r="V13" s="32"/>
      <c r="W13" s="33">
        <f ca="1">M13</f>
        <v>4</v>
      </c>
      <c r="X13" s="33" t="str">
        <f ca="1">N13</f>
        <v>N</v>
      </c>
      <c r="Y13" s="54">
        <f ca="1">IF($W13="","",E13+O13)</f>
        <v>-369.56</v>
      </c>
      <c r="Z13" s="54">
        <f t="shared" ref="Z13" ca="1" si="5">IF($W13="","",F13+P13)</f>
        <v>-233.428</v>
      </c>
      <c r="AA13" s="54">
        <f t="shared" ref="AA13" ca="1" si="6">IF($W13="","",G13+Q13)</f>
        <v>-51.795000000000002</v>
      </c>
      <c r="AB13" s="54">
        <f t="shared" ref="AB13" ca="1" si="7">IF($W13="","",H13+R13)</f>
        <v>-5.8579999999999997</v>
      </c>
      <c r="AC13" s="54">
        <f t="shared" ref="AC13" ca="1" si="8">IF($W13="","",I13+S13)</f>
        <v>-0.66200000000000003</v>
      </c>
      <c r="AD13" s="54">
        <f t="shared" ref="AD13" ca="1" si="9">IF($W13="","",J13+T13)</f>
        <v>-0.97399999999999998</v>
      </c>
    </row>
    <row r="14" spans="1:30">
      <c r="A14" s="56"/>
      <c r="B14" s="58">
        <f t="shared" ca="1" si="3"/>
        <v>270</v>
      </c>
      <c r="C14" s="23">
        <f ca="1">IF(B14="","",INDEX(Pilastri!$A$1:$K$10000,$B14,4))</f>
        <v>3</v>
      </c>
      <c r="D14" s="23" t="str">
        <f ca="1">IF(B14="","",INDEX(Pilastri!$A$1:$K$10000,$B14,5))</f>
        <v>Msup</v>
      </c>
      <c r="E14" s="24">
        <f ca="1">IF(C14="","",INDEX(Pilastri!$A$1:$K$10000,$B14,6))</f>
        <v>25.946999999999999</v>
      </c>
      <c r="F14" s="24">
        <f ca="1">IF(D14="","",INDEX(Pilastri!$A$1:$K$10000,$B14,7))</f>
        <v>15.528</v>
      </c>
      <c r="G14" s="24">
        <f ca="1">IF(E14="","",INDEX(Pilastri!$A$1:$K$10000,$B14,8))</f>
        <v>54.503</v>
      </c>
      <c r="H14" s="24">
        <f ca="1">IF(F14="","",INDEX(Pilastri!$A$1:$K$10000,$B14,9))</f>
        <v>6.5170000000000003</v>
      </c>
      <c r="I14" s="24">
        <f ca="1">IF(G14="","",INDEX(Pilastri!$A$1:$K$10000,$B14,10))</f>
        <v>0.74399999999999999</v>
      </c>
      <c r="J14" s="24">
        <f ca="1">IF(H14="","",INDEX(Pilastri!$A$1:$K$10000,$B14,11))</f>
        <v>1.095</v>
      </c>
      <c r="K14" s="58"/>
      <c r="L14" s="58">
        <f t="shared" ca="1" si="4"/>
        <v>1050</v>
      </c>
      <c r="M14" s="23">
        <f ca="1">IF(L14="","",INDEX(Pilastri!$A$1:$K$10000,$L14,4))</f>
        <v>3</v>
      </c>
      <c r="N14" s="23" t="str">
        <f ca="1">IF(L14="","",INDEX(Pilastri!$A$1:$K$10000,$L14,5))</f>
        <v>Msup</v>
      </c>
      <c r="O14" s="24">
        <f ca="1">IF(M14="","",INDEX(Pilastri!$A$1:$K$10000,$L14,6))</f>
        <v>23.736000000000001</v>
      </c>
      <c r="P14" s="24">
        <f ca="1">IF(N14="","",INDEX(Pilastri!$A$1:$K$10000,$L14,7))</f>
        <v>13.856</v>
      </c>
      <c r="Q14" s="24">
        <f ca="1">IF(O14="","",INDEX(Pilastri!$A$1:$K$10000,$L14,8))</f>
        <v>-26.103999999999999</v>
      </c>
      <c r="R14" s="24">
        <f ca="1">IF(P14="","",INDEX(Pilastri!$A$1:$K$10000,$L14,9))</f>
        <v>242.77</v>
      </c>
      <c r="S14" s="24">
        <f ca="1">IF(Q14="","",INDEX(Pilastri!$A$1:$K$10000,$L14,10))</f>
        <v>24.445</v>
      </c>
      <c r="T14" s="24">
        <f ca="1">IF(R14="","",INDEX(Pilastri!$A$1:$K$10000,$L14,11))</f>
        <v>35.963000000000001</v>
      </c>
      <c r="U14" s="25"/>
      <c r="V14" s="32"/>
      <c r="W14" s="33"/>
      <c r="X14" s="32"/>
      <c r="Y14" s="32"/>
      <c r="Z14" s="32"/>
      <c r="AA14" s="32"/>
      <c r="AB14" s="32"/>
      <c r="AC14" s="32"/>
      <c r="AD14" s="34"/>
    </row>
    <row r="15" spans="1:30">
      <c r="A15" s="56"/>
      <c r="B15" s="58">
        <f t="shared" ca="1" si="3"/>
        <v>271</v>
      </c>
      <c r="C15" s="23">
        <f ca="1">IF(B15="","",INDEX(Pilastri!$A$1:$K$10000,$B15,4))</f>
        <v>3</v>
      </c>
      <c r="D15" s="23" t="str">
        <f ca="1">IF(B15="","",INDEX(Pilastri!$A$1:$K$10000,$B15,5))</f>
        <v>Minf</v>
      </c>
      <c r="E15" s="24">
        <f ca="1">IF(C15="","",INDEX(Pilastri!$A$1:$K$10000,$B15,6))</f>
        <v>-24.922999999999998</v>
      </c>
      <c r="F15" s="24">
        <f ca="1">IF(D15="","",INDEX(Pilastri!$A$1:$K$10000,$B15,7))</f>
        <v>-14.919</v>
      </c>
      <c r="G15" s="24">
        <f ca="1">IF(E15="","",INDEX(Pilastri!$A$1:$K$10000,$B15,8))</f>
        <v>-52.765000000000001</v>
      </c>
      <c r="H15" s="24">
        <f ca="1">IF(F15="","",INDEX(Pilastri!$A$1:$K$10000,$B15,9))</f>
        <v>-6.2889999999999997</v>
      </c>
      <c r="I15" s="24">
        <f ca="1">IF(G15="","",INDEX(Pilastri!$A$1:$K$10000,$B15,10))</f>
        <v>-0.71699999999999997</v>
      </c>
      <c r="J15" s="24">
        <f ca="1">IF(H15="","",INDEX(Pilastri!$A$1:$K$10000,$B15,11))</f>
        <v>-1.0549999999999999</v>
      </c>
      <c r="K15" s="58"/>
      <c r="L15" s="58">
        <f t="shared" ca="1" si="4"/>
        <v>1051</v>
      </c>
      <c r="M15" s="23">
        <f ca="1">IF(L15="","",INDEX(Pilastri!$A$1:$K$10000,$L15,4))</f>
        <v>3</v>
      </c>
      <c r="N15" s="23" t="str">
        <f ca="1">IF(L15="","",INDEX(Pilastri!$A$1:$K$10000,$L15,5))</f>
        <v>Minf</v>
      </c>
      <c r="O15" s="24">
        <f ca="1">IF(M15="","",INDEX(Pilastri!$A$1:$K$10000,$L15,6))</f>
        <v>-24.794</v>
      </c>
      <c r="P15" s="24">
        <f ca="1">IF(N15="","",INDEX(Pilastri!$A$1:$K$10000,$L15,7))</f>
        <v>-14.416</v>
      </c>
      <c r="Q15" s="24">
        <f ca="1">IF(O15="","",INDEX(Pilastri!$A$1:$K$10000,$L15,8))</f>
        <v>23.259</v>
      </c>
      <c r="R15" s="24">
        <f ca="1">IF(P15="","",INDEX(Pilastri!$A$1:$K$10000,$L15,9))</f>
        <v>-214.85300000000001</v>
      </c>
      <c r="S15" s="24">
        <f ca="1">IF(Q15="","",INDEX(Pilastri!$A$1:$K$10000,$L15,10))</f>
        <v>-21.797999999999998</v>
      </c>
      <c r="T15" s="24">
        <f ca="1">IF(R15="","",INDEX(Pilastri!$A$1:$K$10000,$L15,11))</f>
        <v>-32.07</v>
      </c>
      <c r="U15" s="25"/>
      <c r="V15" s="32"/>
      <c r="W15" s="33"/>
      <c r="X15" s="32"/>
      <c r="Y15" s="32"/>
      <c r="Z15" s="32"/>
      <c r="AA15" s="32"/>
      <c r="AB15" s="32"/>
      <c r="AC15" s="32"/>
      <c r="AD15" s="34"/>
    </row>
    <row r="16" spans="1:30">
      <c r="A16" s="56"/>
      <c r="B16" s="58">
        <f t="shared" ca="1" si="3"/>
        <v>272</v>
      </c>
      <c r="C16" s="23">
        <f ca="1">IF(B16="","",INDEX(Pilastri!$A$1:$K$10000,$B16,4))</f>
        <v>3</v>
      </c>
      <c r="D16" s="23" t="str">
        <f ca="1">IF(B16="","",INDEX(Pilastri!$A$1:$K$10000,$B16,5))</f>
        <v>V</v>
      </c>
      <c r="E16" s="24">
        <f ca="1">IF(C16="","",INDEX(Pilastri!$A$1:$K$10000,$B16,6))</f>
        <v>15.897</v>
      </c>
      <c r="F16" s="24">
        <f ca="1">IF(D16="","",INDEX(Pilastri!$A$1:$K$10000,$B16,7))</f>
        <v>9.5150000000000006</v>
      </c>
      <c r="G16" s="24">
        <f ca="1">IF(E16="","",INDEX(Pilastri!$A$1:$K$10000,$B16,8))</f>
        <v>33.520000000000003</v>
      </c>
      <c r="H16" s="24">
        <f ca="1">IF(F16="","",INDEX(Pilastri!$A$1:$K$10000,$B16,9))</f>
        <v>4.0019999999999998</v>
      </c>
      <c r="I16" s="24">
        <f ca="1">IF(G16="","",INDEX(Pilastri!$A$1:$K$10000,$B16,10))</f>
        <v>0.45700000000000002</v>
      </c>
      <c r="J16" s="24">
        <f ca="1">IF(H16="","",INDEX(Pilastri!$A$1:$K$10000,$B16,11))</f>
        <v>0.67200000000000004</v>
      </c>
      <c r="K16" s="58"/>
      <c r="L16" s="58">
        <f t="shared" ca="1" si="4"/>
        <v>1052</v>
      </c>
      <c r="M16" s="23">
        <f ca="1">IF(L16="","",INDEX(Pilastri!$A$1:$K$10000,$L16,4))</f>
        <v>3</v>
      </c>
      <c r="N16" s="23" t="str">
        <f ca="1">IF(L16="","",INDEX(Pilastri!$A$1:$K$10000,$L16,5))</f>
        <v>V</v>
      </c>
      <c r="O16" s="24">
        <f ca="1">IF(M16="","",INDEX(Pilastri!$A$1:$K$10000,$L16,6))</f>
        <v>15.166</v>
      </c>
      <c r="P16" s="24">
        <f ca="1">IF(N16="","",INDEX(Pilastri!$A$1:$K$10000,$L16,7))</f>
        <v>8.8350000000000009</v>
      </c>
      <c r="Q16" s="24">
        <f ca="1">IF(O16="","",INDEX(Pilastri!$A$1:$K$10000,$L16,8))</f>
        <v>-15.407</v>
      </c>
      <c r="R16" s="24">
        <f ca="1">IF(P16="","",INDEX(Pilastri!$A$1:$K$10000,$L16,9))</f>
        <v>142.91</v>
      </c>
      <c r="S16" s="24">
        <f ca="1">IF(Q16="","",INDEX(Pilastri!$A$1:$K$10000,$L16,10))</f>
        <v>14.451000000000001</v>
      </c>
      <c r="T16" s="24">
        <f ca="1">IF(R16="","",INDEX(Pilastri!$A$1:$K$10000,$L16,11))</f>
        <v>21.26</v>
      </c>
      <c r="U16" s="25"/>
      <c r="V16" s="32"/>
      <c r="W16" s="33"/>
      <c r="X16" s="32"/>
      <c r="Y16" s="32"/>
      <c r="Z16" s="32"/>
      <c r="AA16" s="32"/>
      <c r="AB16" s="32"/>
      <c r="AC16" s="32"/>
      <c r="AD16" s="34"/>
    </row>
    <row r="17" spans="1:30">
      <c r="A17" s="56"/>
      <c r="B17" s="58">
        <f t="shared" ca="1" si="3"/>
        <v>273</v>
      </c>
      <c r="C17" s="23">
        <f ca="1">IF(B17="","",INDEX(Pilastri!$A$1:$K$10000,$B17,4))</f>
        <v>3</v>
      </c>
      <c r="D17" s="23" t="str">
        <f ca="1">IF(B17="","",INDEX(Pilastri!$A$1:$K$10000,$B17,5))</f>
        <v>N</v>
      </c>
      <c r="E17" s="24">
        <f ca="1">IF(C17="","",INDEX(Pilastri!$A$1:$K$10000,$B17,6))</f>
        <v>-281.61799999999999</v>
      </c>
      <c r="F17" s="24">
        <f ca="1">IF(D17="","",INDEX(Pilastri!$A$1:$K$10000,$B17,7))</f>
        <v>-167.886</v>
      </c>
      <c r="G17" s="24">
        <f ca="1">IF(E17="","",INDEX(Pilastri!$A$1:$K$10000,$B17,8))</f>
        <v>-108.765</v>
      </c>
      <c r="H17" s="24">
        <f ca="1">IF(F17="","",INDEX(Pilastri!$A$1:$K$10000,$B17,9))</f>
        <v>-12.564</v>
      </c>
      <c r="I17" s="24">
        <f ca="1">IF(G17="","",INDEX(Pilastri!$A$1:$K$10000,$B17,10))</f>
        <v>-1.4419999999999999</v>
      </c>
      <c r="J17" s="24">
        <f ca="1">IF(H17="","",INDEX(Pilastri!$A$1:$K$10000,$B17,11))</f>
        <v>-2.121</v>
      </c>
      <c r="K17" s="58"/>
      <c r="L17" s="58">
        <f t="shared" ca="1" si="4"/>
        <v>1053</v>
      </c>
      <c r="M17" s="23">
        <f ca="1">IF(L17="","",INDEX(Pilastri!$A$1:$K$10000,$L17,4))</f>
        <v>3</v>
      </c>
      <c r="N17" s="23" t="str">
        <f ca="1">IF(L17="","",INDEX(Pilastri!$A$1:$K$10000,$L17,5))</f>
        <v>N</v>
      </c>
      <c r="O17" s="24">
        <f ca="1">IF(M17="","",INDEX(Pilastri!$A$1:$K$10000,$L17,6))</f>
        <v>-315.09300000000002</v>
      </c>
      <c r="P17" s="24">
        <f ca="1">IF(N17="","",INDEX(Pilastri!$A$1:$K$10000,$L17,7))</f>
        <v>-208.34700000000001</v>
      </c>
      <c r="Q17" s="24">
        <f ca="1">IF(O17="","",INDEX(Pilastri!$A$1:$K$10000,$L17,8))</f>
        <v>0</v>
      </c>
      <c r="R17" s="24">
        <f ca="1">IF(P17="","",INDEX(Pilastri!$A$1:$K$10000,$L17,9))</f>
        <v>0</v>
      </c>
      <c r="S17" s="24">
        <f ca="1">IF(Q17="","",INDEX(Pilastri!$A$1:$K$10000,$L17,10))</f>
        <v>0</v>
      </c>
      <c r="T17" s="24">
        <f ca="1">IF(R17="","",INDEX(Pilastri!$A$1:$K$10000,$L17,11))</f>
        <v>0</v>
      </c>
      <c r="U17" s="25"/>
      <c r="V17" s="32"/>
      <c r="W17" s="33">
        <f ca="1">M17</f>
        <v>3</v>
      </c>
      <c r="X17" s="33" t="str">
        <f ca="1">N17</f>
        <v>N</v>
      </c>
      <c r="Y17" s="54">
        <f ca="1">IF($W17="","",E17+O17)</f>
        <v>-596.71100000000001</v>
      </c>
      <c r="Z17" s="54">
        <f t="shared" ref="Z17" ca="1" si="10">IF($W17="","",F17+P17)</f>
        <v>-376.233</v>
      </c>
      <c r="AA17" s="54">
        <f t="shared" ref="AA17" ca="1" si="11">IF($W17="","",G17+Q17)</f>
        <v>-108.765</v>
      </c>
      <c r="AB17" s="54">
        <f t="shared" ref="AB17" ca="1" si="12">IF($W17="","",H17+R17)</f>
        <v>-12.564</v>
      </c>
      <c r="AC17" s="54">
        <f t="shared" ref="AC17" ca="1" si="13">IF($W17="","",I17+S17)</f>
        <v>-1.4419999999999999</v>
      </c>
      <c r="AD17" s="54">
        <f t="shared" ref="AD17" ca="1" si="14">IF($W17="","",J17+T17)</f>
        <v>-2.121</v>
      </c>
    </row>
    <row r="18" spans="1:30">
      <c r="A18" s="56"/>
      <c r="B18" s="58">
        <f t="shared" ca="1" si="3"/>
        <v>274</v>
      </c>
      <c r="C18" s="23">
        <f ca="1">IF(B18="","",INDEX(Pilastri!$A$1:$K$10000,$B18,4))</f>
        <v>2</v>
      </c>
      <c r="D18" s="23" t="str">
        <f ca="1">IF(B18="","",INDEX(Pilastri!$A$1:$K$10000,$B18,5))</f>
        <v>Msup</v>
      </c>
      <c r="E18" s="24">
        <f ca="1">IF(C18="","",INDEX(Pilastri!$A$1:$K$10000,$B18,6))</f>
        <v>23.780999999999999</v>
      </c>
      <c r="F18" s="24">
        <f ca="1">IF(D18="","",INDEX(Pilastri!$A$1:$K$10000,$B18,7))</f>
        <v>14.243</v>
      </c>
      <c r="G18" s="24">
        <f ca="1">IF(E18="","",INDEX(Pilastri!$A$1:$K$10000,$B18,8))</f>
        <v>65.263000000000005</v>
      </c>
      <c r="H18" s="24">
        <f ca="1">IF(F18="","",INDEX(Pilastri!$A$1:$K$10000,$B18,9))</f>
        <v>7.9269999999999996</v>
      </c>
      <c r="I18" s="24">
        <f ca="1">IF(G18="","",INDEX(Pilastri!$A$1:$K$10000,$B18,10))</f>
        <v>0.91200000000000003</v>
      </c>
      <c r="J18" s="24">
        <f ca="1">IF(H18="","",INDEX(Pilastri!$A$1:$K$10000,$B18,11))</f>
        <v>1.3420000000000001</v>
      </c>
      <c r="K18" s="58"/>
      <c r="L18" s="58">
        <f t="shared" ca="1" si="4"/>
        <v>1054</v>
      </c>
      <c r="M18" s="23">
        <f ca="1">IF(L18="","",INDEX(Pilastri!$A$1:$K$10000,$L18,4))</f>
        <v>2</v>
      </c>
      <c r="N18" s="23" t="str">
        <f ca="1">IF(L18="","",INDEX(Pilastri!$A$1:$K$10000,$L18,5))</f>
        <v>Msup</v>
      </c>
      <c r="O18" s="24">
        <f ca="1">IF(M18="","",INDEX(Pilastri!$A$1:$K$10000,$L18,6))</f>
        <v>17.347999999999999</v>
      </c>
      <c r="P18" s="24">
        <f ca="1">IF(N18="","",INDEX(Pilastri!$A$1:$K$10000,$L18,7))</f>
        <v>10.119</v>
      </c>
      <c r="Q18" s="24">
        <f ca="1">IF(O18="","",INDEX(Pilastri!$A$1:$K$10000,$L18,8))</f>
        <v>-29.36</v>
      </c>
      <c r="R18" s="24">
        <f ca="1">IF(P18="","",INDEX(Pilastri!$A$1:$K$10000,$L18,9))</f>
        <v>274.875</v>
      </c>
      <c r="S18" s="24">
        <f ca="1">IF(Q18="","",INDEX(Pilastri!$A$1:$K$10000,$L18,10))</f>
        <v>27.416</v>
      </c>
      <c r="T18" s="24">
        <f ca="1">IF(R18="","",INDEX(Pilastri!$A$1:$K$10000,$L18,11))</f>
        <v>40.334000000000003</v>
      </c>
      <c r="U18" s="25"/>
      <c r="V18" s="32"/>
      <c r="W18" s="33"/>
      <c r="X18" s="32"/>
      <c r="Y18" s="32"/>
      <c r="Z18" s="32"/>
      <c r="AA18" s="32"/>
      <c r="AB18" s="32"/>
      <c r="AC18" s="32"/>
      <c r="AD18" s="34"/>
    </row>
    <row r="19" spans="1:30">
      <c r="A19" s="56"/>
      <c r="B19" s="58">
        <f t="shared" ca="1" si="3"/>
        <v>275</v>
      </c>
      <c r="C19" s="23">
        <f ca="1">IF(B19="","",INDEX(Pilastri!$A$1:$K$10000,$B19,4))</f>
        <v>2</v>
      </c>
      <c r="D19" s="23" t="str">
        <f ca="1">IF(B19="","",INDEX(Pilastri!$A$1:$K$10000,$B19,5))</f>
        <v>Minf</v>
      </c>
      <c r="E19" s="24">
        <f ca="1">IF(C19="","",INDEX(Pilastri!$A$1:$K$10000,$B19,6))</f>
        <v>-23.882000000000001</v>
      </c>
      <c r="F19" s="24">
        <f ca="1">IF(D19="","",INDEX(Pilastri!$A$1:$K$10000,$B19,7))</f>
        <v>-14.295999999999999</v>
      </c>
      <c r="G19" s="24">
        <f ca="1">IF(E19="","",INDEX(Pilastri!$A$1:$K$10000,$B19,8))</f>
        <v>-66.742000000000004</v>
      </c>
      <c r="H19" s="24">
        <f ca="1">IF(F19="","",INDEX(Pilastri!$A$1:$K$10000,$B19,9))</f>
        <v>-8.0920000000000005</v>
      </c>
      <c r="I19" s="24">
        <f ca="1">IF(G19="","",INDEX(Pilastri!$A$1:$K$10000,$B19,10))</f>
        <v>-0.92700000000000005</v>
      </c>
      <c r="J19" s="24">
        <f ca="1">IF(H19="","",INDEX(Pilastri!$A$1:$K$10000,$B19,11))</f>
        <v>-1.3640000000000001</v>
      </c>
      <c r="K19" s="58"/>
      <c r="L19" s="58">
        <f t="shared" ca="1" si="4"/>
        <v>1055</v>
      </c>
      <c r="M19" s="23">
        <f ca="1">IF(L19="","",INDEX(Pilastri!$A$1:$K$10000,$L19,4))</f>
        <v>2</v>
      </c>
      <c r="N19" s="23" t="str">
        <f ca="1">IF(L19="","",INDEX(Pilastri!$A$1:$K$10000,$L19,5))</f>
        <v>Minf</v>
      </c>
      <c r="O19" s="24">
        <f ca="1">IF(M19="","",INDEX(Pilastri!$A$1:$K$10000,$L19,6))</f>
        <v>-7.9349999999999996</v>
      </c>
      <c r="P19" s="24">
        <f ca="1">IF(N19="","",INDEX(Pilastri!$A$1:$K$10000,$L19,7))</f>
        <v>-4.718</v>
      </c>
      <c r="Q19" s="24">
        <f ca="1">IF(O19="","",INDEX(Pilastri!$A$1:$K$10000,$L19,8))</f>
        <v>30.302</v>
      </c>
      <c r="R19" s="24">
        <f ca="1">IF(P19="","",INDEX(Pilastri!$A$1:$K$10000,$L19,9))</f>
        <v>-282.94499999999999</v>
      </c>
      <c r="S19" s="24">
        <f ca="1">IF(Q19="","",INDEX(Pilastri!$A$1:$K$10000,$L19,10))</f>
        <v>-28.381</v>
      </c>
      <c r="T19" s="24">
        <f ca="1">IF(R19="","",INDEX(Pilastri!$A$1:$K$10000,$L19,11))</f>
        <v>-41.755000000000003</v>
      </c>
      <c r="U19" s="25"/>
      <c r="V19" s="32"/>
      <c r="W19" s="33"/>
      <c r="X19" s="32"/>
      <c r="Y19" s="32"/>
      <c r="Z19" s="32"/>
      <c r="AA19" s="32"/>
      <c r="AB19" s="32"/>
      <c r="AC19" s="32"/>
      <c r="AD19" s="34"/>
    </row>
    <row r="20" spans="1:30">
      <c r="A20" s="56"/>
      <c r="B20" s="58">
        <f t="shared" ca="1" si="3"/>
        <v>276</v>
      </c>
      <c r="C20" s="23">
        <f ca="1">IF(B20="","",INDEX(Pilastri!$A$1:$K$10000,$B20,4))</f>
        <v>2</v>
      </c>
      <c r="D20" s="23" t="str">
        <f ca="1">IF(B20="","",INDEX(Pilastri!$A$1:$K$10000,$B20,5))</f>
        <v>V</v>
      </c>
      <c r="E20" s="24">
        <f ca="1">IF(C20="","",INDEX(Pilastri!$A$1:$K$10000,$B20,6))</f>
        <v>14.895</v>
      </c>
      <c r="F20" s="24">
        <f ca="1">IF(D20="","",INDEX(Pilastri!$A$1:$K$10000,$B20,7))</f>
        <v>8.9190000000000005</v>
      </c>
      <c r="G20" s="24">
        <f ca="1">IF(E20="","",INDEX(Pilastri!$A$1:$K$10000,$B20,8))</f>
        <v>41.250999999999998</v>
      </c>
      <c r="H20" s="24">
        <f ca="1">IF(F20="","",INDEX(Pilastri!$A$1:$K$10000,$B20,9))</f>
        <v>5.0060000000000002</v>
      </c>
      <c r="I20" s="24">
        <f ca="1">IF(G20="","",INDEX(Pilastri!$A$1:$K$10000,$B20,10))</f>
        <v>0.57499999999999996</v>
      </c>
      <c r="J20" s="24">
        <f ca="1">IF(H20="","",INDEX(Pilastri!$A$1:$K$10000,$B20,11))</f>
        <v>0.84599999999999997</v>
      </c>
      <c r="K20" s="58"/>
      <c r="L20" s="58">
        <f t="shared" ca="1" si="4"/>
        <v>1056</v>
      </c>
      <c r="M20" s="23">
        <f ca="1">IF(L20="","",INDEX(Pilastri!$A$1:$K$10000,$L20,4))</f>
        <v>2</v>
      </c>
      <c r="N20" s="23" t="str">
        <f ca="1">IF(L20="","",INDEX(Pilastri!$A$1:$K$10000,$L20,5))</f>
        <v>V</v>
      </c>
      <c r="O20" s="24">
        <f ca="1">IF(M20="","",INDEX(Pilastri!$A$1:$K$10000,$L20,6))</f>
        <v>7.9009999999999998</v>
      </c>
      <c r="P20" s="24">
        <f ca="1">IF(N20="","",INDEX(Pilastri!$A$1:$K$10000,$L20,7))</f>
        <v>4.6369999999999996</v>
      </c>
      <c r="Q20" s="24">
        <f ca="1">IF(O20="","",INDEX(Pilastri!$A$1:$K$10000,$L20,8))</f>
        <v>-18.617999999999999</v>
      </c>
      <c r="R20" s="24">
        <f ca="1">IF(P20="","",INDEX(Pilastri!$A$1:$K$10000,$L20,9))</f>
        <v>174.26</v>
      </c>
      <c r="S20" s="24">
        <f ca="1">IF(Q20="","",INDEX(Pilastri!$A$1:$K$10000,$L20,10))</f>
        <v>17.436</v>
      </c>
      <c r="T20" s="24">
        <f ca="1">IF(R20="","",INDEX(Pilastri!$A$1:$K$10000,$L20,11))</f>
        <v>25.652999999999999</v>
      </c>
      <c r="U20" s="25"/>
      <c r="V20" s="32"/>
      <c r="W20" s="33"/>
      <c r="X20" s="32"/>
      <c r="Y20" s="32"/>
      <c r="Z20" s="32"/>
      <c r="AA20" s="32"/>
      <c r="AB20" s="32"/>
      <c r="AC20" s="32"/>
      <c r="AD20" s="34"/>
    </row>
    <row r="21" spans="1:30">
      <c r="A21" s="56"/>
      <c r="B21" s="58">
        <f t="shared" ca="1" si="3"/>
        <v>277</v>
      </c>
      <c r="C21" s="23">
        <f ca="1">IF(B21="","",INDEX(Pilastri!$A$1:$K$10000,$B21,4))</f>
        <v>2</v>
      </c>
      <c r="D21" s="23" t="str">
        <f ca="1">IF(B21="","",INDEX(Pilastri!$A$1:$K$10000,$B21,5))</f>
        <v>N</v>
      </c>
      <c r="E21" s="24">
        <f ca="1">IF(C21="","",INDEX(Pilastri!$A$1:$K$10000,$B21,6))</f>
        <v>-377.87200000000001</v>
      </c>
      <c r="F21" s="24">
        <f ca="1">IF(D21="","",INDEX(Pilastri!$A$1:$K$10000,$B21,7))</f>
        <v>-225.56700000000001</v>
      </c>
      <c r="G21" s="24">
        <f ca="1">IF(E21="","",INDEX(Pilastri!$A$1:$K$10000,$B21,8))</f>
        <v>-181.84899999999999</v>
      </c>
      <c r="H21" s="24">
        <f ca="1">IF(F21="","",INDEX(Pilastri!$A$1:$K$10000,$B21,9))</f>
        <v>-21.338999999999999</v>
      </c>
      <c r="I21" s="24">
        <f ca="1">IF(G21="","",INDEX(Pilastri!$A$1:$K$10000,$B21,10))</f>
        <v>-2.4630000000000001</v>
      </c>
      <c r="J21" s="24">
        <f ca="1">IF(H21="","",INDEX(Pilastri!$A$1:$K$10000,$B21,11))</f>
        <v>-3.6230000000000002</v>
      </c>
      <c r="K21" s="58"/>
      <c r="L21" s="58">
        <f t="shared" ca="1" si="4"/>
        <v>1057</v>
      </c>
      <c r="M21" s="23">
        <f ca="1">IF(L21="","",INDEX(Pilastri!$A$1:$K$10000,$L21,4))</f>
        <v>2</v>
      </c>
      <c r="N21" s="23" t="str">
        <f ca="1">IF(L21="","",INDEX(Pilastri!$A$1:$K$10000,$L21,5))</f>
        <v>N</v>
      </c>
      <c r="O21" s="24">
        <f ca="1">IF(M21="","",INDEX(Pilastri!$A$1:$K$10000,$L21,6))</f>
        <v>-446.613</v>
      </c>
      <c r="P21" s="24">
        <f ca="1">IF(N21="","",INDEX(Pilastri!$A$1:$K$10000,$L21,7))</f>
        <v>-294.005</v>
      </c>
      <c r="Q21" s="24">
        <f ca="1">IF(O21="","",INDEX(Pilastri!$A$1:$K$10000,$L21,8))</f>
        <v>0</v>
      </c>
      <c r="R21" s="24">
        <f ca="1">IF(P21="","",INDEX(Pilastri!$A$1:$K$10000,$L21,9))</f>
        <v>0</v>
      </c>
      <c r="S21" s="24">
        <f ca="1">IF(Q21="","",INDEX(Pilastri!$A$1:$K$10000,$L21,10))</f>
        <v>0</v>
      </c>
      <c r="T21" s="24">
        <f ca="1">IF(R21="","",INDEX(Pilastri!$A$1:$K$10000,$L21,11))</f>
        <v>0</v>
      </c>
      <c r="U21" s="25"/>
      <c r="V21" s="32"/>
      <c r="W21" s="33">
        <f ca="1">M21</f>
        <v>2</v>
      </c>
      <c r="X21" s="33" t="str">
        <f ca="1">N21</f>
        <v>N</v>
      </c>
      <c r="Y21" s="54">
        <f ca="1">IF($W21="","",E21+O21)</f>
        <v>-824.48500000000001</v>
      </c>
      <c r="Z21" s="54">
        <f t="shared" ref="Z21" ca="1" si="15">IF($W21="","",F21+P21)</f>
        <v>-519.572</v>
      </c>
      <c r="AA21" s="54">
        <f t="shared" ref="AA21" ca="1" si="16">IF($W21="","",G21+Q21)</f>
        <v>-181.84899999999999</v>
      </c>
      <c r="AB21" s="54">
        <f t="shared" ref="AB21" ca="1" si="17">IF($W21="","",H21+R21)</f>
        <v>-21.338999999999999</v>
      </c>
      <c r="AC21" s="54">
        <f t="shared" ref="AC21" ca="1" si="18">IF($W21="","",I21+S21)</f>
        <v>-2.4630000000000001</v>
      </c>
      <c r="AD21" s="54">
        <f t="shared" ref="AD21" ca="1" si="19">IF($W21="","",J21+T21)</f>
        <v>-3.6230000000000002</v>
      </c>
    </row>
    <row r="22" spans="1:30">
      <c r="A22" s="56"/>
      <c r="B22" s="58">
        <f t="shared" ca="1" si="3"/>
        <v>278</v>
      </c>
      <c r="C22" s="23">
        <f ca="1">IF(B22="","",INDEX(Pilastri!$A$1:$K$10000,$B22,4))</f>
        <v>1</v>
      </c>
      <c r="D22" s="23" t="str">
        <f ca="1">IF(B22="","",INDEX(Pilastri!$A$1:$K$10000,$B22,5))</f>
        <v>Msup</v>
      </c>
      <c r="E22" s="24">
        <f ca="1">IF(C22="","",INDEX(Pilastri!$A$1:$K$10000,$B22,6))</f>
        <v>13.923</v>
      </c>
      <c r="F22" s="24">
        <f ca="1">IF(D22="","",INDEX(Pilastri!$A$1:$K$10000,$B22,7))</f>
        <v>8.3320000000000007</v>
      </c>
      <c r="G22" s="24">
        <f ca="1">IF(E22="","",INDEX(Pilastri!$A$1:$K$10000,$B22,8))</f>
        <v>51.406999999999996</v>
      </c>
      <c r="H22" s="24">
        <f ca="1">IF(F22="","",INDEX(Pilastri!$A$1:$K$10000,$B22,9))</f>
        <v>6.2990000000000004</v>
      </c>
      <c r="I22" s="24">
        <f ca="1">IF(G22="","",INDEX(Pilastri!$A$1:$K$10000,$B22,10))</f>
        <v>0.79500000000000004</v>
      </c>
      <c r="J22" s="24">
        <f ca="1">IF(H22="","",INDEX(Pilastri!$A$1:$K$10000,$B22,11))</f>
        <v>1.17</v>
      </c>
      <c r="K22" s="58"/>
      <c r="L22" s="58">
        <f t="shared" ca="1" si="4"/>
        <v>1058</v>
      </c>
      <c r="M22" s="23">
        <f ca="1">IF(L22="","",INDEX(Pilastri!$A$1:$K$10000,$L22,4))</f>
        <v>1</v>
      </c>
      <c r="N22" s="23" t="str">
        <f ca="1">IF(L22="","",INDEX(Pilastri!$A$1:$K$10000,$L22,5))</f>
        <v>Msup</v>
      </c>
      <c r="O22" s="24">
        <f ca="1">IF(M22="","",INDEX(Pilastri!$A$1:$K$10000,$L22,6))</f>
        <v>-1.113</v>
      </c>
      <c r="P22" s="24">
        <f ca="1">IF(N22="","",INDEX(Pilastri!$A$1:$K$10000,$L22,7))</f>
        <v>-0.57999999999999996</v>
      </c>
      <c r="Q22" s="24">
        <f ca="1">IF(O22="","",INDEX(Pilastri!$A$1:$K$10000,$L22,8))</f>
        <v>-24.047000000000001</v>
      </c>
      <c r="R22" s="24">
        <f ca="1">IF(P22="","",INDEX(Pilastri!$A$1:$K$10000,$L22,9))</f>
        <v>211.66200000000001</v>
      </c>
      <c r="S22" s="24">
        <f ca="1">IF(Q22="","",INDEX(Pilastri!$A$1:$K$10000,$L22,10))</f>
        <v>21.111999999999998</v>
      </c>
      <c r="T22" s="24">
        <f ca="1">IF(R22="","",INDEX(Pilastri!$A$1:$K$10000,$L22,11))</f>
        <v>31.061</v>
      </c>
      <c r="U22" s="25"/>
      <c r="V22" s="32"/>
      <c r="W22" s="33"/>
      <c r="X22" s="32"/>
      <c r="Y22" s="32"/>
      <c r="Z22" s="32"/>
      <c r="AA22" s="32"/>
      <c r="AB22" s="32"/>
      <c r="AC22" s="32"/>
      <c r="AD22" s="34"/>
    </row>
    <row r="23" spans="1:30">
      <c r="A23" s="56"/>
      <c r="B23" s="58">
        <f t="shared" ca="1" si="3"/>
        <v>279</v>
      </c>
      <c r="C23" s="23">
        <f ca="1">IF(B23="","",INDEX(Pilastri!$A$1:$K$10000,$B23,4))</f>
        <v>1</v>
      </c>
      <c r="D23" s="23" t="str">
        <f ca="1">IF(B23="","",INDEX(Pilastri!$A$1:$K$10000,$B23,5))</f>
        <v>Minf</v>
      </c>
      <c r="E23" s="24">
        <f ca="1">IF(C23="","",INDEX(Pilastri!$A$1:$K$10000,$B23,6))</f>
        <v>-7.2450000000000001</v>
      </c>
      <c r="F23" s="24">
        <f ca="1">IF(D23="","",INDEX(Pilastri!$A$1:$K$10000,$B23,7))</f>
        <v>-4.3410000000000002</v>
      </c>
      <c r="G23" s="24">
        <f ca="1">IF(E23="","",INDEX(Pilastri!$A$1:$K$10000,$B23,8))</f>
        <v>-60.088000000000001</v>
      </c>
      <c r="H23" s="24">
        <f ca="1">IF(F23="","",INDEX(Pilastri!$A$1:$K$10000,$B23,9))</f>
        <v>-7.3529999999999998</v>
      </c>
      <c r="I23" s="24">
        <f ca="1">IF(G23="","",INDEX(Pilastri!$A$1:$K$10000,$B23,10))</f>
        <v>-0.92100000000000004</v>
      </c>
      <c r="J23" s="24">
        <f ca="1">IF(H23="","",INDEX(Pilastri!$A$1:$K$10000,$B23,11))</f>
        <v>-1.355</v>
      </c>
      <c r="K23" s="58"/>
      <c r="L23" s="58">
        <f t="shared" ca="1" si="4"/>
        <v>1059</v>
      </c>
      <c r="M23" s="23">
        <f ca="1">IF(L23="","",INDEX(Pilastri!$A$1:$K$10000,$L23,4))</f>
        <v>1</v>
      </c>
      <c r="N23" s="23" t="str">
        <f ca="1">IF(L23="","",INDEX(Pilastri!$A$1:$K$10000,$L23,5))</f>
        <v>Minf</v>
      </c>
      <c r="O23" s="24">
        <f ca="1">IF(M23="","",INDEX(Pilastri!$A$1:$K$10000,$L23,6))</f>
        <v>0.36</v>
      </c>
      <c r="P23" s="24">
        <f ca="1">IF(N23="","",INDEX(Pilastri!$A$1:$K$10000,$L23,7))</f>
        <v>0.105</v>
      </c>
      <c r="Q23" s="24">
        <f ca="1">IF(O23="","",INDEX(Pilastri!$A$1:$K$10000,$L23,8))</f>
        <v>39</v>
      </c>
      <c r="R23" s="24">
        <f ca="1">IF(P23="","",INDEX(Pilastri!$A$1:$K$10000,$L23,9))</f>
        <v>-353.947</v>
      </c>
      <c r="S23" s="24">
        <f ca="1">IF(Q23="","",INDEX(Pilastri!$A$1:$K$10000,$L23,10))</f>
        <v>-35.46</v>
      </c>
      <c r="T23" s="24">
        <f ca="1">IF(R23="","",INDEX(Pilastri!$A$1:$K$10000,$L23,11))</f>
        <v>-52.17</v>
      </c>
      <c r="U23" s="25"/>
      <c r="V23" s="32"/>
      <c r="W23" s="33"/>
      <c r="X23" s="32"/>
      <c r="Y23" s="32"/>
      <c r="Z23" s="32"/>
      <c r="AA23" s="32"/>
      <c r="AB23" s="32"/>
      <c r="AC23" s="32"/>
      <c r="AD23" s="34"/>
    </row>
    <row r="24" spans="1:30">
      <c r="A24" s="56"/>
      <c r="B24" s="58">
        <f t="shared" ca="1" si="3"/>
        <v>280</v>
      </c>
      <c r="C24" s="23">
        <f ca="1">IF(B24="","",INDEX(Pilastri!$A$1:$K$10000,$B24,4))</f>
        <v>1</v>
      </c>
      <c r="D24" s="23" t="str">
        <f ca="1">IF(B24="","",INDEX(Pilastri!$A$1:$K$10000,$B24,5))</f>
        <v>V</v>
      </c>
      <c r="E24" s="24">
        <f ca="1">IF(C24="","",INDEX(Pilastri!$A$1:$K$10000,$B24,6))</f>
        <v>5.88</v>
      </c>
      <c r="F24" s="24">
        <f ca="1">IF(D24="","",INDEX(Pilastri!$A$1:$K$10000,$B24,7))</f>
        <v>3.52</v>
      </c>
      <c r="G24" s="24">
        <f ca="1">IF(E24="","",INDEX(Pilastri!$A$1:$K$10000,$B24,8))</f>
        <v>30.971</v>
      </c>
      <c r="H24" s="24">
        <f ca="1">IF(F24="","",INDEX(Pilastri!$A$1:$K$10000,$B24,9))</f>
        <v>3.7919999999999998</v>
      </c>
      <c r="I24" s="24">
        <f ca="1">IF(G24="","",INDEX(Pilastri!$A$1:$K$10000,$B24,10))</f>
        <v>0.47699999999999998</v>
      </c>
      <c r="J24" s="24">
        <f ca="1">IF(H24="","",INDEX(Pilastri!$A$1:$K$10000,$B24,11))</f>
        <v>0.70099999999999996</v>
      </c>
      <c r="K24" s="58"/>
      <c r="L24" s="58">
        <f t="shared" ca="1" si="4"/>
        <v>1060</v>
      </c>
      <c r="M24" s="23">
        <f ca="1">IF(L24="","",INDEX(Pilastri!$A$1:$K$10000,$L24,4))</f>
        <v>1</v>
      </c>
      <c r="N24" s="23" t="str">
        <f ca="1">IF(L24="","",INDEX(Pilastri!$A$1:$K$10000,$L24,5))</f>
        <v>V</v>
      </c>
      <c r="O24" s="24">
        <f ca="1">IF(M24="","",INDEX(Pilastri!$A$1:$K$10000,$L24,6))</f>
        <v>-0.40899999999999997</v>
      </c>
      <c r="P24" s="24">
        <f ca="1">IF(N24="","",INDEX(Pilastri!$A$1:$K$10000,$L24,7))</f>
        <v>-0.19</v>
      </c>
      <c r="Q24" s="24">
        <f ca="1">IF(O24="","",INDEX(Pilastri!$A$1:$K$10000,$L24,8))</f>
        <v>-17.489999999999998</v>
      </c>
      <c r="R24" s="24">
        <f ca="1">IF(P24="","",INDEX(Pilastri!$A$1:$K$10000,$L24,9))</f>
        <v>157.08699999999999</v>
      </c>
      <c r="S24" s="24">
        <f ca="1">IF(Q24="","",INDEX(Pilastri!$A$1:$K$10000,$L24,10))</f>
        <v>15.715</v>
      </c>
      <c r="T24" s="24">
        <f ca="1">IF(R24="","",INDEX(Pilastri!$A$1:$K$10000,$L24,11))</f>
        <v>23.12</v>
      </c>
      <c r="U24" s="25"/>
      <c r="V24" s="32"/>
      <c r="W24" s="33"/>
      <c r="X24" s="32"/>
      <c r="Y24" s="32"/>
      <c r="Z24" s="32"/>
      <c r="AA24" s="32"/>
      <c r="AB24" s="32"/>
      <c r="AC24" s="32"/>
      <c r="AD24" s="34"/>
    </row>
    <row r="25" spans="1:30">
      <c r="A25" s="56"/>
      <c r="B25" s="58">
        <f t="shared" ca="1" si="3"/>
        <v>281</v>
      </c>
      <c r="C25" s="23">
        <f ca="1">IF(B25="","",INDEX(Pilastri!$A$1:$K$10000,$B25,4))</f>
        <v>1</v>
      </c>
      <c r="D25" s="23" t="str">
        <f ca="1">IF(B25="","",INDEX(Pilastri!$A$1:$K$10000,$B25,5))</f>
        <v>N</v>
      </c>
      <c r="E25" s="24">
        <f ca="1">IF(C25="","",INDEX(Pilastri!$A$1:$K$10000,$B25,6))</f>
        <v>-473.41699999999997</v>
      </c>
      <c r="F25" s="24">
        <f ca="1">IF(D25="","",INDEX(Pilastri!$A$1:$K$10000,$B25,7))</f>
        <v>-282.726</v>
      </c>
      <c r="G25" s="24">
        <f ca="1">IF(E25="","",INDEX(Pilastri!$A$1:$K$10000,$B25,8))</f>
        <v>-257.16500000000002</v>
      </c>
      <c r="H25" s="24">
        <f ca="1">IF(F25="","",INDEX(Pilastri!$A$1:$K$10000,$B25,9))</f>
        <v>-30.492999999999999</v>
      </c>
      <c r="I25" s="24">
        <f ca="1">IF(G25="","",INDEX(Pilastri!$A$1:$K$10000,$B25,10))</f>
        <v>-3.577</v>
      </c>
      <c r="J25" s="24">
        <f ca="1">IF(H25="","",INDEX(Pilastri!$A$1:$K$10000,$B25,11))</f>
        <v>-5.2619999999999996</v>
      </c>
      <c r="K25" s="58"/>
      <c r="L25" s="58">
        <f t="shared" ca="1" si="4"/>
        <v>1061</v>
      </c>
      <c r="M25" s="23">
        <f ca="1">IF(L25="","",INDEX(Pilastri!$A$1:$K$10000,$L25,4))</f>
        <v>1</v>
      </c>
      <c r="N25" s="23" t="str">
        <f ca="1">IF(L25="","",INDEX(Pilastri!$A$1:$K$10000,$L25,5))</f>
        <v>N</v>
      </c>
      <c r="O25" s="24">
        <f ca="1">IF(M25="","",INDEX(Pilastri!$A$1:$K$10000,$L25,6))</f>
        <v>-517.92899999999997</v>
      </c>
      <c r="P25" s="24">
        <f ca="1">IF(N25="","",INDEX(Pilastri!$A$1:$K$10000,$L25,7))</f>
        <v>-345.56400000000002</v>
      </c>
      <c r="Q25" s="24">
        <f ca="1">IF(O25="","",INDEX(Pilastri!$A$1:$K$10000,$L25,8))</f>
        <v>0</v>
      </c>
      <c r="R25" s="24">
        <f ca="1">IF(P25="","",INDEX(Pilastri!$A$1:$K$10000,$L25,9))</f>
        <v>0</v>
      </c>
      <c r="S25" s="24">
        <f ca="1">IF(Q25="","",INDEX(Pilastri!$A$1:$K$10000,$L25,10))</f>
        <v>0</v>
      </c>
      <c r="T25" s="24">
        <f ca="1">IF(R25="","",INDEX(Pilastri!$A$1:$K$10000,$L25,11))</f>
        <v>0</v>
      </c>
      <c r="U25" s="25"/>
      <c r="V25" s="32"/>
      <c r="W25" s="33">
        <f ca="1">M25</f>
        <v>1</v>
      </c>
      <c r="X25" s="33" t="str">
        <f ca="1">N25</f>
        <v>N</v>
      </c>
      <c r="Y25" s="54">
        <f ca="1">IF($W25="","",E25+O25)</f>
        <v>-991.346</v>
      </c>
      <c r="Z25" s="54">
        <f t="shared" ref="Z25" ca="1" si="20">IF($W25="","",F25+P25)</f>
        <v>-628.29</v>
      </c>
      <c r="AA25" s="54">
        <f t="shared" ref="AA25" ca="1" si="21">IF($W25="","",G25+Q25)</f>
        <v>-257.16500000000002</v>
      </c>
      <c r="AB25" s="54">
        <f t="shared" ref="AB25" ca="1" si="22">IF($W25="","",H25+R25)</f>
        <v>-30.492999999999999</v>
      </c>
      <c r="AC25" s="54">
        <f t="shared" ref="AC25" ca="1" si="23">IF($W25="","",I25+S25)</f>
        <v>-3.577</v>
      </c>
      <c r="AD25" s="54">
        <f t="shared" ref="AD25" ca="1" si="24">IF($W25="","",J25+T25)</f>
        <v>-5.2619999999999996</v>
      </c>
    </row>
    <row r="26" spans="1:30">
      <c r="A26" s="56"/>
      <c r="B26" s="58" t="str">
        <f t="shared" ca="1" si="3"/>
        <v/>
      </c>
      <c r="C26" s="23" t="str">
        <f ca="1">IF(B26="","",INDEX(Pilastri!$A$1:$K$10000,$B26,4))</f>
        <v/>
      </c>
      <c r="D26" s="23" t="str">
        <f ca="1">IF(B26="","",INDEX(Pilastri!$A$1:$K$10000,$B26,5))</f>
        <v/>
      </c>
      <c r="E26" s="24" t="str">
        <f ca="1">IF(C26="","",INDEX(Pilastri!$A$1:$K$10000,$B26,6))</f>
        <v/>
      </c>
      <c r="F26" s="24" t="str">
        <f ca="1">IF(D26="","",INDEX(Pilastri!$A$1:$K$10000,$B26,7))</f>
        <v/>
      </c>
      <c r="G26" s="24" t="str">
        <f ca="1">IF(E26="","",INDEX(Pilastri!$A$1:$K$10000,$B26,8))</f>
        <v/>
      </c>
      <c r="H26" s="24" t="str">
        <f ca="1">IF(F26="","",INDEX(Pilastri!$A$1:$K$10000,$B26,9))</f>
        <v/>
      </c>
      <c r="I26" s="24" t="str">
        <f ca="1">IF(G26="","",INDEX(Pilastri!$A$1:$K$10000,$B26,10))</f>
        <v/>
      </c>
      <c r="J26" s="24" t="str">
        <f ca="1">IF(H26="","",INDEX(Pilastri!$A$1:$K$10000,$B26,11))</f>
        <v/>
      </c>
      <c r="K26" s="58"/>
      <c r="L26" s="58" t="str">
        <f t="shared" ca="1" si="4"/>
        <v/>
      </c>
      <c r="M26" s="23" t="str">
        <f ca="1">IF(L26="","",INDEX(Pilastri!$A$1:$K$10000,$L26,4))</f>
        <v/>
      </c>
      <c r="N26" s="23" t="str">
        <f ca="1">IF(L26="","",INDEX(Pilastri!$A$1:$K$10000,$L26,5))</f>
        <v/>
      </c>
      <c r="O26" s="24" t="str">
        <f ca="1">IF(M26="","",INDEX(Pilastri!$A$1:$K$10000,$L26,6))</f>
        <v/>
      </c>
      <c r="P26" s="24" t="str">
        <f ca="1">IF(N26="","",INDEX(Pilastri!$A$1:$K$10000,$L26,7))</f>
        <v/>
      </c>
      <c r="Q26" s="24" t="str">
        <f ca="1">IF(O26="","",INDEX(Pilastri!$A$1:$K$10000,$L26,8))</f>
        <v/>
      </c>
      <c r="R26" s="24" t="str">
        <f ca="1">IF(P26="","",INDEX(Pilastri!$A$1:$K$10000,$L26,9))</f>
        <v/>
      </c>
      <c r="S26" s="24" t="str">
        <f ca="1">IF(Q26="","",INDEX(Pilastri!$A$1:$K$10000,$L26,10))</f>
        <v/>
      </c>
      <c r="T26" s="24" t="str">
        <f ca="1">IF(R26="","",INDEX(Pilastri!$A$1:$K$10000,$L26,11))</f>
        <v/>
      </c>
      <c r="U26" s="25"/>
      <c r="V26" s="25"/>
      <c r="W26" s="33"/>
      <c r="X26" s="32"/>
      <c r="Y26" s="32"/>
      <c r="Z26" s="32"/>
      <c r="AA26" s="32"/>
      <c r="AB26" s="32"/>
      <c r="AC26" s="32"/>
      <c r="AD26" s="34"/>
    </row>
    <row r="27" spans="1:30">
      <c r="A27" s="56"/>
      <c r="B27" s="58" t="str">
        <f t="shared" ca="1" si="3"/>
        <v/>
      </c>
      <c r="C27" s="23" t="str">
        <f ca="1">IF(B27="","",INDEX(Pilastri!$A$1:$K$10000,$B27,4))</f>
        <v/>
      </c>
      <c r="D27" s="23" t="str">
        <f ca="1">IF(B27="","",INDEX(Pilastri!$A$1:$K$10000,$B27,5))</f>
        <v/>
      </c>
      <c r="E27" s="24" t="str">
        <f ca="1">IF(C27="","",INDEX(Pilastri!$A$1:$K$10000,$B27,6))</f>
        <v/>
      </c>
      <c r="F27" s="24" t="str">
        <f ca="1">IF(D27="","",INDEX(Pilastri!$A$1:$K$10000,$B27,7))</f>
        <v/>
      </c>
      <c r="G27" s="24" t="str">
        <f ca="1">IF(E27="","",INDEX(Pilastri!$A$1:$K$10000,$B27,8))</f>
        <v/>
      </c>
      <c r="H27" s="24" t="str">
        <f ca="1">IF(F27="","",INDEX(Pilastri!$A$1:$K$10000,$B27,9))</f>
        <v/>
      </c>
      <c r="I27" s="24" t="str">
        <f ca="1">IF(G27="","",INDEX(Pilastri!$A$1:$K$10000,$B27,10))</f>
        <v/>
      </c>
      <c r="J27" s="24" t="str">
        <f ca="1">IF(H27="","",INDEX(Pilastri!$A$1:$K$10000,$B27,11))</f>
        <v/>
      </c>
      <c r="K27" s="61"/>
      <c r="L27" s="58" t="str">
        <f t="shared" ca="1" si="4"/>
        <v/>
      </c>
      <c r="M27" s="23" t="str">
        <f ca="1">IF(L27="","",INDEX(Pilastri!$A$1:$K$10000,$L27,4))</f>
        <v/>
      </c>
      <c r="N27" s="23" t="str">
        <f ca="1">IF(L27="","",INDEX(Pilastri!$A$1:$K$10000,$L27,5))</f>
        <v/>
      </c>
      <c r="O27" s="24" t="str">
        <f ca="1">IF(M27="","",INDEX(Pilastri!$A$1:$K$10000,$L27,6))</f>
        <v/>
      </c>
      <c r="P27" s="24" t="str">
        <f ca="1">IF(N27="","",INDEX(Pilastri!$A$1:$K$10000,$L27,7))</f>
        <v/>
      </c>
      <c r="Q27" s="24" t="str">
        <f ca="1">IF(O27="","",INDEX(Pilastri!$A$1:$K$10000,$L27,8))</f>
        <v/>
      </c>
      <c r="R27" s="24" t="str">
        <f ca="1">IF(P27="","",INDEX(Pilastri!$A$1:$K$10000,$L27,9))</f>
        <v/>
      </c>
      <c r="S27" s="24" t="str">
        <f ca="1">IF(Q27="","",INDEX(Pilastri!$A$1:$K$10000,$L27,10))</f>
        <v/>
      </c>
      <c r="T27" s="24" t="str">
        <f ca="1">IF(R27="","",INDEX(Pilastri!$A$1:$K$10000,$L27,11))</f>
        <v/>
      </c>
      <c r="U27" s="25"/>
      <c r="V27" s="25"/>
      <c r="W27" s="33"/>
      <c r="X27" s="32"/>
      <c r="Y27" s="32"/>
      <c r="Z27" s="32"/>
      <c r="AA27" s="32"/>
      <c r="AB27" s="32"/>
      <c r="AC27" s="32"/>
      <c r="AD27" s="34"/>
    </row>
    <row r="28" spans="1:30">
      <c r="A28" s="56"/>
      <c r="B28" s="58" t="str">
        <f t="shared" ca="1" si="3"/>
        <v/>
      </c>
      <c r="C28" s="23" t="str">
        <f ca="1">IF(B28="","",INDEX(Pilastri!$A$1:$K$10000,$B28,4))</f>
        <v/>
      </c>
      <c r="D28" s="23" t="str">
        <f ca="1">IF(B28="","",INDEX(Pilastri!$A$1:$K$10000,$B28,5))</f>
        <v/>
      </c>
      <c r="E28" s="24" t="str">
        <f ca="1">IF(C28="","",INDEX(Pilastri!$A$1:$K$10000,$B28,6))</f>
        <v/>
      </c>
      <c r="F28" s="24" t="str">
        <f ca="1">IF(D28="","",INDEX(Pilastri!$A$1:$K$10000,$B28,7))</f>
        <v/>
      </c>
      <c r="G28" s="24" t="str">
        <f ca="1">IF(E28="","",INDEX(Pilastri!$A$1:$K$10000,$B28,8))</f>
        <v/>
      </c>
      <c r="H28" s="24" t="str">
        <f ca="1">IF(F28="","",INDEX(Pilastri!$A$1:$K$10000,$B28,9))</f>
        <v/>
      </c>
      <c r="I28" s="24" t="str">
        <f ca="1">IF(G28="","",INDEX(Pilastri!$A$1:$K$10000,$B28,10))</f>
        <v/>
      </c>
      <c r="J28" s="24" t="str">
        <f ca="1">IF(H28="","",INDEX(Pilastri!$A$1:$K$10000,$B28,11))</f>
        <v/>
      </c>
      <c r="K28" s="58"/>
      <c r="L28" s="58" t="str">
        <f t="shared" ca="1" si="4"/>
        <v/>
      </c>
      <c r="M28" s="23" t="str">
        <f ca="1">IF(L28="","",INDEX(Pilastri!$A$1:$K$10000,$L28,4))</f>
        <v/>
      </c>
      <c r="N28" s="23" t="str">
        <f ca="1">IF(L28="","",INDEX(Pilastri!$A$1:$K$10000,$L28,5))</f>
        <v/>
      </c>
      <c r="O28" s="24" t="str">
        <f ca="1">IF(M28="","",INDEX(Pilastri!$A$1:$K$10000,$L28,6))</f>
        <v/>
      </c>
      <c r="P28" s="24" t="str">
        <f ca="1">IF(N28="","",INDEX(Pilastri!$A$1:$K$10000,$L28,7))</f>
        <v/>
      </c>
      <c r="Q28" s="24" t="str">
        <f ca="1">IF(O28="","",INDEX(Pilastri!$A$1:$K$10000,$L28,8))</f>
        <v/>
      </c>
      <c r="R28" s="24" t="str">
        <f ca="1">IF(P28="","",INDEX(Pilastri!$A$1:$K$10000,$L28,9))</f>
        <v/>
      </c>
      <c r="S28" s="24" t="str">
        <f ca="1">IF(Q28="","",INDEX(Pilastri!$A$1:$K$10000,$L28,10))</f>
        <v/>
      </c>
      <c r="T28" s="24" t="str">
        <f ca="1">IF(R28="","",INDEX(Pilastri!$A$1:$K$10000,$L28,11))</f>
        <v/>
      </c>
      <c r="U28" s="25"/>
      <c r="V28" s="25"/>
      <c r="W28" s="33"/>
      <c r="X28" s="32"/>
      <c r="Y28" s="32"/>
      <c r="Z28" s="32"/>
      <c r="AA28" s="32"/>
      <c r="AB28" s="32"/>
      <c r="AC28" s="32"/>
      <c r="AD28" s="34"/>
    </row>
    <row r="29" spans="1:30" s="32" customFormat="1">
      <c r="A29" s="58"/>
      <c r="B29" s="58" t="str">
        <f t="shared" ca="1" si="3"/>
        <v/>
      </c>
      <c r="C29" s="23" t="str">
        <f ca="1">IF(B29="","",INDEX(Pilastri!$A$1:$K$10000,$B29,4))</f>
        <v/>
      </c>
      <c r="D29" s="23" t="str">
        <f ca="1">IF(B29="","",INDEX(Pilastri!$A$1:$K$10000,$B29,5))</f>
        <v/>
      </c>
      <c r="E29" s="24" t="str">
        <f ca="1">IF(C29="","",INDEX(Pilastri!$A$1:$K$10000,$B29,6))</f>
        <v/>
      </c>
      <c r="F29" s="24" t="str">
        <f ca="1">IF(D29="","",INDEX(Pilastri!$A$1:$K$10000,$B29,7))</f>
        <v/>
      </c>
      <c r="G29" s="24" t="str">
        <f ca="1">IF(E29="","",INDEX(Pilastri!$A$1:$K$10000,$B29,8))</f>
        <v/>
      </c>
      <c r="H29" s="24" t="str">
        <f ca="1">IF(F29="","",INDEX(Pilastri!$A$1:$K$10000,$B29,9))</f>
        <v/>
      </c>
      <c r="I29" s="24" t="str">
        <f ca="1">IF(G29="","",INDEX(Pilastri!$A$1:$K$10000,$B29,10))</f>
        <v/>
      </c>
      <c r="J29" s="24" t="str">
        <f ca="1">IF(H29="","",INDEX(Pilastri!$A$1:$K$10000,$B29,11))</f>
        <v/>
      </c>
      <c r="K29" s="58"/>
      <c r="L29" s="58" t="str">
        <f t="shared" ca="1" si="4"/>
        <v/>
      </c>
      <c r="M29" s="23" t="str">
        <f ca="1">IF(L29="","",INDEX(Pilastri!$A$1:$K$10000,$L29,4))</f>
        <v/>
      </c>
      <c r="N29" s="23" t="str">
        <f ca="1">IF(L29="","",INDEX(Pilastri!$A$1:$K$10000,$L29,5))</f>
        <v/>
      </c>
      <c r="O29" s="24" t="str">
        <f ca="1">IF(M29="","",INDEX(Pilastri!$A$1:$K$10000,$L29,6))</f>
        <v/>
      </c>
      <c r="P29" s="24" t="str">
        <f ca="1">IF(N29="","",INDEX(Pilastri!$A$1:$K$10000,$L29,7))</f>
        <v/>
      </c>
      <c r="Q29" s="24" t="str">
        <f ca="1">IF(O29="","",INDEX(Pilastri!$A$1:$K$10000,$L29,8))</f>
        <v/>
      </c>
      <c r="R29" s="24" t="str">
        <f ca="1">IF(P29="","",INDEX(Pilastri!$A$1:$K$10000,$L29,9))</f>
        <v/>
      </c>
      <c r="S29" s="24" t="str">
        <f ca="1">IF(Q29="","",INDEX(Pilastri!$A$1:$K$10000,$L29,10))</f>
        <v/>
      </c>
      <c r="T29" s="24" t="str">
        <f ca="1">IF(R29="","",INDEX(Pilastri!$A$1:$K$10000,$L29,11))</f>
        <v/>
      </c>
      <c r="U29" s="25"/>
      <c r="V29" s="25"/>
      <c r="W29" s="33" t="str">
        <f ca="1">M29</f>
        <v/>
      </c>
      <c r="X29" s="33" t="str">
        <f ca="1">N29</f>
        <v/>
      </c>
      <c r="Y29" s="54" t="str">
        <f ca="1">IF($W29="","",E29+O29)</f>
        <v/>
      </c>
      <c r="Z29" s="54" t="str">
        <f t="shared" ref="Z29" ca="1" si="25">IF($W29="","",F29+P29)</f>
        <v/>
      </c>
      <c r="AA29" s="54" t="str">
        <f t="shared" ref="AA29" ca="1" si="26">IF($W29="","",G29+Q29)</f>
        <v/>
      </c>
      <c r="AB29" s="54" t="str">
        <f t="shared" ref="AB29" ca="1" si="27">IF($W29="","",H29+R29)</f>
        <v/>
      </c>
      <c r="AC29" s="54" t="str">
        <f t="shared" ref="AC29" ca="1" si="28">IF($W29="","",I29+S29)</f>
        <v/>
      </c>
      <c r="AD29" s="54" t="str">
        <f t="shared" ref="AD29" ca="1" si="29">IF($W29="","",J29+T29)</f>
        <v/>
      </c>
    </row>
    <row r="30" spans="1:30">
      <c r="A30" s="58"/>
      <c r="B30" s="58" t="str">
        <f t="shared" ref="B30:B33" ca="1" si="30">IF(ROW(C30)-ROW(C$6)&gt;=4*$C$6,"",B29+1)</f>
        <v/>
      </c>
      <c r="C30" s="23" t="str">
        <f ca="1">IF(B30="","",INDEX(Pilastri!$A$1:$K$10000,$B30,4))</f>
        <v/>
      </c>
      <c r="D30" s="23" t="str">
        <f ca="1">IF(B30="","",INDEX(Pilastri!$A$1:$K$10000,$B30,5))</f>
        <v/>
      </c>
      <c r="E30" s="24" t="str">
        <f ca="1">IF(C30="","",INDEX(Pilastri!$A$1:$K$10000,$B30,6))</f>
        <v/>
      </c>
      <c r="F30" s="24" t="str">
        <f ca="1">IF(D30="","",INDEX(Pilastri!$A$1:$K$10000,$B30,7))</f>
        <v/>
      </c>
      <c r="G30" s="24" t="str">
        <f ca="1">IF(E30="","",INDEX(Pilastri!$A$1:$K$10000,$B30,8))</f>
        <v/>
      </c>
      <c r="H30" s="24" t="str">
        <f ca="1">IF(F30="","",INDEX(Pilastri!$A$1:$K$10000,$B30,9))</f>
        <v/>
      </c>
      <c r="I30" s="24" t="str">
        <f ca="1">IF(G30="","",INDEX(Pilastri!$A$1:$K$10000,$B30,10))</f>
        <v/>
      </c>
      <c r="J30" s="24" t="str">
        <f ca="1">IF(H30="","",INDEX(Pilastri!$A$1:$K$10000,$B30,11))</f>
        <v/>
      </c>
      <c r="K30" s="58"/>
      <c r="L30" s="58" t="str">
        <f t="shared" ref="L30:L33" ca="1" si="31">IF(ROW(M30)-ROW(M$6)&gt;=4*$C$6,"",L29+1)</f>
        <v/>
      </c>
      <c r="M30" s="23" t="str">
        <f ca="1">IF(L30="","",INDEX(Pilastri!$A$1:$K$10000,$L30,4))</f>
        <v/>
      </c>
      <c r="N30" s="23" t="str">
        <f ca="1">IF(L30="","",INDEX(Pilastri!$A$1:$K$10000,$L30,5))</f>
        <v/>
      </c>
      <c r="O30" s="24" t="str">
        <f ca="1">IF(M30="","",INDEX(Pilastri!$A$1:$K$10000,$L30,6))</f>
        <v/>
      </c>
      <c r="P30" s="24" t="str">
        <f ca="1">IF(N30="","",INDEX(Pilastri!$A$1:$K$10000,$L30,7))</f>
        <v/>
      </c>
      <c r="Q30" s="24" t="str">
        <f ca="1">IF(O30="","",INDEX(Pilastri!$A$1:$K$10000,$L30,8))</f>
        <v/>
      </c>
      <c r="R30" s="24" t="str">
        <f ca="1">IF(P30="","",INDEX(Pilastri!$A$1:$K$10000,$L30,9))</f>
        <v/>
      </c>
      <c r="S30" s="24" t="str">
        <f ca="1">IF(Q30="","",INDEX(Pilastri!$A$1:$K$10000,$L30,10))</f>
        <v/>
      </c>
      <c r="T30" s="24" t="str">
        <f ca="1">IF(R30="","",INDEX(Pilastri!$A$1:$K$10000,$L30,11))</f>
        <v/>
      </c>
      <c r="U30" s="25"/>
      <c r="V30" s="25"/>
      <c r="W30" s="33"/>
      <c r="X30" s="32"/>
      <c r="Y30" s="32"/>
      <c r="Z30" s="32"/>
      <c r="AA30" s="32"/>
      <c r="AB30" s="32"/>
      <c r="AC30" s="32"/>
      <c r="AD30" s="34"/>
    </row>
    <row r="31" spans="1:30">
      <c r="A31" s="58"/>
      <c r="B31" s="58" t="str">
        <f t="shared" ca="1" si="30"/>
        <v/>
      </c>
      <c r="C31" s="23" t="str">
        <f ca="1">IF(B31="","",INDEX(Pilastri!$A$1:$K$10000,$B31,4))</f>
        <v/>
      </c>
      <c r="D31" s="23" t="str">
        <f ca="1">IF(B31="","",INDEX(Pilastri!$A$1:$K$10000,$B31,5))</f>
        <v/>
      </c>
      <c r="E31" s="24" t="str">
        <f ca="1">IF(C31="","",INDEX(Pilastri!$A$1:$K$10000,$B31,6))</f>
        <v/>
      </c>
      <c r="F31" s="24" t="str">
        <f ca="1">IF(D31="","",INDEX(Pilastri!$A$1:$K$10000,$B31,7))</f>
        <v/>
      </c>
      <c r="G31" s="24" t="str">
        <f ca="1">IF(E31="","",INDEX(Pilastri!$A$1:$K$10000,$B31,8))</f>
        <v/>
      </c>
      <c r="H31" s="24" t="str">
        <f ca="1">IF(F31="","",INDEX(Pilastri!$A$1:$K$10000,$B31,9))</f>
        <v/>
      </c>
      <c r="I31" s="24" t="str">
        <f ca="1">IF(G31="","",INDEX(Pilastri!$A$1:$K$10000,$B31,10))</f>
        <v/>
      </c>
      <c r="J31" s="24" t="str">
        <f ca="1">IF(H31="","",INDEX(Pilastri!$A$1:$K$10000,$B31,11))</f>
        <v/>
      </c>
      <c r="K31" s="58"/>
      <c r="L31" s="58" t="str">
        <f t="shared" ca="1" si="31"/>
        <v/>
      </c>
      <c r="M31" s="23" t="str">
        <f ca="1">IF(L31="","",INDEX(Pilastri!$A$1:$K$10000,$L31,4))</f>
        <v/>
      </c>
      <c r="N31" s="23" t="str">
        <f ca="1">IF(L31="","",INDEX(Pilastri!$A$1:$K$10000,$L31,5))</f>
        <v/>
      </c>
      <c r="O31" s="24" t="str">
        <f ca="1">IF(M31="","",INDEX(Pilastri!$A$1:$K$10000,$L31,6))</f>
        <v/>
      </c>
      <c r="P31" s="24" t="str">
        <f ca="1">IF(N31="","",INDEX(Pilastri!$A$1:$K$10000,$L31,7))</f>
        <v/>
      </c>
      <c r="Q31" s="24" t="str">
        <f ca="1">IF(O31="","",INDEX(Pilastri!$A$1:$K$10000,$L31,8))</f>
        <v/>
      </c>
      <c r="R31" s="24" t="str">
        <f ca="1">IF(P31="","",INDEX(Pilastri!$A$1:$K$10000,$L31,9))</f>
        <v/>
      </c>
      <c r="S31" s="24" t="str">
        <f ca="1">IF(Q31="","",INDEX(Pilastri!$A$1:$K$10000,$L31,10))</f>
        <v/>
      </c>
      <c r="T31" s="24" t="str">
        <f ca="1">IF(R31="","",INDEX(Pilastri!$A$1:$K$10000,$L31,11))</f>
        <v/>
      </c>
      <c r="U31" s="25"/>
      <c r="V31" s="25"/>
      <c r="W31" s="33"/>
      <c r="X31" s="32"/>
      <c r="Y31" s="32"/>
      <c r="Z31" s="32"/>
      <c r="AA31" s="32"/>
      <c r="AB31" s="32"/>
      <c r="AC31" s="32"/>
      <c r="AD31" s="34"/>
    </row>
    <row r="32" spans="1:30">
      <c r="A32" s="58"/>
      <c r="B32" s="58" t="str">
        <f t="shared" ca="1" si="30"/>
        <v/>
      </c>
      <c r="C32" s="23" t="str">
        <f ca="1">IF(B32="","",INDEX(Pilastri!$A$1:$K$10000,$B32,4))</f>
        <v/>
      </c>
      <c r="D32" s="23" t="str">
        <f ca="1">IF(B32="","",INDEX(Pilastri!$A$1:$K$10000,$B32,5))</f>
        <v/>
      </c>
      <c r="E32" s="24" t="str">
        <f ca="1">IF(C32="","",INDEX(Pilastri!$A$1:$K$10000,$B32,6))</f>
        <v/>
      </c>
      <c r="F32" s="24" t="str">
        <f ca="1">IF(D32="","",INDEX(Pilastri!$A$1:$K$10000,$B32,7))</f>
        <v/>
      </c>
      <c r="G32" s="24" t="str">
        <f ca="1">IF(E32="","",INDEX(Pilastri!$A$1:$K$10000,$B32,8))</f>
        <v/>
      </c>
      <c r="H32" s="24" t="str">
        <f ca="1">IF(F32="","",INDEX(Pilastri!$A$1:$K$10000,$B32,9))</f>
        <v/>
      </c>
      <c r="I32" s="24" t="str">
        <f ca="1">IF(G32="","",INDEX(Pilastri!$A$1:$K$10000,$B32,10))</f>
        <v/>
      </c>
      <c r="J32" s="24" t="str">
        <f ca="1">IF(H32="","",INDEX(Pilastri!$A$1:$K$10000,$B32,11))</f>
        <v/>
      </c>
      <c r="K32" s="58"/>
      <c r="L32" s="58" t="str">
        <f t="shared" ca="1" si="31"/>
        <v/>
      </c>
      <c r="M32" s="23" t="str">
        <f ca="1">IF(L32="","",INDEX(Pilastri!$A$1:$K$10000,$L32,4))</f>
        <v/>
      </c>
      <c r="N32" s="23" t="str">
        <f ca="1">IF(L32="","",INDEX(Pilastri!$A$1:$K$10000,$L32,5))</f>
        <v/>
      </c>
      <c r="O32" s="24" t="str">
        <f ca="1">IF(M32="","",INDEX(Pilastri!$A$1:$K$10000,$L32,6))</f>
        <v/>
      </c>
      <c r="P32" s="24" t="str">
        <f ca="1">IF(N32="","",INDEX(Pilastri!$A$1:$K$10000,$L32,7))</f>
        <v/>
      </c>
      <c r="Q32" s="24" t="str">
        <f ca="1">IF(O32="","",INDEX(Pilastri!$A$1:$K$10000,$L32,8))</f>
        <v/>
      </c>
      <c r="R32" s="24" t="str">
        <f ca="1">IF(P32="","",INDEX(Pilastri!$A$1:$K$10000,$L32,9))</f>
        <v/>
      </c>
      <c r="S32" s="24" t="str">
        <f ca="1">IF(Q32="","",INDEX(Pilastri!$A$1:$K$10000,$L32,10))</f>
        <v/>
      </c>
      <c r="T32" s="24" t="str">
        <f ca="1">IF(R32="","",INDEX(Pilastri!$A$1:$K$10000,$L32,11))</f>
        <v/>
      </c>
      <c r="U32" s="25"/>
      <c r="V32" s="25"/>
      <c r="W32" s="33"/>
      <c r="X32" s="32"/>
      <c r="Y32" s="32"/>
      <c r="Z32" s="32"/>
      <c r="AA32" s="32"/>
      <c r="AB32" s="32"/>
      <c r="AC32" s="32"/>
      <c r="AD32" s="34"/>
    </row>
    <row r="33" spans="1:30">
      <c r="A33" s="59"/>
      <c r="B33" s="60" t="str">
        <f t="shared" ca="1" si="30"/>
        <v/>
      </c>
      <c r="C33" s="49" t="str">
        <f ca="1">IF(B33="","",INDEX(Pilastri!$A$1:$K$10000,$B33,4))</f>
        <v/>
      </c>
      <c r="D33" s="49" t="str">
        <f ca="1">IF(B33="","",INDEX(Pilastri!$A$1:$K$10000,$B33,5))</f>
        <v/>
      </c>
      <c r="E33" s="50" t="str">
        <f ca="1">IF(C33="","",INDEX(Pilastri!$A$1:$K$10000,$B33,6))</f>
        <v/>
      </c>
      <c r="F33" s="50" t="str">
        <f ca="1">IF(D33="","",INDEX(Pilastri!$A$1:$K$10000,$B33,7))</f>
        <v/>
      </c>
      <c r="G33" s="50" t="str">
        <f ca="1">IF(E33="","",INDEX(Pilastri!$A$1:$K$10000,$B33,8))</f>
        <v/>
      </c>
      <c r="H33" s="50" t="str">
        <f ca="1">IF(F33="","",INDEX(Pilastri!$A$1:$K$10000,$B33,9))</f>
        <v/>
      </c>
      <c r="I33" s="50" t="str">
        <f ca="1">IF(G33="","",INDEX(Pilastri!$A$1:$K$10000,$B33,10))</f>
        <v/>
      </c>
      <c r="J33" s="50" t="str">
        <f ca="1">IF(H33="","",INDEX(Pilastri!$A$1:$K$10000,$B33,11))</f>
        <v/>
      </c>
      <c r="K33" s="60"/>
      <c r="L33" s="60" t="str">
        <f t="shared" ca="1" si="31"/>
        <v/>
      </c>
      <c r="M33" s="49" t="str">
        <f ca="1">IF(L33="","",INDEX(Pilastri!$A$1:$K$10000,$L33,4))</f>
        <v/>
      </c>
      <c r="N33" s="49" t="str">
        <f ca="1">IF(L33="","",INDEX(Pilastri!$A$1:$K$10000,$L33,5))</f>
        <v/>
      </c>
      <c r="O33" s="50" t="str">
        <f ca="1">IF(M33="","",INDEX(Pilastri!$A$1:$K$10000,$L33,6))</f>
        <v/>
      </c>
      <c r="P33" s="50" t="str">
        <f ca="1">IF(N33="","",INDEX(Pilastri!$A$1:$K$10000,$L33,7))</f>
        <v/>
      </c>
      <c r="Q33" s="50" t="str">
        <f ca="1">IF(O33="","",INDEX(Pilastri!$A$1:$K$10000,$L33,8))</f>
        <v/>
      </c>
      <c r="R33" s="50" t="str">
        <f ca="1">IF(P33="","",INDEX(Pilastri!$A$1:$K$10000,$L33,9))</f>
        <v/>
      </c>
      <c r="S33" s="50" t="str">
        <f ca="1">IF(Q33="","",INDEX(Pilastri!$A$1:$K$10000,$L33,10))</f>
        <v/>
      </c>
      <c r="T33" s="50" t="str">
        <f ca="1">IF(R33="","",INDEX(Pilastri!$A$1:$K$10000,$L33,11))</f>
        <v/>
      </c>
      <c r="U33" s="51"/>
      <c r="V33" s="51"/>
      <c r="W33" s="52" t="str">
        <f ca="1">M33</f>
        <v/>
      </c>
      <c r="X33" s="52" t="str">
        <f ca="1">N33</f>
        <v/>
      </c>
      <c r="Y33" s="53" t="str">
        <f ca="1">IF($W33="","",E33+O33)</f>
        <v/>
      </c>
      <c r="Z33" s="53" t="str">
        <f t="shared" ref="Z33" ca="1" si="32">IF($W33="","",F33+P33)</f>
        <v/>
      </c>
      <c r="AA33" s="53" t="str">
        <f t="shared" ref="AA33" ca="1" si="33">IF($W33="","",G33+Q33)</f>
        <v/>
      </c>
      <c r="AB33" s="53" t="str">
        <f t="shared" ref="AB33" ca="1" si="34">IF($W33="","",H33+R33)</f>
        <v/>
      </c>
      <c r="AC33" s="53" t="str">
        <f t="shared" ref="AC33" ca="1" si="35">IF($W33="","",I33+S33)</f>
        <v/>
      </c>
      <c r="AD33" s="53" t="str">
        <f t="shared" ref="AD33" ca="1" si="36">IF($W33="","",J33+T33)</f>
        <v/>
      </c>
    </row>
    <row r="35" spans="1:30">
      <c r="A35" t="s">
        <v>100</v>
      </c>
    </row>
    <row r="37" spans="1:30">
      <c r="A37" t="s">
        <v>74</v>
      </c>
      <c r="D37" t="s">
        <v>111</v>
      </c>
      <c r="E37" s="72" t="s">
        <v>124</v>
      </c>
      <c r="F37" s="72"/>
      <c r="H37" s="7" t="s">
        <v>75</v>
      </c>
      <c r="I37" s="1">
        <v>1.3</v>
      </c>
      <c r="J37" s="45" t="s">
        <v>99</v>
      </c>
    </row>
    <row r="38" spans="1:30">
      <c r="H38" s="7"/>
      <c r="I38" s="1"/>
      <c r="J38" s="45"/>
    </row>
    <row r="39" spans="1:30">
      <c r="D39" s="7" t="s">
        <v>76</v>
      </c>
      <c r="F39" s="7" t="s">
        <v>77</v>
      </c>
      <c r="N39" s="7" t="s">
        <v>52</v>
      </c>
      <c r="O39" s="7" t="s">
        <v>53</v>
      </c>
    </row>
    <row r="40" spans="1:30">
      <c r="D40" s="7" t="s">
        <v>80</v>
      </c>
      <c r="F40" s="7" t="s">
        <v>80</v>
      </c>
      <c r="I40" s="5" t="s">
        <v>78</v>
      </c>
      <c r="K40" s="62" t="s">
        <v>30</v>
      </c>
      <c r="L40" s="1">
        <f>H3</f>
        <v>5</v>
      </c>
      <c r="M40" s="6" t="s">
        <v>43</v>
      </c>
      <c r="N40" s="19" t="str">
        <f>IF(I41="","","---")</f>
        <v>---</v>
      </c>
      <c r="O40" s="19" t="str">
        <f>IF(I41="","","---")</f>
        <v>---</v>
      </c>
    </row>
    <row r="41" spans="1:30">
      <c r="A41" t="s">
        <v>79</v>
      </c>
      <c r="B41" s="1">
        <f>L42</f>
        <v>4</v>
      </c>
      <c r="D41" s="40">
        <v>121.5</v>
      </c>
      <c r="F41" s="40">
        <v>321.2</v>
      </c>
      <c r="H41" s="63" t="str">
        <f>IF(B41="","","sup")</f>
        <v>sup</v>
      </c>
      <c r="I41" s="64">
        <v>0.4</v>
      </c>
      <c r="M41" s="6" t="s">
        <v>57</v>
      </c>
      <c r="N41" s="19">
        <f>IF(L40=1,"---",IF(B41="","",F41*$I$37*I41))</f>
        <v>167.024</v>
      </c>
      <c r="O41" s="19">
        <f>IF(L40=1,"---",IF(B41="","",D41*$I$37*I41))</f>
        <v>63.180000000000007</v>
      </c>
    </row>
    <row r="42" spans="1:30">
      <c r="H42" s="6" t="str">
        <f>IF(B41="","","inf")</f>
        <v>inf</v>
      </c>
      <c r="I42" s="19">
        <f>IF(I41="","",1-I41)</f>
        <v>0.6</v>
      </c>
      <c r="K42" s="5" t="str">
        <f>IF(L42="","","ordine")</f>
        <v>ordine</v>
      </c>
      <c r="L42" s="1">
        <f>IF(L40="","",IF(L40&gt;1,L40-1,""))</f>
        <v>4</v>
      </c>
      <c r="M42" s="6" t="str">
        <f>IF(L42="","","sup")</f>
        <v>sup</v>
      </c>
      <c r="N42" s="19">
        <f>IF(B41="","",F41*$I$37*I42)</f>
        <v>250.536</v>
      </c>
      <c r="O42" s="19">
        <f>IF(B41="","",D41*$I$37*I42)</f>
        <v>94.77000000000001</v>
      </c>
    </row>
    <row r="43" spans="1:30">
      <c r="A43" t="str">
        <f>IF(B43="","","impalcato")</f>
        <v>impalcato</v>
      </c>
      <c r="B43" s="1">
        <f>L44</f>
        <v>3</v>
      </c>
      <c r="D43" s="40">
        <v>121.5</v>
      </c>
      <c r="F43" s="40">
        <v>450</v>
      </c>
      <c r="H43" s="63" t="str">
        <f>IF(B43="","","sup")</f>
        <v>sup</v>
      </c>
      <c r="I43" s="39">
        <v>0.42</v>
      </c>
      <c r="M43" s="6" t="str">
        <f>IF(L42="","","inf")</f>
        <v>inf</v>
      </c>
      <c r="N43" s="19">
        <f>IF(L42=1,"---",IF(B43="","",F43*$I$37*I43))</f>
        <v>245.7</v>
      </c>
      <c r="O43" s="19">
        <f>IF(L42=1,"---",IF(B43="","",D43*$I$37*I43))</f>
        <v>66.338999999999999</v>
      </c>
    </row>
    <row r="44" spans="1:30">
      <c r="H44" s="6" t="str">
        <f>IF(B43="","","inf")</f>
        <v>inf</v>
      </c>
      <c r="I44" s="19">
        <f>IF(I43="","",1-I43)</f>
        <v>0.58000000000000007</v>
      </c>
      <c r="K44" s="5" t="str">
        <f>IF(L44="","","ordine")</f>
        <v>ordine</v>
      </c>
      <c r="L44" s="1">
        <f>IF(L42="","",IF(L42&gt;1,L42-1,""))</f>
        <v>3</v>
      </c>
      <c r="M44" s="6" t="str">
        <f>IF(L44="","","sup")</f>
        <v>sup</v>
      </c>
      <c r="N44" s="19">
        <f>IF(B43="","",F43*$I$37*I44)</f>
        <v>339.30000000000007</v>
      </c>
      <c r="O44" s="19">
        <f>IF(B43="","",D43*$I$37*I44)</f>
        <v>91.611000000000018</v>
      </c>
    </row>
    <row r="45" spans="1:30">
      <c r="A45" t="str">
        <f>IF(B45="","","impalcato")</f>
        <v>impalcato</v>
      </c>
      <c r="B45" s="1">
        <f>L46</f>
        <v>2</v>
      </c>
      <c r="D45" s="40">
        <v>153</v>
      </c>
      <c r="F45" s="40">
        <v>547.29999999999995</v>
      </c>
      <c r="H45" s="63" t="str">
        <f>IF(B45="","","sup")</f>
        <v>sup</v>
      </c>
      <c r="I45" s="39">
        <v>0.46</v>
      </c>
      <c r="M45" s="6" t="str">
        <f>IF(L44="","","inf")</f>
        <v>inf</v>
      </c>
      <c r="N45" s="19">
        <f>IF(L44=1,"---",IF(B45="","",F45*$I$37*I45))</f>
        <v>327.28540000000004</v>
      </c>
      <c r="O45" s="19">
        <f>IF(L44=1,"---",IF(B45="","",D45*$I$37*I45))</f>
        <v>91.494</v>
      </c>
    </row>
    <row r="46" spans="1:30">
      <c r="H46" s="6" t="str">
        <f>IF(B45="","","inf")</f>
        <v>inf</v>
      </c>
      <c r="I46" s="19">
        <f>IF(I45="","",1-I45)</f>
        <v>0.54</v>
      </c>
      <c r="K46" s="5" t="str">
        <f>IF(L46="","","ordine")</f>
        <v>ordine</v>
      </c>
      <c r="L46" s="1">
        <f>IF(L44="","",IF(L44&gt;1,L44-1,""))</f>
        <v>2</v>
      </c>
      <c r="M46" s="6" t="str">
        <f>IF(L46="","","sup")</f>
        <v>sup</v>
      </c>
      <c r="N46" s="19">
        <f>IF(B45="","",F45*$I$37*I46)</f>
        <v>384.20460000000003</v>
      </c>
      <c r="O46" s="19">
        <f>IF(B45="","",D45*$I$37*I46)</f>
        <v>107.40600000000001</v>
      </c>
    </row>
    <row r="47" spans="1:30">
      <c r="A47" t="str">
        <f>IF(B47="","","impalcato")</f>
        <v>impalcato</v>
      </c>
      <c r="B47" s="1">
        <f>L48</f>
        <v>1</v>
      </c>
      <c r="D47" s="40">
        <v>153</v>
      </c>
      <c r="F47" s="40">
        <v>547.29999999999995</v>
      </c>
      <c r="H47" s="63" t="str">
        <f>IF(B47="","","sup")</f>
        <v>sup</v>
      </c>
      <c r="I47" s="39">
        <v>0.5</v>
      </c>
      <c r="M47" s="6" t="str">
        <f>IF(L46="","","inf")</f>
        <v>inf</v>
      </c>
      <c r="N47" s="19">
        <f>IF(L46=1,"---",IF(B47="","",F47*$I$37*I47))</f>
        <v>355.745</v>
      </c>
      <c r="O47" s="19">
        <f>IF(L46=1,"---",IF(B47="","",D47*$I$37*I47))</f>
        <v>99.45</v>
      </c>
    </row>
    <row r="48" spans="1:30">
      <c r="H48" s="6" t="str">
        <f>IF(B47="","","inf")</f>
        <v>inf</v>
      </c>
      <c r="I48" s="65">
        <f>IF(I47="","",1-I47)</f>
        <v>0.5</v>
      </c>
      <c r="K48" s="5" t="str">
        <f>IF(L48="","","ordine")</f>
        <v>ordine</v>
      </c>
      <c r="L48" s="1">
        <f>IF(L46="","",IF(L46&gt;1,L46-1,""))</f>
        <v>1</v>
      </c>
      <c r="M48" s="6" t="str">
        <f>IF(L48="","","sup")</f>
        <v>sup</v>
      </c>
      <c r="N48" s="19">
        <f>IF(B47="","",F47*$I$37*I48)</f>
        <v>355.745</v>
      </c>
      <c r="O48" s="19">
        <f>IF(B47="","",D47*$I$37*I48)</f>
        <v>99.45</v>
      </c>
    </row>
    <row r="49" spans="1:27">
      <c r="A49" t="str">
        <f>IF(B49="","","impalcato")</f>
        <v/>
      </c>
      <c r="B49" s="1" t="str">
        <f>L50</f>
        <v/>
      </c>
      <c r="D49" s="40">
        <v>161.1</v>
      </c>
      <c r="F49" s="40">
        <v>547.29999999999995</v>
      </c>
      <c r="H49" s="63" t="str">
        <f>IF(B49="","","sup")</f>
        <v/>
      </c>
      <c r="I49" s="39">
        <v>0.46</v>
      </c>
      <c r="M49" s="6" t="str">
        <f>IF(L48="","","inf")</f>
        <v>inf</v>
      </c>
      <c r="N49" s="19" t="str">
        <f>IF(L48=1,"---",IF(B49="","",F49*$I$37*I49))</f>
        <v>---</v>
      </c>
      <c r="O49" s="19" t="str">
        <f>IF(L48=1,"---",IF(B49="","",D49*$I$37*I49))</f>
        <v>---</v>
      </c>
    </row>
    <row r="50" spans="1:27">
      <c r="H50" s="6" t="str">
        <f>IF(B49="","","inf")</f>
        <v/>
      </c>
      <c r="I50" s="65">
        <f>IF(I49="","",1-I49)</f>
        <v>0.54</v>
      </c>
      <c r="K50" s="5" t="str">
        <f>IF(L50="","","ordine")</f>
        <v/>
      </c>
      <c r="L50" s="1" t="str">
        <f>IF(L48="","",IF(L48&gt;1,L48-1,""))</f>
        <v/>
      </c>
      <c r="M50" s="6" t="str">
        <f>IF(L50="","","sup")</f>
        <v/>
      </c>
      <c r="N50" s="19" t="str">
        <f>IF(B49="","",F49*$I$37*I50)</f>
        <v/>
      </c>
      <c r="O50" s="19" t="str">
        <f>IF(B49="","",D49*$I$37*I50)</f>
        <v/>
      </c>
    </row>
    <row r="51" spans="1:27">
      <c r="A51" t="str">
        <f>IF(B51="","","impalcato")</f>
        <v/>
      </c>
      <c r="B51" s="1" t="str">
        <f>L52</f>
        <v/>
      </c>
      <c r="D51" s="40">
        <v>161.1</v>
      </c>
      <c r="F51" s="40">
        <v>547.29999999999995</v>
      </c>
      <c r="H51" s="63" t="str">
        <f>IF(B51="","","sup")</f>
        <v/>
      </c>
      <c r="I51" s="39">
        <v>0.5</v>
      </c>
      <c r="M51" s="6" t="str">
        <f>IF(L50="","","inf")</f>
        <v/>
      </c>
      <c r="N51" s="19" t="str">
        <f>IF(L50=1,"---",IF(B51="","",F51*$I$37*I51))</f>
        <v/>
      </c>
      <c r="O51" s="19" t="str">
        <f>IF(L50=1,"---",IF(B51="","",D51*$I$37*I51))</f>
        <v/>
      </c>
    </row>
    <row r="52" spans="1:27">
      <c r="H52" s="6" t="str">
        <f>IF(B51="","","inf")</f>
        <v/>
      </c>
      <c r="I52" s="66">
        <f>IF(I51="","",1-I51)</f>
        <v>0.5</v>
      </c>
      <c r="K52" s="5" t="str">
        <f>IF(L52="","","ordine")</f>
        <v/>
      </c>
      <c r="L52" s="1" t="str">
        <f>IF(L50="","",IF(L50&gt;1,L50-1,""))</f>
        <v/>
      </c>
      <c r="M52" s="6" t="str">
        <f>IF(L52="","","sup")</f>
        <v/>
      </c>
      <c r="N52" s="19" t="str">
        <f>IF(B51="","",F51*$I$37*I52)</f>
        <v/>
      </c>
      <c r="O52" s="19" t="str">
        <f>IF(B51="","",D51*$I$37*I52)</f>
        <v/>
      </c>
    </row>
    <row r="53" spans="1:27">
      <c r="M53" s="6" t="str">
        <f>IF(L52="","","inf")</f>
        <v/>
      </c>
      <c r="N53" s="19" t="str">
        <f>IF(L52=1,"---",IF(B53="","",#REF!*$I$37*#REF!))</f>
        <v/>
      </c>
      <c r="O53" s="19" t="str">
        <f>IF(L52=1,"---",IF(B53="","",#REF!*$I$37*#REF!))</f>
        <v/>
      </c>
    </row>
    <row r="54" spans="1:27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6" spans="1:27">
      <c r="A56" t="s">
        <v>21</v>
      </c>
      <c r="B56" s="1">
        <f ca="1">$A$6</f>
        <v>20</v>
      </c>
      <c r="D56" t="s">
        <v>22</v>
      </c>
      <c r="E56" s="1" t="s">
        <v>116</v>
      </c>
      <c r="F56" s="36">
        <v>30</v>
      </c>
      <c r="G56" t="s">
        <v>23</v>
      </c>
      <c r="H56" t="s">
        <v>24</v>
      </c>
      <c r="L56" t="s">
        <v>25</v>
      </c>
      <c r="M56" s="36">
        <v>25</v>
      </c>
      <c r="N56" t="s">
        <v>23</v>
      </c>
      <c r="O56" t="s">
        <v>26</v>
      </c>
      <c r="V56" s="61" t="s">
        <v>27</v>
      </c>
      <c r="W56" s="57">
        <f ca="1">MATCH(B57,$C$6:$C$33,-1)</f>
        <v>1</v>
      </c>
      <c r="X56" s="61"/>
      <c r="Y56" s="57" t="s">
        <v>28</v>
      </c>
      <c r="Z56" s="68">
        <f>F56*F57*$O$1/10</f>
        <v>2975</v>
      </c>
      <c r="AA56" s="61" t="s">
        <v>29</v>
      </c>
    </row>
    <row r="57" spans="1:27">
      <c r="A57" t="s">
        <v>30</v>
      </c>
      <c r="B57" s="41">
        <f>H3</f>
        <v>5</v>
      </c>
      <c r="E57" s="1" t="s">
        <v>31</v>
      </c>
      <c r="F57" s="36">
        <v>70</v>
      </c>
      <c r="G57" t="s">
        <v>23</v>
      </c>
      <c r="H57" t="s">
        <v>32</v>
      </c>
      <c r="L57" t="s">
        <v>33</v>
      </c>
      <c r="M57" s="36">
        <v>25</v>
      </c>
      <c r="N57" t="s">
        <v>23</v>
      </c>
      <c r="O57" t="s">
        <v>34</v>
      </c>
      <c r="V57" s="61"/>
      <c r="W57" s="61"/>
      <c r="X57" s="61"/>
      <c r="Y57" s="57" t="s">
        <v>35</v>
      </c>
      <c r="Z57" s="57">
        <f>0.12*Z56*F57/100</f>
        <v>249.9</v>
      </c>
      <c r="AA57" s="61" t="s">
        <v>36</v>
      </c>
    </row>
    <row r="58" spans="1:27">
      <c r="E58" s="1" t="s">
        <v>37</v>
      </c>
      <c r="F58" s="48">
        <f>$L$3</f>
        <v>4</v>
      </c>
      <c r="G58" t="s">
        <v>23</v>
      </c>
      <c r="H58" t="s">
        <v>38</v>
      </c>
      <c r="L58" t="s">
        <v>39</v>
      </c>
      <c r="M58" s="38">
        <v>320</v>
      </c>
      <c r="N58" t="s">
        <v>23</v>
      </c>
      <c r="O58" t="s">
        <v>118</v>
      </c>
      <c r="V58" s="61"/>
      <c r="W58" s="61"/>
      <c r="X58" s="61"/>
      <c r="Y58" s="57" t="s">
        <v>40</v>
      </c>
      <c r="Z58" s="57">
        <f>0.12*Z56*F56/100</f>
        <v>107.1</v>
      </c>
      <c r="AA58" s="61" t="s">
        <v>36</v>
      </c>
    </row>
    <row r="60" spans="1:27">
      <c r="A60" t="s">
        <v>41</v>
      </c>
      <c r="B60" s="9" t="s">
        <v>42</v>
      </c>
      <c r="C60" s="1" t="s">
        <v>43</v>
      </c>
      <c r="E60" s="2" t="s">
        <v>44</v>
      </c>
      <c r="F60" s="2" t="s">
        <v>45</v>
      </c>
      <c r="G60" s="2" t="s">
        <v>46</v>
      </c>
      <c r="H60" s="2" t="s">
        <v>47</v>
      </c>
      <c r="I60" s="2" t="s">
        <v>48</v>
      </c>
      <c r="J60" s="2" t="s">
        <v>49</v>
      </c>
      <c r="K60" s="2" t="s">
        <v>50</v>
      </c>
      <c r="L60" s="2" t="s">
        <v>51</v>
      </c>
      <c r="O60" s="23"/>
    </row>
    <row r="61" spans="1:27">
      <c r="D61" s="1" t="s">
        <v>52</v>
      </c>
      <c r="E61" s="4">
        <f t="shared" ref="E61:J61" ca="1" si="37">INDEX(O$6:O$33,$W56,1)</f>
        <v>20.286999999999999</v>
      </c>
      <c r="F61" s="4">
        <f t="shared" ca="1" si="37"/>
        <v>13.037000000000001</v>
      </c>
      <c r="G61" s="4">
        <f t="shared" ca="1" si="37"/>
        <v>-12.387</v>
      </c>
      <c r="H61" s="4">
        <f t="shared" ca="1" si="37"/>
        <v>103.16</v>
      </c>
      <c r="I61" s="4">
        <f t="shared" ca="1" si="37"/>
        <v>10.847</v>
      </c>
      <c r="J61" s="4">
        <f t="shared" ca="1" si="37"/>
        <v>15.958</v>
      </c>
    </row>
    <row r="62" spans="1:27">
      <c r="D62" s="1" t="s">
        <v>53</v>
      </c>
      <c r="E62" s="4">
        <f t="shared" ref="E62:J62" ca="1" si="38">INDEX(E$6:E$33,$W56,1)</f>
        <v>36.121000000000002</v>
      </c>
      <c r="F62" s="4">
        <f t="shared" ca="1" si="38"/>
        <v>21.41</v>
      </c>
      <c r="G62" s="4">
        <f t="shared" ca="1" si="38"/>
        <v>22.966999999999999</v>
      </c>
      <c r="H62" s="4">
        <f t="shared" ca="1" si="38"/>
        <v>2.5499999999999998</v>
      </c>
      <c r="I62" s="4">
        <f t="shared" ca="1" si="38"/>
        <v>0.28000000000000003</v>
      </c>
      <c r="J62" s="4">
        <f t="shared" ca="1" si="38"/>
        <v>0.41199999999999998</v>
      </c>
    </row>
    <row r="63" spans="1:27">
      <c r="D63" s="1" t="s">
        <v>54</v>
      </c>
      <c r="E63" s="4">
        <f t="shared" ref="E63:J63" ca="1" si="39">INDEX(O$6:O$33,$W56+2,1)</f>
        <v>13.419</v>
      </c>
      <c r="F63" s="4">
        <f t="shared" ca="1" si="39"/>
        <v>8.3460000000000001</v>
      </c>
      <c r="G63" s="4">
        <f t="shared" ca="1" si="39"/>
        <v>-7.0960000000000001</v>
      </c>
      <c r="H63" s="4">
        <f t="shared" ca="1" si="39"/>
        <v>56.854999999999997</v>
      </c>
      <c r="I63" s="4">
        <f t="shared" ca="1" si="39"/>
        <v>5.952</v>
      </c>
      <c r="J63" s="4">
        <f t="shared" ca="1" si="39"/>
        <v>8.7569999999999997</v>
      </c>
    </row>
    <row r="64" spans="1:27">
      <c r="D64" s="1" t="s">
        <v>55</v>
      </c>
      <c r="E64" s="4">
        <f t="shared" ref="E64:J64" ca="1" si="40">INDEX(E$6:E$33,$W56+2,1)</f>
        <v>21.254999999999999</v>
      </c>
      <c r="F64" s="4">
        <f t="shared" ca="1" si="40"/>
        <v>12.627000000000001</v>
      </c>
      <c r="G64" s="4">
        <f t="shared" ca="1" si="40"/>
        <v>13.856999999999999</v>
      </c>
      <c r="H64" s="4">
        <f t="shared" ca="1" si="40"/>
        <v>1.5349999999999999</v>
      </c>
      <c r="I64" s="4">
        <f t="shared" ca="1" si="40"/>
        <v>0.16800000000000001</v>
      </c>
      <c r="J64" s="4">
        <f t="shared" ca="1" si="40"/>
        <v>0.247</v>
      </c>
      <c r="M64" t="s">
        <v>98</v>
      </c>
    </row>
    <row r="65" spans="2:18">
      <c r="D65" s="1" t="s">
        <v>12</v>
      </c>
      <c r="E65" s="4">
        <f t="shared" ref="E65:J65" ca="1" si="41">INDEX(Y$6:Y$33,$W56+3,1)</f>
        <v>-140.84399999999999</v>
      </c>
      <c r="F65" s="4">
        <f t="shared" ca="1" si="41"/>
        <v>-89.951999999999998</v>
      </c>
      <c r="G65" s="4">
        <f t="shared" ca="1" si="41"/>
        <v>-14.246</v>
      </c>
      <c r="H65" s="4">
        <f t="shared" ca="1" si="41"/>
        <v>-1.579</v>
      </c>
      <c r="I65" s="4">
        <f t="shared" ca="1" si="41"/>
        <v>-0.17299999999999999</v>
      </c>
      <c r="J65" s="4">
        <f t="shared" ca="1" si="41"/>
        <v>-0.254</v>
      </c>
      <c r="K65" s="4">
        <f>L65*1.3</f>
        <v>0</v>
      </c>
      <c r="L65" s="4">
        <v>0</v>
      </c>
      <c r="M65" t="s">
        <v>56</v>
      </c>
    </row>
    <row r="66" spans="2:18">
      <c r="M66" t="s">
        <v>96</v>
      </c>
    </row>
    <row r="67" spans="2:18">
      <c r="B67" s="9" t="s">
        <v>42</v>
      </c>
      <c r="C67" s="1" t="s">
        <v>57</v>
      </c>
      <c r="E67" s="2" t="s">
        <v>44</v>
      </c>
      <c r="F67" s="2" t="s">
        <v>45</v>
      </c>
      <c r="G67" s="2" t="s">
        <v>46</v>
      </c>
      <c r="H67" s="2" t="s">
        <v>47</v>
      </c>
      <c r="I67" s="2" t="s">
        <v>48</v>
      </c>
      <c r="J67" s="2" t="s">
        <v>49</v>
      </c>
      <c r="K67" s="2" t="s">
        <v>50</v>
      </c>
      <c r="L67" s="2" t="s">
        <v>51</v>
      </c>
    </row>
    <row r="68" spans="2:18">
      <c r="D68" s="1" t="s">
        <v>52</v>
      </c>
      <c r="E68" s="4">
        <f t="shared" ref="E68:J68" ca="1" si="42">INDEX(O$6:O$33,$W56+1,1)</f>
        <v>-22.654</v>
      </c>
      <c r="F68" s="4">
        <f t="shared" ca="1" si="42"/>
        <v>-13.670999999999999</v>
      </c>
      <c r="G68" s="4">
        <f t="shared" ca="1" si="42"/>
        <v>10.436999999999999</v>
      </c>
      <c r="H68" s="4">
        <f t="shared" ca="1" si="42"/>
        <v>-79.234999999999999</v>
      </c>
      <c r="I68" s="4">
        <f t="shared" ca="1" si="42"/>
        <v>-8.1999999999999993</v>
      </c>
      <c r="J68" s="4">
        <f t="shared" ca="1" si="42"/>
        <v>-12.064</v>
      </c>
      <c r="Q68" s="57" t="s">
        <v>114</v>
      </c>
      <c r="R68" s="57" t="str">
        <f>IF(F56&lt;=F57,"corto","lungo")</f>
        <v>corto</v>
      </c>
    </row>
    <row r="69" spans="2:18">
      <c r="D69" s="1" t="s">
        <v>53</v>
      </c>
      <c r="E69" s="4">
        <f t="shared" ref="E69:J69" ca="1" si="43">INDEX(E$6:E$33,$W56+1,1)</f>
        <v>-31.895</v>
      </c>
      <c r="F69" s="4">
        <f t="shared" ca="1" si="43"/>
        <v>-18.998000000000001</v>
      </c>
      <c r="G69" s="4">
        <f t="shared" ca="1" si="43"/>
        <v>-21.38</v>
      </c>
      <c r="H69" s="4">
        <f t="shared" ca="1" si="43"/>
        <v>-2.363</v>
      </c>
      <c r="I69" s="4">
        <f t="shared" ca="1" si="43"/>
        <v>-0.25600000000000001</v>
      </c>
      <c r="J69" s="4">
        <f t="shared" ca="1" si="43"/>
        <v>-0.377</v>
      </c>
      <c r="Q69" s="57" t="s">
        <v>115</v>
      </c>
      <c r="R69" s="57" t="str">
        <f>IF(F57&lt;=F56,"corto","lungo")</f>
        <v>lungo</v>
      </c>
    </row>
    <row r="70" spans="2:18">
      <c r="D70" s="1" t="s">
        <v>54</v>
      </c>
      <c r="E70" s="4">
        <f ca="1">E63</f>
        <v>13.419</v>
      </c>
      <c r="F70" s="4">
        <f t="shared" ref="F70:J70" ca="1" si="44">F63</f>
        <v>8.3460000000000001</v>
      </c>
      <c r="G70" s="4">
        <f t="shared" ca="1" si="44"/>
        <v>-7.0960000000000001</v>
      </c>
      <c r="H70" s="4">
        <f t="shared" ca="1" si="44"/>
        <v>56.854999999999997</v>
      </c>
      <c r="I70" s="4">
        <f t="shared" ca="1" si="44"/>
        <v>5.952</v>
      </c>
      <c r="J70" s="4">
        <f t="shared" ca="1" si="44"/>
        <v>8.7569999999999997</v>
      </c>
    </row>
    <row r="71" spans="2:18">
      <c r="D71" s="1" t="s">
        <v>55</v>
      </c>
      <c r="E71" s="4">
        <f ca="1">E64</f>
        <v>21.254999999999999</v>
      </c>
      <c r="F71" s="4">
        <f t="shared" ref="F71:J71" ca="1" si="45">F64</f>
        <v>12.627000000000001</v>
      </c>
      <c r="G71" s="4">
        <f t="shared" ca="1" si="45"/>
        <v>13.856999999999999</v>
      </c>
      <c r="H71" s="4">
        <f t="shared" ca="1" si="45"/>
        <v>1.5349999999999999</v>
      </c>
      <c r="I71" s="4">
        <f t="shared" ca="1" si="45"/>
        <v>0.16800000000000001</v>
      </c>
      <c r="J71" s="4">
        <f t="shared" ca="1" si="45"/>
        <v>0.247</v>
      </c>
      <c r="Q71" s="67" t="s">
        <v>112</v>
      </c>
      <c r="R71" s="57" t="str">
        <f>IF(AND($E$37="solo direzione rigida",R68="lungo"),"no","si")</f>
        <v>si</v>
      </c>
    </row>
    <row r="72" spans="2:18">
      <c r="D72" s="1" t="s">
        <v>12</v>
      </c>
      <c r="E72" s="4">
        <f ca="1">E65</f>
        <v>-140.84399999999999</v>
      </c>
      <c r="F72" s="4">
        <f t="shared" ref="F72:J72" ca="1" si="46">F65</f>
        <v>-89.951999999999998</v>
      </c>
      <c r="G72" s="4">
        <f t="shared" ca="1" si="46"/>
        <v>-14.246</v>
      </c>
      <c r="H72" s="4">
        <f t="shared" ca="1" si="46"/>
        <v>-1.579</v>
      </c>
      <c r="I72" s="4">
        <f t="shared" ca="1" si="46"/>
        <v>-0.17299999999999999</v>
      </c>
      <c r="J72" s="4">
        <f t="shared" ca="1" si="46"/>
        <v>-0.254</v>
      </c>
      <c r="K72" s="4">
        <f>L72*1.3</f>
        <v>0</v>
      </c>
      <c r="L72" s="39">
        <f>-F56*F57*(M58-(M56+M57))*$W$1/1000000+L65</f>
        <v>0</v>
      </c>
      <c r="Q72" s="67" t="s">
        <v>113</v>
      </c>
      <c r="R72" s="57" t="str">
        <f>IF(AND($E$37="solo direzione rigida",R69="lungo"),"no","si")</f>
        <v>si</v>
      </c>
    </row>
    <row r="74" spans="2:18" s="10" customFormat="1">
      <c r="B74" s="11" t="s">
        <v>58</v>
      </c>
      <c r="C74" s="12" t="s">
        <v>43</v>
      </c>
      <c r="E74" s="13" t="s">
        <v>44</v>
      </c>
      <c r="F74" s="13" t="s">
        <v>45</v>
      </c>
      <c r="G74" s="13" t="s">
        <v>46</v>
      </c>
      <c r="H74" s="13" t="s">
        <v>47</v>
      </c>
      <c r="I74" s="13" t="s">
        <v>48</v>
      </c>
      <c r="J74" s="13" t="s">
        <v>49</v>
      </c>
      <c r="K74" s="13" t="s">
        <v>59</v>
      </c>
      <c r="L74" s="13" t="s">
        <v>60</v>
      </c>
      <c r="M74" s="13" t="s">
        <v>61</v>
      </c>
      <c r="N74" s="13" t="s">
        <v>62</v>
      </c>
      <c r="O74" s="13" t="s">
        <v>63</v>
      </c>
      <c r="P74" s="13" t="s">
        <v>64</v>
      </c>
      <c r="Q74" s="13" t="s">
        <v>65</v>
      </c>
      <c r="R74" s="13" t="s">
        <v>66</v>
      </c>
    </row>
    <row r="75" spans="2:18" s="10" customFormat="1">
      <c r="D75" s="12" t="s">
        <v>52</v>
      </c>
      <c r="E75" s="14">
        <f t="shared" ref="E75:F75" ca="1" si="47">E61-(E61-E68)/$M58*$M56</f>
        <v>16.932234375</v>
      </c>
      <c r="F75" s="14">
        <f t="shared" ca="1" si="47"/>
        <v>10.950437500000001</v>
      </c>
      <c r="G75" s="14">
        <f ca="1">G61-(G61-G68)/$M58*$M56</f>
        <v>-10.603875</v>
      </c>
      <c r="H75" s="14">
        <f t="shared" ref="H75:J75" ca="1" si="48">H61-(H61-H68)/$M58*$M56</f>
        <v>88.910390624999991</v>
      </c>
      <c r="I75" s="14">
        <f t="shared" ca="1" si="48"/>
        <v>9.3589531249999993</v>
      </c>
      <c r="J75" s="14">
        <f t="shared" ca="1" si="48"/>
        <v>13.76878125</v>
      </c>
      <c r="K75" s="14">
        <f ca="1">(ABS(G75)+ABS(I75))*SIGN(G75)</f>
        <v>-19.962828125000001</v>
      </c>
      <c r="L75" s="14">
        <f ca="1">(ABS(H75)+ABS(J75))*SIGN(H75)</f>
        <v>102.67917187499999</v>
      </c>
      <c r="M75" s="14">
        <f ca="1">(ABS(K75)+0.3*ABS(L75))*SIGN(K75)</f>
        <v>-50.766579687499998</v>
      </c>
      <c r="N75" s="14">
        <f t="shared" ref="N75:N79" ca="1" si="49">(ABS(L75)+0.3*ABS(K75))*SIGN(L75)</f>
        <v>108.66802031249999</v>
      </c>
      <c r="O75" s="14">
        <f ca="1">F75+M75</f>
        <v>-39.816142187499999</v>
      </c>
      <c r="P75" s="14">
        <f ca="1">F75-M75</f>
        <v>61.717017187499998</v>
      </c>
      <c r="Q75" s="14">
        <f ca="1">F75+N75</f>
        <v>119.6184578125</v>
      </c>
      <c r="R75" s="14">
        <f ca="1">F75-N75</f>
        <v>-97.717582812499984</v>
      </c>
    </row>
    <row r="76" spans="2:18" s="10" customFormat="1">
      <c r="D76" s="12" t="s">
        <v>53</v>
      </c>
      <c r="E76" s="14">
        <f t="shared" ref="E76:F76" ca="1" si="50">E62-(E62-E69)/$M58*$M56</f>
        <v>30.807250000000003</v>
      </c>
      <c r="F76" s="14">
        <f t="shared" ca="1" si="50"/>
        <v>18.253125000000001</v>
      </c>
      <c r="G76" s="14">
        <f ca="1">G62-(G62-G69)/$M58*$M56</f>
        <v>19.502390625</v>
      </c>
      <c r="H76" s="14">
        <f t="shared" ref="H76:J76" ca="1" si="51">H62-(H62-H69)/$M58*$M56</f>
        <v>2.1661718749999999</v>
      </c>
      <c r="I76" s="14">
        <f t="shared" ca="1" si="51"/>
        <v>0.23812500000000003</v>
      </c>
      <c r="J76" s="14">
        <f t="shared" ca="1" si="51"/>
        <v>0.35035937499999997</v>
      </c>
      <c r="K76" s="14">
        <f t="shared" ref="K76:K79" ca="1" si="52">(ABS(G76)+ABS(I76))*SIGN(G76)</f>
        <v>19.740515625</v>
      </c>
      <c r="L76" s="14">
        <f t="shared" ref="L76:L79" ca="1" si="53">(ABS(H76)+ABS(J76))*SIGN(H76)</f>
        <v>2.5165312499999999</v>
      </c>
      <c r="M76" s="14">
        <f t="shared" ref="M76:M79" ca="1" si="54">(ABS(K76)+0.3*ABS(L76))*SIGN(K76)</f>
        <v>20.495474999999999</v>
      </c>
      <c r="N76" s="14">
        <f t="shared" ca="1" si="49"/>
        <v>8.4386859375000007</v>
      </c>
      <c r="O76" s="14">
        <f t="shared" ref="O76:O78" ca="1" si="55">F76+M76</f>
        <v>38.748599999999996</v>
      </c>
      <c r="P76" s="14">
        <f t="shared" ref="P76:P78" ca="1" si="56">F76-M76</f>
        <v>-2.2423499999999983</v>
      </c>
      <c r="Q76" s="14">
        <f t="shared" ref="Q76:Q78" ca="1" si="57">F76+N76</f>
        <v>26.691810937500001</v>
      </c>
      <c r="R76" s="14">
        <f t="shared" ref="R76:R78" ca="1" si="58">F76-N76</f>
        <v>9.8144390625</v>
      </c>
    </row>
    <row r="77" spans="2:18" s="10" customFormat="1">
      <c r="D77" s="12" t="s">
        <v>54</v>
      </c>
      <c r="E77" s="14">
        <f t="shared" ref="E77:J77" ca="1" si="59">E63</f>
        <v>13.419</v>
      </c>
      <c r="F77" s="14">
        <f t="shared" ca="1" si="59"/>
        <v>8.3460000000000001</v>
      </c>
      <c r="G77" s="14">
        <f t="shared" ca="1" si="59"/>
        <v>-7.0960000000000001</v>
      </c>
      <c r="H77" s="14">
        <f t="shared" ca="1" si="59"/>
        <v>56.854999999999997</v>
      </c>
      <c r="I77" s="14">
        <f t="shared" ca="1" si="59"/>
        <v>5.952</v>
      </c>
      <c r="J77" s="14">
        <f t="shared" ca="1" si="59"/>
        <v>8.7569999999999997</v>
      </c>
      <c r="K77" s="14">
        <f t="shared" ca="1" si="52"/>
        <v>-13.048</v>
      </c>
      <c r="L77" s="14">
        <f t="shared" ca="1" si="53"/>
        <v>65.611999999999995</v>
      </c>
      <c r="M77" s="14">
        <f t="shared" ca="1" si="54"/>
        <v>-32.7316</v>
      </c>
      <c r="N77" s="14">
        <f t="shared" ca="1" si="49"/>
        <v>69.526399999999995</v>
      </c>
      <c r="O77" s="14">
        <f t="shared" ca="1" si="55"/>
        <v>-24.3856</v>
      </c>
      <c r="P77" s="14">
        <f t="shared" ca="1" si="56"/>
        <v>41.077600000000004</v>
      </c>
      <c r="Q77" s="14">
        <f t="shared" ca="1" si="57"/>
        <v>77.872399999999999</v>
      </c>
      <c r="R77" s="14">
        <f t="shared" ca="1" si="58"/>
        <v>-61.180399999999992</v>
      </c>
    </row>
    <row r="78" spans="2:18" s="10" customFormat="1">
      <c r="D78" s="12" t="s">
        <v>55</v>
      </c>
      <c r="E78" s="14">
        <f t="shared" ref="E78:J78" ca="1" si="60">E64</f>
        <v>21.254999999999999</v>
      </c>
      <c r="F78" s="14">
        <f t="shared" ca="1" si="60"/>
        <v>12.627000000000001</v>
      </c>
      <c r="G78" s="14">
        <f t="shared" ca="1" si="60"/>
        <v>13.856999999999999</v>
      </c>
      <c r="H78" s="14">
        <f t="shared" ca="1" si="60"/>
        <v>1.5349999999999999</v>
      </c>
      <c r="I78" s="14">
        <f t="shared" ca="1" si="60"/>
        <v>0.16800000000000001</v>
      </c>
      <c r="J78" s="14">
        <f t="shared" ca="1" si="60"/>
        <v>0.247</v>
      </c>
      <c r="K78" s="14">
        <f t="shared" ca="1" si="52"/>
        <v>14.024999999999999</v>
      </c>
      <c r="L78" s="14">
        <f t="shared" ca="1" si="53"/>
        <v>1.782</v>
      </c>
      <c r="M78" s="14">
        <f t="shared" ca="1" si="54"/>
        <v>14.559599999999998</v>
      </c>
      <c r="N78" s="14">
        <f t="shared" ca="1" si="49"/>
        <v>5.9894999999999996</v>
      </c>
      <c r="O78" s="14">
        <f t="shared" ca="1" si="55"/>
        <v>27.186599999999999</v>
      </c>
      <c r="P78" s="14">
        <f t="shared" ca="1" si="56"/>
        <v>-1.9325999999999972</v>
      </c>
      <c r="Q78" s="14">
        <f t="shared" ca="1" si="57"/>
        <v>18.616500000000002</v>
      </c>
      <c r="R78" s="14">
        <f t="shared" ca="1" si="58"/>
        <v>6.6375000000000011</v>
      </c>
    </row>
    <row r="79" spans="2:18" s="10" customFormat="1">
      <c r="D79" s="12" t="s">
        <v>12</v>
      </c>
      <c r="E79" s="14">
        <f ca="1">E65+K65</f>
        <v>-140.84399999999999</v>
      </c>
      <c r="F79" s="14">
        <f ca="1">F65+L65</f>
        <v>-89.951999999999998</v>
      </c>
      <c r="G79" s="14">
        <f t="shared" ref="G79:J79" ca="1" si="61">G65</f>
        <v>-14.246</v>
      </c>
      <c r="H79" s="14">
        <f t="shared" ca="1" si="61"/>
        <v>-1.579</v>
      </c>
      <c r="I79" s="14">
        <f t="shared" ca="1" si="61"/>
        <v>-0.17299999999999999</v>
      </c>
      <c r="J79" s="14">
        <f t="shared" ca="1" si="61"/>
        <v>-0.254</v>
      </c>
      <c r="K79" s="14">
        <f t="shared" ca="1" si="52"/>
        <v>-14.419</v>
      </c>
      <c r="L79" s="14">
        <f t="shared" ca="1" si="53"/>
        <v>-1.833</v>
      </c>
      <c r="M79" s="14">
        <f t="shared" ca="1" si="54"/>
        <v>-14.9689</v>
      </c>
      <c r="N79" s="14">
        <f t="shared" ca="1" si="49"/>
        <v>-6.1587000000000005</v>
      </c>
      <c r="O79" s="14">
        <f ca="1">F79+M79</f>
        <v>-104.9209</v>
      </c>
      <c r="P79" s="14">
        <f ca="1">F79-M79</f>
        <v>-74.983099999999993</v>
      </c>
      <c r="Q79" s="14">
        <f ca="1">F79+N79</f>
        <v>-96.110699999999994</v>
      </c>
      <c r="R79" s="14">
        <f ca="1">F79-N79</f>
        <v>-83.793300000000002</v>
      </c>
    </row>
    <row r="80" spans="2:18" s="10" customFormat="1"/>
    <row r="81" spans="1:26" s="10" customFormat="1">
      <c r="B81" s="11" t="s">
        <v>58</v>
      </c>
      <c r="C81" s="12" t="s">
        <v>57</v>
      </c>
      <c r="E81" s="13" t="s">
        <v>44</v>
      </c>
      <c r="F81" s="13" t="s">
        <v>45</v>
      </c>
      <c r="G81" s="13" t="s">
        <v>46</v>
      </c>
      <c r="H81" s="13" t="s">
        <v>47</v>
      </c>
      <c r="I81" s="13" t="s">
        <v>48</v>
      </c>
      <c r="J81" s="13" t="s">
        <v>49</v>
      </c>
      <c r="K81" s="13" t="s">
        <v>59</v>
      </c>
      <c r="L81" s="13" t="s">
        <v>60</v>
      </c>
      <c r="M81" s="13" t="s">
        <v>61</v>
      </c>
      <c r="N81" s="13" t="s">
        <v>62</v>
      </c>
      <c r="O81" s="13" t="s">
        <v>63</v>
      </c>
      <c r="P81" s="13" t="s">
        <v>64</v>
      </c>
      <c r="Q81" s="13" t="s">
        <v>65</v>
      </c>
      <c r="R81" s="13" t="s">
        <v>66</v>
      </c>
    </row>
    <row r="82" spans="1:26" s="10" customFormat="1">
      <c r="D82" s="12" t="s">
        <v>52</v>
      </c>
      <c r="E82" s="14">
        <f t="shared" ref="E82:F82" ca="1" si="62">E68+(E61-E68)/$M58*$M57</f>
        <v>-19.299234375000001</v>
      </c>
      <c r="F82" s="14">
        <f t="shared" ca="1" si="62"/>
        <v>-11.5844375</v>
      </c>
      <c r="G82" s="14">
        <f ca="1">G68+(G61-G68)/$M58*$M57</f>
        <v>8.6538749999999993</v>
      </c>
      <c r="H82" s="14">
        <f t="shared" ref="H82:J82" ca="1" si="63">H68+(H61-H68)/$M58*$M57</f>
        <v>-64.985390624999994</v>
      </c>
      <c r="I82" s="14">
        <f t="shared" ca="1" si="63"/>
        <v>-6.7119531249999991</v>
      </c>
      <c r="J82" s="14">
        <f t="shared" ca="1" si="63"/>
        <v>-9.8747812499999998</v>
      </c>
      <c r="K82" s="14">
        <f ca="1">(ABS(G82)+ABS(I82))*SIGN(G82)</f>
        <v>15.365828124999998</v>
      </c>
      <c r="L82" s="14">
        <f ca="1">(ABS(H82)+ABS(J82))*SIGN(H82)</f>
        <v>-74.860171874999992</v>
      </c>
      <c r="M82" s="14">
        <f t="shared" ref="M82:M86" ca="1" si="64">(ABS(K82)+0.3*ABS(L82))*SIGN(K82)</f>
        <v>37.823879687499996</v>
      </c>
      <c r="N82" s="14">
        <f t="shared" ref="N82:N86" ca="1" si="65">(ABS(L82)+0.3*ABS(K82))*SIGN(L82)</f>
        <v>-79.469920312499994</v>
      </c>
      <c r="O82" s="14">
        <f ca="1">F82+M82</f>
        <v>26.239442187499996</v>
      </c>
      <c r="P82" s="14">
        <f ca="1">F82-M82</f>
        <v>-49.408317187499996</v>
      </c>
      <c r="Q82" s="14">
        <f ca="1">F82+N82</f>
        <v>-91.054357812500001</v>
      </c>
      <c r="R82" s="14">
        <f ca="1">F82-N82</f>
        <v>67.885482812499987</v>
      </c>
    </row>
    <row r="83" spans="1:26" s="10" customFormat="1">
      <c r="D83" s="12" t="s">
        <v>53</v>
      </c>
      <c r="E83" s="14">
        <f t="shared" ref="E83:F83" ca="1" si="66">E69+(E62-E69)/$M58*$M57</f>
        <v>-26.581249999999997</v>
      </c>
      <c r="F83" s="14">
        <f t="shared" ca="1" si="66"/>
        <v>-15.841125000000002</v>
      </c>
      <c r="G83" s="14">
        <f ca="1">G69+(G62-G69)/$M58*$M57</f>
        <v>-17.915390625000001</v>
      </c>
      <c r="H83" s="14">
        <f t="shared" ref="H83:J83" ca="1" si="67">H69+(H62-H69)/$M58*$M57</f>
        <v>-1.979171875</v>
      </c>
      <c r="I83" s="14">
        <f t="shared" ca="1" si="67"/>
        <v>-0.21412500000000001</v>
      </c>
      <c r="J83" s="14">
        <f t="shared" ca="1" si="67"/>
        <v>-0.315359375</v>
      </c>
      <c r="K83" s="14">
        <f t="shared" ref="K83:K86" ca="1" si="68">(ABS(G83)+ABS(I83))*SIGN(G83)</f>
        <v>-18.129515625</v>
      </c>
      <c r="L83" s="14">
        <f t="shared" ref="L83:L86" ca="1" si="69">(ABS(H83)+ABS(J83))*SIGN(H83)</f>
        <v>-2.2945312499999999</v>
      </c>
      <c r="M83" s="14">
        <f t="shared" ca="1" si="64"/>
        <v>-18.817875000000001</v>
      </c>
      <c r="N83" s="14">
        <f t="shared" ca="1" si="65"/>
        <v>-7.7333859374999996</v>
      </c>
      <c r="O83" s="14">
        <f t="shared" ref="O83:O85" ca="1" si="70">F83+M83</f>
        <v>-34.659000000000006</v>
      </c>
      <c r="P83" s="14">
        <f t="shared" ref="P83:P85" ca="1" si="71">F83-M83</f>
        <v>2.9767499999999991</v>
      </c>
      <c r="Q83" s="14">
        <f t="shared" ref="Q83:Q85" ca="1" si="72">F83+N83</f>
        <v>-23.574510937500001</v>
      </c>
      <c r="R83" s="14">
        <f t="shared" ref="R83:R85" ca="1" si="73">F83-N83</f>
        <v>-8.1077390625000021</v>
      </c>
    </row>
    <row r="84" spans="1:26" s="10" customFormat="1">
      <c r="D84" s="12" t="s">
        <v>54</v>
      </c>
      <c r="E84" s="14">
        <f ca="1">E77</f>
        <v>13.419</v>
      </c>
      <c r="F84" s="14">
        <f t="shared" ref="F84:J84" ca="1" si="74">F77</f>
        <v>8.3460000000000001</v>
      </c>
      <c r="G84" s="14">
        <f t="shared" ca="1" si="74"/>
        <v>-7.0960000000000001</v>
      </c>
      <c r="H84" s="14">
        <f t="shared" ca="1" si="74"/>
        <v>56.854999999999997</v>
      </c>
      <c r="I84" s="14">
        <f t="shared" ca="1" si="74"/>
        <v>5.952</v>
      </c>
      <c r="J84" s="14">
        <f t="shared" ca="1" si="74"/>
        <v>8.7569999999999997</v>
      </c>
      <c r="K84" s="14">
        <f t="shared" ca="1" si="68"/>
        <v>-13.048</v>
      </c>
      <c r="L84" s="14">
        <f t="shared" ca="1" si="69"/>
        <v>65.611999999999995</v>
      </c>
      <c r="M84" s="14">
        <f t="shared" ca="1" si="64"/>
        <v>-32.7316</v>
      </c>
      <c r="N84" s="14">
        <f t="shared" ca="1" si="65"/>
        <v>69.526399999999995</v>
      </c>
      <c r="O84" s="14">
        <f t="shared" ca="1" si="70"/>
        <v>-24.3856</v>
      </c>
      <c r="P84" s="14">
        <f t="shared" ca="1" si="71"/>
        <v>41.077600000000004</v>
      </c>
      <c r="Q84" s="14">
        <f t="shared" ca="1" si="72"/>
        <v>77.872399999999999</v>
      </c>
      <c r="R84" s="14">
        <f t="shared" ca="1" si="73"/>
        <v>-61.180399999999992</v>
      </c>
    </row>
    <row r="85" spans="1:26" s="10" customFormat="1">
      <c r="D85" s="12" t="s">
        <v>55</v>
      </c>
      <c r="E85" s="14">
        <f ca="1">E78</f>
        <v>21.254999999999999</v>
      </c>
      <c r="F85" s="14">
        <f t="shared" ref="F85:J85" ca="1" si="75">F78</f>
        <v>12.627000000000001</v>
      </c>
      <c r="G85" s="14">
        <f t="shared" ca="1" si="75"/>
        <v>13.856999999999999</v>
      </c>
      <c r="H85" s="14">
        <f t="shared" ca="1" si="75"/>
        <v>1.5349999999999999</v>
      </c>
      <c r="I85" s="14">
        <f t="shared" ca="1" si="75"/>
        <v>0.16800000000000001</v>
      </c>
      <c r="J85" s="14">
        <f t="shared" ca="1" si="75"/>
        <v>0.247</v>
      </c>
      <c r="K85" s="14">
        <f t="shared" ca="1" si="68"/>
        <v>14.024999999999999</v>
      </c>
      <c r="L85" s="14">
        <f t="shared" ca="1" si="69"/>
        <v>1.782</v>
      </c>
      <c r="M85" s="14">
        <f t="shared" ca="1" si="64"/>
        <v>14.559599999999998</v>
      </c>
      <c r="N85" s="14">
        <f t="shared" ca="1" si="65"/>
        <v>5.9894999999999996</v>
      </c>
      <c r="O85" s="14">
        <f t="shared" ca="1" si="70"/>
        <v>27.186599999999999</v>
      </c>
      <c r="P85" s="14">
        <f t="shared" ca="1" si="71"/>
        <v>-1.9325999999999972</v>
      </c>
      <c r="Q85" s="14">
        <f t="shared" ca="1" si="72"/>
        <v>18.616500000000002</v>
      </c>
      <c r="R85" s="14">
        <f t="shared" ca="1" si="73"/>
        <v>6.6375000000000011</v>
      </c>
    </row>
    <row r="86" spans="1:26" s="10" customFormat="1">
      <c r="D86" s="12" t="s">
        <v>12</v>
      </c>
      <c r="E86" s="14">
        <f ca="1">E72+K72</f>
        <v>-140.84399999999999</v>
      </c>
      <c r="F86" s="14">
        <f ca="1">F72+L72</f>
        <v>-89.951999999999998</v>
      </c>
      <c r="G86" s="14">
        <f t="shared" ref="G86:J86" ca="1" si="76">G72</f>
        <v>-14.246</v>
      </c>
      <c r="H86" s="14">
        <f t="shared" ca="1" si="76"/>
        <v>-1.579</v>
      </c>
      <c r="I86" s="14">
        <f t="shared" ca="1" si="76"/>
        <v>-0.17299999999999999</v>
      </c>
      <c r="J86" s="14">
        <f t="shared" ca="1" si="76"/>
        <v>-0.254</v>
      </c>
      <c r="K86" s="14">
        <f t="shared" ca="1" si="68"/>
        <v>-14.419</v>
      </c>
      <c r="L86" s="14">
        <f t="shared" ca="1" si="69"/>
        <v>-1.833</v>
      </c>
      <c r="M86" s="14">
        <f t="shared" ca="1" si="64"/>
        <v>-14.9689</v>
      </c>
      <c r="N86" s="14">
        <f t="shared" ca="1" si="65"/>
        <v>-6.1587000000000005</v>
      </c>
      <c r="O86" s="14">
        <f ca="1">F86+M86</f>
        <v>-104.9209</v>
      </c>
      <c r="P86" s="14">
        <f ca="1">F86-M86</f>
        <v>-74.983099999999993</v>
      </c>
      <c r="Q86" s="14">
        <f ca="1">F86+N86</f>
        <v>-96.110699999999994</v>
      </c>
      <c r="R86" s="14">
        <f ca="1">F86-N86</f>
        <v>-83.793300000000002</v>
      </c>
    </row>
    <row r="87" spans="1:26" s="10" customFormat="1"/>
    <row r="88" spans="1:26" s="10" customFormat="1">
      <c r="A88" s="12" t="s">
        <v>21</v>
      </c>
      <c r="B88" s="11" t="s">
        <v>58</v>
      </c>
      <c r="C88" s="12" t="s">
        <v>43</v>
      </c>
      <c r="E88" s="15" t="s">
        <v>44</v>
      </c>
      <c r="F88" s="13" t="s">
        <v>63</v>
      </c>
      <c r="G88" s="13" t="s">
        <v>64</v>
      </c>
      <c r="H88" s="13" t="s">
        <v>65</v>
      </c>
      <c r="I88" s="13" t="s">
        <v>66</v>
      </c>
      <c r="J88" s="13" t="s">
        <v>67</v>
      </c>
      <c r="K88" s="15" t="s">
        <v>63</v>
      </c>
      <c r="L88" s="15" t="s">
        <v>64</v>
      </c>
      <c r="M88" s="15" t="s">
        <v>65</v>
      </c>
      <c r="N88" s="15" t="s">
        <v>66</v>
      </c>
      <c r="O88" s="7" t="s">
        <v>117</v>
      </c>
      <c r="P88" s="13" t="s">
        <v>44</v>
      </c>
      <c r="Q88" s="13" t="s">
        <v>63</v>
      </c>
      <c r="R88" s="13" t="s">
        <v>64</v>
      </c>
      <c r="S88" s="13" t="s">
        <v>65</v>
      </c>
      <c r="T88" s="13" t="s">
        <v>66</v>
      </c>
      <c r="U88" s="13" t="s">
        <v>13</v>
      </c>
      <c r="V88" s="16" t="s">
        <v>68</v>
      </c>
      <c r="Y88" s="57" t="s">
        <v>69</v>
      </c>
      <c r="Z88" s="57" t="s">
        <v>70</v>
      </c>
    </row>
    <row r="89" spans="1:26">
      <c r="A89" s="1">
        <f ca="1">B56</f>
        <v>20</v>
      </c>
      <c r="D89" s="1" t="s">
        <v>52</v>
      </c>
      <c r="E89" s="17">
        <f ca="1">E75</f>
        <v>16.932234375</v>
      </c>
      <c r="F89" s="4">
        <f t="shared" ref="F89:F90" ca="1" si="77">O75</f>
        <v>-39.816142187499999</v>
      </c>
      <c r="G89" s="4">
        <f t="shared" ref="G89:G90" ca="1" si="78">P75</f>
        <v>61.717017187499998</v>
      </c>
      <c r="H89" s="18">
        <f t="shared" ref="H89:H90" ca="1" si="79">Q75</f>
        <v>119.6184578125</v>
      </c>
      <c r="I89" s="18">
        <f t="shared" ref="I89:I90" ca="1" si="80">R75</f>
        <v>-97.717582812499984</v>
      </c>
      <c r="J89" s="4" t="str">
        <f>INDEX($N$40:$N$53,MATCH(A91,$L$40:$L$53,-1),1)</f>
        <v>---</v>
      </c>
      <c r="K89" s="17">
        <f ca="1">MAX(ABS(F89),IF(J89="---",0,0.3*J89))</f>
        <v>39.816142187499999</v>
      </c>
      <c r="L89" s="17">
        <f ca="1">MAX(ABS(G89),IF(J89="---",0,0.3*J89))</f>
        <v>61.717017187499998</v>
      </c>
      <c r="M89" s="17">
        <f ca="1">MAX(ABS(H89),J89)</f>
        <v>119.6184578125</v>
      </c>
      <c r="N89" s="17">
        <f ca="1">MAX(ABS(I89),J89)</f>
        <v>97.717582812499984</v>
      </c>
      <c r="O89" s="7" t="str">
        <f>CONCATENATE("lx (",R68,")")</f>
        <v>lx (corto)</v>
      </c>
      <c r="P89" s="19">
        <f ca="1">MAX(E89-$Z57*(1-((0.48*$Z56+E91)/(0.48*$Z56))^2),0)/(($F57-2*$F58)*$O$2)*1000</f>
        <v>0</v>
      </c>
      <c r="Q89" s="19">
        <f ca="1">MAX(K89-$Z57*(1-((0.48*$Z56+K91)/(0.48*$Z56))^2),0)/(($F57-2*$F58)*$O$2)*1000</f>
        <v>0.18313009027703767</v>
      </c>
      <c r="R89" s="19">
        <f t="shared" ref="R89" ca="1" si="81">MAX(L89-$Z57*(1-((0.48*$Z56+L91)/(0.48*$Z56))^2),0)/(($F57-2*$F58)*$O$2)*1000</f>
        <v>1.4905467299439166</v>
      </c>
      <c r="S89" s="19">
        <f t="shared" ref="S89" ca="1" si="82">MAX(M89-$Z57*(1-((0.48*$Z56+M91)/(0.48*$Z56))^2),0)/(($F57-2*$F58)*$O$2)*1000</f>
        <v>3.5906268961503081</v>
      </c>
      <c r="T89" s="19">
        <f ca="1">MAX(N89-$Z57*(1-((0.48*$Z56+N91)/(0.48*$Z56))^2),0)/(($F57-2*$F58)*$O$2)*1000</f>
        <v>2.8544064818597725</v>
      </c>
      <c r="U89" s="17">
        <f ca="1">MAX(P89:T89)</f>
        <v>3.5906268961503081</v>
      </c>
      <c r="V89" s="39">
        <v>7.82</v>
      </c>
      <c r="Y89" s="68">
        <f>2*V89*$O$2/10</f>
        <v>612.00000000000011</v>
      </c>
      <c r="Z89" s="69">
        <f>Y89*(F57-2*F58)/200</f>
        <v>189.72000000000003</v>
      </c>
    </row>
    <row r="90" spans="1:26">
      <c r="A90" s="12" t="s">
        <v>30</v>
      </c>
      <c r="D90" s="1" t="s">
        <v>53</v>
      </c>
      <c r="E90" s="17">
        <f ca="1">E76</f>
        <v>30.807250000000003</v>
      </c>
      <c r="F90" s="18">
        <f t="shared" ca="1" si="77"/>
        <v>38.748599999999996</v>
      </c>
      <c r="G90" s="18">
        <f t="shared" ca="1" si="78"/>
        <v>-2.2423499999999983</v>
      </c>
      <c r="H90" s="4">
        <f t="shared" ca="1" si="79"/>
        <v>26.691810937500001</v>
      </c>
      <c r="I90" s="4">
        <f t="shared" ca="1" si="80"/>
        <v>9.8144390625</v>
      </c>
      <c r="J90" s="4" t="str">
        <f>INDEX($O$40:$O$53,MATCH(A91,$L$40:$L$53,-1),1)</f>
        <v>---</v>
      </c>
      <c r="K90" s="17">
        <f ca="1">MAX(ABS(F90),J90)</f>
        <v>38.748599999999996</v>
      </c>
      <c r="L90" s="17">
        <f ca="1">MAX(ABS(G90),J90)</f>
        <v>2.2423499999999983</v>
      </c>
      <c r="M90" s="17">
        <f ca="1">MAX(ABS(H90),IF(J90="---",0,0.3*J90))</f>
        <v>26.691810937500001</v>
      </c>
      <c r="N90" s="17">
        <f ca="1">MAX(ABS(I90),IF(J90="---",0,0.3*J90))</f>
        <v>9.8144390625</v>
      </c>
      <c r="O90" s="7" t="str">
        <f>CONCATENATE("ly (",R69,")")</f>
        <v>ly (lungo)</v>
      </c>
      <c r="P90" s="19">
        <f ca="1">MAX(E90-$Z58*(1-((0.48*$Z56+E91)/(0.48*$Z56))^2),0)/(($F56-2*$F58)*$O$2)*1000</f>
        <v>1.2455442003352835</v>
      </c>
      <c r="Q90" s="19">
        <f ca="1">MAX(K90-$Z58*(1-((0.48*$Z56+K91)/(0.48*$Z56))^2),0)/(($F56-2*$F58)*$O$2)*1000</f>
        <v>2.7400941992685861</v>
      </c>
      <c r="R90" s="19">
        <f t="shared" ref="R90" ca="1" si="83">MAX(L90-$Z58*(1-((0.48*$Z56+L91)/(0.48*$Z56))^2),0)/(($F56-2*$F58)*$O$2)*1000</f>
        <v>0</v>
      </c>
      <c r="S90" s="19">
        <f t="shared" ref="S90" ca="1" si="84">MAX(M90-$Z58*(1-((0.48*$Z56+M91)/(0.48*$Z56))^2),0)/(($F56-2*$F58)*$O$2)*1000</f>
        <v>1.4822636334997226</v>
      </c>
      <c r="T90" s="19">
        <f t="shared" ref="T90" ca="1" si="85">MAX(N90-$Z58*(1-((0.48*$Z56+N91)/(0.48*$Z56))^2),0)/(($F56-2*$F58)*$O$2)*1000</f>
        <v>0</v>
      </c>
      <c r="U90" s="17">
        <f ca="1">MAX(P90:T90)</f>
        <v>2.7400941992685861</v>
      </c>
      <c r="V90" s="39">
        <v>9.36</v>
      </c>
      <c r="Y90" s="68">
        <f>2*V90*$O$2/10</f>
        <v>732.52173913043475</v>
      </c>
      <c r="Z90" s="69">
        <f>Y90*(F56-2*F58)/200</f>
        <v>80.577391304347827</v>
      </c>
    </row>
    <row r="91" spans="1:26">
      <c r="A91" s="1">
        <f>B57</f>
        <v>5</v>
      </c>
      <c r="D91" s="1" t="s">
        <v>12</v>
      </c>
      <c r="E91" s="20">
        <f ca="1">E79</f>
        <v>-140.84399999999999</v>
      </c>
      <c r="F91" s="8">
        <f ca="1">O79</f>
        <v>-104.9209</v>
      </c>
      <c r="G91" s="8">
        <f ca="1">P79</f>
        <v>-74.983099999999993</v>
      </c>
      <c r="H91" s="8">
        <f ca="1">Q79</f>
        <v>-96.110699999999994</v>
      </c>
      <c r="I91" s="8">
        <f ca="1">R79</f>
        <v>-83.793300000000002</v>
      </c>
      <c r="K91" s="17">
        <f ca="1">F91</f>
        <v>-104.9209</v>
      </c>
      <c r="L91" s="17">
        <f t="shared" ref="L91" ca="1" si="86">G91</f>
        <v>-74.983099999999993</v>
      </c>
      <c r="M91" s="17">
        <f t="shared" ref="M91" ca="1" si="87">H91</f>
        <v>-96.110699999999994</v>
      </c>
      <c r="N91" s="17">
        <f t="shared" ref="N91" ca="1" si="88">I91</f>
        <v>-83.793300000000002</v>
      </c>
    </row>
    <row r="92" spans="1:26">
      <c r="D92" s="7" t="s">
        <v>71</v>
      </c>
      <c r="E92" s="4">
        <f ca="1">($Z57+$Z89)*(1-ABS((0.48*$Z56+E91)/(0.48*$Z56+$Y89))^(1+1/(1+$Y89/$Z56)))</f>
        <v>250.29737079864597</v>
      </c>
      <c r="K92" s="4">
        <f ca="1">($Z57+$Z89)*(1-ABS((0.48*$Z56+K91)/(0.48*$Z56+$Y89))^(1+1/(1+$Y89/$Z56)))</f>
        <v>240.51960436489688</v>
      </c>
      <c r="L92" s="4">
        <f ca="1">($Z57+$Z89)*(1-ABS((0.48*$Z56+L91)/(0.48*$Z56+$Y89))^(1+1/(1+$Y89/$Z56)))</f>
        <v>232.20077842084609</v>
      </c>
      <c r="M92" s="4">
        <f ca="1">($Z57+$Z89)*(1-ABS((0.48*$Z56+M91)/(0.48*$Z56+$Y89))^(1+1/(1+$Y89/$Z56)))</f>
        <v>238.08754553366151</v>
      </c>
      <c r="N92" s="4">
        <f ca="1">($Z57+$Z89)*(1-ABS((0.48*$Z56+N91)/(0.48*$Z56+$Y89))^(1+1/(1+$Y89/$Z56)))</f>
        <v>234.66489731188159</v>
      </c>
    </row>
    <row r="93" spans="1:26">
      <c r="D93" s="7" t="s">
        <v>72</v>
      </c>
      <c r="E93" s="4">
        <f ca="1">($Z58+$Z90)*(1-ABS((0.48*$Z56+E91)/(0.48*$Z56+$Y90))^(1+1/(1+$Y90/$Z56)))</f>
        <v>113.88737890920098</v>
      </c>
      <c r="K93" s="4">
        <f ca="1">($Z58+$Z90)*(1-ABS((0.48*$Z56+K91)/(0.48*$Z56+$Y90))^(1+1/(1+$Y90/$Z56)))</f>
        <v>110.13398588543565</v>
      </c>
      <c r="L93" s="4">
        <f ca="1">($Z58+$Z90)*(1-ABS((0.48*$Z56+L91)/(0.48*$Z56+$Y90))^(1+1/(1+$Y90/$Z56)))</f>
        <v>106.94278072264085</v>
      </c>
      <c r="M93" s="4">
        <f ca="1">($Z58+$Z90)*(1-ABS((0.48*$Z56+M91)/(0.48*$Z56+$Y90))^(1+1/(1+$Y90/$Z56)))</f>
        <v>109.20081815041191</v>
      </c>
      <c r="N93" s="4">
        <f ca="1">($Z58+$Z90)*(1-ABS((0.48*$Z56+N91)/(0.48*$Z56+$Y90))^(1+1/(1+$Y90/$Z56)))</f>
        <v>107.88784730894784</v>
      </c>
    </row>
    <row r="94" spans="1:26">
      <c r="A94" t="str">
        <f ca="1">IF(MAX(E94:N94)&gt;1,"non verificato","verificato")</f>
        <v>verificato</v>
      </c>
      <c r="D94" s="7" t="s">
        <v>73</v>
      </c>
      <c r="E94" s="3">
        <f ca="1">ABS(E89/E92)^1.5+ABS(E90/E93)^1.5</f>
        <v>0.15828580526507094</v>
      </c>
      <c r="K94" s="3">
        <f t="shared" ref="K94:N94" ca="1" si="89">ABS(K89/K92)^1.5+ABS(K90/K93)^1.5</f>
        <v>0.27604411411140339</v>
      </c>
      <c r="L94" s="3">
        <f t="shared" ca="1" si="89"/>
        <v>0.1400649923843908</v>
      </c>
      <c r="M94" s="3">
        <f t="shared" ca="1" si="89"/>
        <v>0.47696152271280329</v>
      </c>
      <c r="N94" s="3">
        <f t="shared" ca="1" si="89"/>
        <v>0.2961490643203219</v>
      </c>
    </row>
    <row r="96" spans="1:26">
      <c r="B96" s="9" t="s">
        <v>58</v>
      </c>
      <c r="C96" s="1" t="s">
        <v>57</v>
      </c>
      <c r="D96" s="10"/>
      <c r="E96" s="15" t="s">
        <v>44</v>
      </c>
      <c r="F96" s="13" t="s">
        <v>63</v>
      </c>
      <c r="G96" s="13" t="s">
        <v>64</v>
      </c>
      <c r="H96" s="13" t="s">
        <v>65</v>
      </c>
      <c r="I96" s="13" t="s">
        <v>66</v>
      </c>
      <c r="J96" s="13" t="s">
        <v>67</v>
      </c>
      <c r="K96" s="15" t="s">
        <v>63</v>
      </c>
      <c r="L96" s="15" t="s">
        <v>64</v>
      </c>
      <c r="M96" s="15" t="s">
        <v>65</v>
      </c>
      <c r="N96" s="15" t="s">
        <v>66</v>
      </c>
      <c r="O96" s="7" t="str">
        <f>O88</f>
        <v>As,nec</v>
      </c>
      <c r="P96" s="13" t="s">
        <v>44</v>
      </c>
      <c r="Q96" s="13" t="s">
        <v>63</v>
      </c>
      <c r="R96" s="13" t="s">
        <v>64</v>
      </c>
      <c r="S96" s="13" t="s">
        <v>65</v>
      </c>
      <c r="T96" s="13" t="s">
        <v>66</v>
      </c>
      <c r="U96" s="13" t="s">
        <v>13</v>
      </c>
      <c r="V96" s="16" t="s">
        <v>68</v>
      </c>
      <c r="Y96" s="57" t="s">
        <v>69</v>
      </c>
      <c r="Z96" s="57" t="s">
        <v>70</v>
      </c>
    </row>
    <row r="97" spans="1:27">
      <c r="D97" s="1" t="s">
        <v>52</v>
      </c>
      <c r="E97" s="17">
        <f ca="1">E82</f>
        <v>-19.299234375000001</v>
      </c>
      <c r="F97" s="4">
        <f t="shared" ref="F97:F98" ca="1" si="90">O82</f>
        <v>26.239442187499996</v>
      </c>
      <c r="G97" s="4">
        <f t="shared" ref="G97:G98" ca="1" si="91">P82</f>
        <v>-49.408317187499996</v>
      </c>
      <c r="H97" s="18">
        <f t="shared" ref="H97:H98" ca="1" si="92">Q82</f>
        <v>-91.054357812500001</v>
      </c>
      <c r="I97" s="18">
        <f t="shared" ref="I97:I98" ca="1" si="93">R82</f>
        <v>67.885482812499987</v>
      </c>
      <c r="J97" s="4">
        <f>IF(R71="si",INDEX($N$40:$N$53,MATCH(A91,$L$40:$L$53,-1)+1,1),"---")</f>
        <v>167.024</v>
      </c>
      <c r="K97" s="17">
        <f ca="1">MAX(ABS(F97),IF(J97="---",0,0.3*J97))</f>
        <v>50.107199999999999</v>
      </c>
      <c r="L97" s="17">
        <f ca="1">MAX(ABS(G97),IF(J97="---",0,0.3*J97))</f>
        <v>50.107199999999999</v>
      </c>
      <c r="M97" s="17">
        <f ca="1">MAX(ABS(H97),J97)</f>
        <v>167.024</v>
      </c>
      <c r="N97" s="17">
        <f ca="1">MAX(ABS(I97),J97)</f>
        <v>167.024</v>
      </c>
      <c r="O97" s="7" t="str">
        <f>O89</f>
        <v>lx (corto)</v>
      </c>
      <c r="P97" s="19">
        <f t="shared" ref="P97" ca="1" si="94">MAX(E97-$Z57*(1-((0.48*$Z56+E99)/(0.48*$Z56))^2),0)/(($F57-2*$F58)*$O$2)*1000</f>
        <v>0</v>
      </c>
      <c r="Q97" s="19">
        <f ca="1">MAX(K97-$Z57*(1-((0.48*$Z56+K99)/(0.48*$Z56))^2),0)/(($F57-2*$F58)*$O$2)*1000</f>
        <v>0.60731347681377601</v>
      </c>
      <c r="R97" s="19">
        <f ca="1">MAX(L97-$Z57*(1-((0.48*$Z56+L99)/(0.48*$Z56))^2),0)/(($F57-2*$F58)*$O$2)*1000</f>
        <v>1.0120058781294003</v>
      </c>
      <c r="S97" s="19">
        <f ca="1">MAX(M97-$Z57*(1-((0.48*$Z56+M99)/(0.48*$Z56))^2),0)/(($F57-2*$F58)*$O$2)*1000</f>
        <v>5.5446187784307739</v>
      </c>
      <c r="T97" s="19">
        <f ca="1">MAX(N97-$Z57*(1-((0.48*$Z56+N99)/(0.48*$Z56))^2),0)/(($F57-2*$F58)*$O$2)*1000</f>
        <v>5.7111226024914945</v>
      </c>
      <c r="U97" s="17">
        <f ca="1">MAX(P97:T97)</f>
        <v>5.7111226024914945</v>
      </c>
      <c r="V97" s="39">
        <v>7.82</v>
      </c>
      <c r="Y97" s="68">
        <f>2*V97*$O$2/10</f>
        <v>612.00000000000011</v>
      </c>
      <c r="Z97" s="69">
        <f>Y97*(F57-2*F58)/200</f>
        <v>189.72000000000003</v>
      </c>
    </row>
    <row r="98" spans="1:27">
      <c r="D98" s="1" t="s">
        <v>53</v>
      </c>
      <c r="E98" s="17">
        <f ca="1">E83</f>
        <v>-26.581249999999997</v>
      </c>
      <c r="F98" s="18">
        <f t="shared" ca="1" si="90"/>
        <v>-34.659000000000006</v>
      </c>
      <c r="G98" s="18">
        <f t="shared" ca="1" si="91"/>
        <v>2.9767499999999991</v>
      </c>
      <c r="H98" s="4">
        <f t="shared" ca="1" si="92"/>
        <v>-23.574510937500001</v>
      </c>
      <c r="I98" s="4">
        <f t="shared" ca="1" si="93"/>
        <v>-8.1077390625000021</v>
      </c>
      <c r="J98" s="4">
        <f>IF(R72="si",INDEX($O$40:$O$53,MATCH(A91,$L$40:$L$53,-1)+1,1),"---")</f>
        <v>63.180000000000007</v>
      </c>
      <c r="K98" s="17">
        <f ca="1">MAX(ABS(F98),J98)</f>
        <v>63.180000000000007</v>
      </c>
      <c r="L98" s="17">
        <f ca="1">MAX(ABS(G98),J98)</f>
        <v>63.180000000000007</v>
      </c>
      <c r="M98" s="17">
        <f ca="1">MAX(ABS(H98),IF(J98="---",0,0.3*J98))</f>
        <v>23.574510937500001</v>
      </c>
      <c r="N98" s="17">
        <f ca="1">MAX(ABS(I98),IF(J98="---",0,0.3*J98))</f>
        <v>18.954000000000001</v>
      </c>
      <c r="O98" s="7" t="str">
        <f>O90</f>
        <v>ly (lungo)</v>
      </c>
      <c r="P98" s="19">
        <f t="shared" ref="P98" ca="1" si="95">MAX(E98-$Z58*(1-((0.48*$Z56+E99)/(0.48*$Z56))^2),0)/(($F56-2*$F58)*$O$2)*1000</f>
        <v>0</v>
      </c>
      <c r="Q98" s="19">
        <f ca="1">MAX(K98-$Z58*(1-((0.48*$Z56+K99)/(0.48*$Z56))^2),0)/(($F56-2*$F58)*$O$2)*1000</f>
        <v>5.5780851083594962</v>
      </c>
      <c r="R98" s="19">
        <f ca="1">MAX(L98-$Z58*(1-((0.48*$Z56+L99)/(0.48*$Z56))^2),0)/(($F56-2*$F58)*$O$2)*1000</f>
        <v>6.0668694372212242</v>
      </c>
      <c r="S98" s="19">
        <f ca="1">MAX(M98-$Z58*(1-((0.48*$Z56+M99)/(0.48*$Z56))^2),0)/(($F56-2*$F58)*$O$2)*1000</f>
        <v>1.1201530274391165</v>
      </c>
      <c r="T98" s="19">
        <f ca="1">MAX(N98-$Z58*(1-((0.48*$Z56+N99)/(0.48*$Z56))^2),0)/(($F56-2*$F58)*$O$2)*1000</f>
        <v>0.78452903071483437</v>
      </c>
      <c r="U98" s="17">
        <f ca="1">MAX(P98:T98)</f>
        <v>6.0668694372212242</v>
      </c>
      <c r="V98" s="39">
        <v>9.36</v>
      </c>
      <c r="Y98" s="68">
        <f>2*V98*$O$2/10</f>
        <v>732.52173913043475</v>
      </c>
      <c r="Z98" s="69">
        <f>Y98*(F56-2*F58)/200</f>
        <v>80.577391304347827</v>
      </c>
    </row>
    <row r="99" spans="1:27">
      <c r="D99" s="1" t="s">
        <v>12</v>
      </c>
      <c r="E99" s="20">
        <f ca="1">E86</f>
        <v>-140.84399999999999</v>
      </c>
      <c r="F99" s="8">
        <f ca="1">O86</f>
        <v>-104.9209</v>
      </c>
      <c r="G99" s="8">
        <f ca="1">P86</f>
        <v>-74.983099999999993</v>
      </c>
      <c r="H99" s="8">
        <f ca="1">Q86</f>
        <v>-96.110699999999994</v>
      </c>
      <c r="I99" s="8">
        <f ca="1">R86</f>
        <v>-83.793300000000002</v>
      </c>
      <c r="K99" s="17">
        <f ca="1">F99</f>
        <v>-104.9209</v>
      </c>
      <c r="L99" s="17">
        <f t="shared" ref="L99" ca="1" si="96">G99</f>
        <v>-74.983099999999993</v>
      </c>
      <c r="M99" s="17">
        <f t="shared" ref="M99" ca="1" si="97">H99</f>
        <v>-96.110699999999994</v>
      </c>
      <c r="N99" s="17">
        <f t="shared" ref="N99" ca="1" si="98">I99</f>
        <v>-83.793300000000002</v>
      </c>
    </row>
    <row r="100" spans="1:27">
      <c r="D100" s="7" t="s">
        <v>71</v>
      </c>
      <c r="E100" s="4">
        <f ca="1">($Z57+$Z97)*(1-ABS((0.48*$Z56+E99)/(0.48*$Z56+$Y97))^(1+1/(1+$Y97/$Z56)))</f>
        <v>250.29737079864597</v>
      </c>
      <c r="K100" s="4">
        <f ca="1">($Z57+$Z97)*(1-ABS((0.48*$Z56+K99)/(0.48*$Z56+$Y97))^(1+1/(1+$Y97/$Z56)))</f>
        <v>240.51960436489688</v>
      </c>
      <c r="L100" s="4">
        <f ca="1">($Z57+$Z97)*(1-ABS((0.48*$Z56+L99)/(0.48*$Z56+$Y97))^(1+1/(1+$Y97/$Z56)))</f>
        <v>232.20077842084609</v>
      </c>
      <c r="M100" s="4">
        <f ca="1">($Z57+$Z97)*(1-ABS((0.48*$Z56+M99)/(0.48*$Z56+$Y97))^(1+1/(1+$Y97/$Z56)))</f>
        <v>238.08754553366151</v>
      </c>
      <c r="N100" s="4">
        <f ca="1">($Z57+$Z97)*(1-ABS((0.48*$Z56+N99)/(0.48*$Z56+$Y97))^(1+1/(1+$Y97/$Z56)))</f>
        <v>234.66489731188159</v>
      </c>
    </row>
    <row r="101" spans="1:27">
      <c r="D101" s="7" t="s">
        <v>72</v>
      </c>
      <c r="E101" s="4">
        <f ca="1">($Z58+$Z98)*(1-ABS((0.48*$Z56+E99)/(0.48*$Z56+$Y98))^(1+1/(1+$Y98/$Z56)))</f>
        <v>113.88737890920098</v>
      </c>
      <c r="K101" s="4">
        <f ca="1">($Z58+$Z98)*(1-ABS((0.48*$Z56+K99)/(0.48*$Z56+$Y98))^(1+1/(1+$Y98/$Z56)))</f>
        <v>110.13398588543565</v>
      </c>
      <c r="L101" s="4">
        <f ca="1">($Z58+$Z98)*(1-ABS((0.48*$Z56+L99)/(0.48*$Z56+$Y98))^(1+1/(1+$Y98/$Z56)))</f>
        <v>106.94278072264085</v>
      </c>
      <c r="M101" s="4">
        <f ca="1">($Z58+$Z98)*(1-ABS((0.48*$Z56+M99)/(0.48*$Z56+$Y98))^(1+1/(1+$Y98/$Z56)))</f>
        <v>109.20081815041191</v>
      </c>
      <c r="N101" s="4">
        <f ca="1">($Z58+$Z98)*(1-ABS((0.48*$Z56+N99)/(0.48*$Z56+$Y98))^(1+1/(1+$Y98/$Z56)))</f>
        <v>107.88784730894784</v>
      </c>
    </row>
    <row r="102" spans="1:27">
      <c r="A102" t="str">
        <f ca="1">IF(MAX(E102:N102)&gt;1,"non verificato","verificato")</f>
        <v>verificato</v>
      </c>
      <c r="D102" s="7" t="s">
        <v>73</v>
      </c>
      <c r="E102" s="3">
        <f ca="1">ABS(E97/E100)^1.5+ABS(E98/E101)^1.5</f>
        <v>0.13416905207904614</v>
      </c>
      <c r="K102" s="3">
        <f t="shared" ref="K102:N102" ca="1" si="99">ABS(K97/K100)^1.5+ABS(K98/K101)^1.5</f>
        <v>0.52958534503143462</v>
      </c>
      <c r="L102" s="3">
        <f t="shared" ca="1" si="99"/>
        <v>0.5543334465340819</v>
      </c>
      <c r="M102" s="3">
        <f t="shared" ca="1" si="99"/>
        <v>0.68788059680971225</v>
      </c>
      <c r="N102" s="3">
        <f t="shared" ca="1" si="99"/>
        <v>0.67411304756501467</v>
      </c>
    </row>
    <row r="103" spans="1:27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5" spans="1:27">
      <c r="A105" t="s">
        <v>21</v>
      </c>
      <c r="B105" s="1">
        <f ca="1">$A$6</f>
        <v>20</v>
      </c>
      <c r="D105" t="s">
        <v>22</v>
      </c>
      <c r="E105" s="1" t="s">
        <v>116</v>
      </c>
      <c r="F105" s="36">
        <v>30</v>
      </c>
      <c r="G105" t="s">
        <v>23</v>
      </c>
      <c r="H105" t="s">
        <v>24</v>
      </c>
      <c r="L105" t="s">
        <v>25</v>
      </c>
      <c r="M105" s="36">
        <v>30</v>
      </c>
      <c r="N105" t="s">
        <v>23</v>
      </c>
      <c r="O105" t="s">
        <v>26</v>
      </c>
      <c r="V105" s="61" t="s">
        <v>27</v>
      </c>
      <c r="W105" s="57">
        <f ca="1">MATCH(B106,$C$6:$C$33,-1)</f>
        <v>5</v>
      </c>
      <c r="X105" s="61"/>
      <c r="Y105" s="57" t="s">
        <v>28</v>
      </c>
      <c r="Z105" s="68">
        <f>F105*F106*$O$1/10</f>
        <v>2975</v>
      </c>
      <c r="AA105" s="61" t="s">
        <v>29</v>
      </c>
    </row>
    <row r="106" spans="1:27">
      <c r="A106" t="s">
        <v>30</v>
      </c>
      <c r="B106" s="41">
        <f>MAX(1,B57-1)</f>
        <v>4</v>
      </c>
      <c r="E106" s="1" t="s">
        <v>31</v>
      </c>
      <c r="F106" s="36">
        <v>70</v>
      </c>
      <c r="G106" t="s">
        <v>23</v>
      </c>
      <c r="H106" t="s">
        <v>32</v>
      </c>
      <c r="L106" t="s">
        <v>33</v>
      </c>
      <c r="M106" s="36">
        <v>30</v>
      </c>
      <c r="N106" t="s">
        <v>23</v>
      </c>
      <c r="O106" t="s">
        <v>34</v>
      </c>
      <c r="V106" s="61"/>
      <c r="W106" s="61"/>
      <c r="X106" s="61"/>
      <c r="Y106" s="57" t="s">
        <v>35</v>
      </c>
      <c r="Z106" s="57">
        <f>0.12*Z105*F106/100</f>
        <v>249.9</v>
      </c>
      <c r="AA106" s="61" t="s">
        <v>36</v>
      </c>
    </row>
    <row r="107" spans="1:27">
      <c r="B107" s="43" t="str">
        <f>IF(B106=B57,"duplicato","")</f>
        <v/>
      </c>
      <c r="E107" s="1" t="s">
        <v>37</v>
      </c>
      <c r="F107" s="48">
        <f>$L$3</f>
        <v>4</v>
      </c>
      <c r="G107" t="s">
        <v>23</v>
      </c>
      <c r="H107" t="s">
        <v>38</v>
      </c>
      <c r="L107" t="s">
        <v>39</v>
      </c>
      <c r="M107" s="38">
        <v>320</v>
      </c>
      <c r="N107" t="s">
        <v>23</v>
      </c>
      <c r="O107" t="s">
        <v>118</v>
      </c>
      <c r="V107" s="61"/>
      <c r="W107" s="61"/>
      <c r="X107" s="61"/>
      <c r="Y107" s="57" t="s">
        <v>40</v>
      </c>
      <c r="Z107" s="57">
        <f>0.12*Z105*F105/100</f>
        <v>107.1</v>
      </c>
      <c r="AA107" s="61" t="s">
        <v>36</v>
      </c>
    </row>
    <row r="109" spans="1:27">
      <c r="A109" t="s">
        <v>41</v>
      </c>
      <c r="B109" s="9" t="s">
        <v>42</v>
      </c>
      <c r="C109" s="1" t="s">
        <v>43</v>
      </c>
      <c r="E109" s="2" t="s">
        <v>44</v>
      </c>
      <c r="F109" s="2" t="s">
        <v>45</v>
      </c>
      <c r="G109" s="2" t="s">
        <v>46</v>
      </c>
      <c r="H109" s="2" t="s">
        <v>47</v>
      </c>
      <c r="I109" s="2" t="s">
        <v>48</v>
      </c>
      <c r="J109" s="2" t="s">
        <v>49</v>
      </c>
      <c r="K109" s="2" t="s">
        <v>50</v>
      </c>
      <c r="L109" s="2" t="s">
        <v>51</v>
      </c>
      <c r="O109" s="23"/>
    </row>
    <row r="110" spans="1:27">
      <c r="D110" s="1" t="s">
        <v>52</v>
      </c>
      <c r="E110" s="4">
        <f t="shared" ref="E110:J110" ca="1" si="100">INDEX(O$6:O$33,$W105,1)</f>
        <v>23.696999999999999</v>
      </c>
      <c r="F110" s="4">
        <f t="shared" ca="1" si="100"/>
        <v>13.528</v>
      </c>
      <c r="G110" s="4">
        <f t="shared" ca="1" si="100"/>
        <v>-20.143999999999998</v>
      </c>
      <c r="H110" s="4">
        <f t="shared" ca="1" si="100"/>
        <v>185.06399999999999</v>
      </c>
      <c r="I110" s="4">
        <f t="shared" ca="1" si="100"/>
        <v>18.984999999999999</v>
      </c>
      <c r="J110" s="4">
        <f t="shared" ca="1" si="100"/>
        <v>27.93</v>
      </c>
    </row>
    <row r="111" spans="1:27">
      <c r="D111" s="1" t="s">
        <v>53</v>
      </c>
      <c r="E111" s="4">
        <f t="shared" ref="E111:J111" ca="1" si="101">INDEX(E$6:E$33,$W105,1)</f>
        <v>27.337</v>
      </c>
      <c r="F111" s="4">
        <f t="shared" ca="1" si="101"/>
        <v>16.367999999999999</v>
      </c>
      <c r="G111" s="4">
        <f t="shared" ca="1" si="101"/>
        <v>39.619</v>
      </c>
      <c r="H111" s="4">
        <f t="shared" ca="1" si="101"/>
        <v>4.62</v>
      </c>
      <c r="I111" s="4">
        <f t="shared" ca="1" si="101"/>
        <v>0.53100000000000003</v>
      </c>
      <c r="J111" s="4">
        <f t="shared" ca="1" si="101"/>
        <v>0.78100000000000003</v>
      </c>
    </row>
    <row r="112" spans="1:27">
      <c r="D112" s="1" t="s">
        <v>54</v>
      </c>
      <c r="E112" s="4">
        <f t="shared" ref="E112:J112" ca="1" si="102">INDEX(O$6:O$33,$W105+2,1)</f>
        <v>14.407999999999999</v>
      </c>
      <c r="F112" s="4">
        <f t="shared" ca="1" si="102"/>
        <v>8.2739999999999991</v>
      </c>
      <c r="G112" s="4">
        <f t="shared" ca="1" si="102"/>
        <v>-11.407999999999999</v>
      </c>
      <c r="H112" s="4">
        <f t="shared" ca="1" si="102"/>
        <v>103.952</v>
      </c>
      <c r="I112" s="4">
        <f t="shared" ca="1" si="102"/>
        <v>10.715999999999999</v>
      </c>
      <c r="J112" s="4">
        <f t="shared" ca="1" si="102"/>
        <v>15.766</v>
      </c>
    </row>
    <row r="113" spans="2:18">
      <c r="D113" s="1" t="s">
        <v>55</v>
      </c>
      <c r="E113" s="4">
        <f t="shared" ref="E113:J113" ca="1" si="103">INDEX(E$6:E$33,$W105+2,1)</f>
        <v>17.04</v>
      </c>
      <c r="F113" s="4">
        <f t="shared" ca="1" si="103"/>
        <v>10.199999999999999</v>
      </c>
      <c r="G113" s="4">
        <f t="shared" ca="1" si="103"/>
        <v>24.073</v>
      </c>
      <c r="H113" s="4">
        <f t="shared" ca="1" si="103"/>
        <v>2.8</v>
      </c>
      <c r="I113" s="4">
        <f t="shared" ca="1" si="103"/>
        <v>0.32200000000000001</v>
      </c>
      <c r="J113" s="4">
        <f t="shared" ca="1" si="103"/>
        <v>0.47299999999999998</v>
      </c>
      <c r="M113" t="s">
        <v>98</v>
      </c>
    </row>
    <row r="114" spans="2:18">
      <c r="D114" s="1" t="s">
        <v>12</v>
      </c>
      <c r="E114" s="4">
        <f t="shared" ref="E114:J114" ca="1" si="104">INDEX(Y$6:Y$33,$W105+3,1)</f>
        <v>-369.56</v>
      </c>
      <c r="F114" s="4">
        <f t="shared" ca="1" si="104"/>
        <v>-233.428</v>
      </c>
      <c r="G114" s="4">
        <f t="shared" ca="1" si="104"/>
        <v>-51.795000000000002</v>
      </c>
      <c r="H114" s="4">
        <f t="shared" ca="1" si="104"/>
        <v>-5.8579999999999997</v>
      </c>
      <c r="I114" s="4">
        <f t="shared" ca="1" si="104"/>
        <v>-0.66200000000000003</v>
      </c>
      <c r="J114" s="4">
        <f t="shared" ca="1" si="104"/>
        <v>-0.97399999999999998</v>
      </c>
      <c r="K114" s="4">
        <f>L114*1.3</f>
        <v>0</v>
      </c>
      <c r="L114" s="39">
        <f>IF(B107="duplicato",L65,L72)</f>
        <v>0</v>
      </c>
      <c r="M114" t="s">
        <v>56</v>
      </c>
    </row>
    <row r="115" spans="2:18">
      <c r="M115" t="s">
        <v>96</v>
      </c>
    </row>
    <row r="116" spans="2:18">
      <c r="B116" s="9" t="s">
        <v>42</v>
      </c>
      <c r="C116" s="1" t="s">
        <v>57</v>
      </c>
      <c r="E116" s="2" t="s">
        <v>44</v>
      </c>
      <c r="F116" s="2" t="s">
        <v>45</v>
      </c>
      <c r="G116" s="2" t="s">
        <v>46</v>
      </c>
      <c r="H116" s="2" t="s">
        <v>47</v>
      </c>
      <c r="I116" s="2" t="s">
        <v>48</v>
      </c>
      <c r="J116" s="2" t="s">
        <v>49</v>
      </c>
      <c r="K116" s="2" t="s">
        <v>50</v>
      </c>
      <c r="L116" s="2" t="s">
        <v>51</v>
      </c>
    </row>
    <row r="117" spans="2:18">
      <c r="D117" s="1" t="s">
        <v>52</v>
      </c>
      <c r="E117" s="4">
        <f t="shared" ref="E117:J117" ca="1" si="105">INDEX(O$6:O$33,$W105+1,1)</f>
        <v>-22.408000000000001</v>
      </c>
      <c r="F117" s="4">
        <f t="shared" ca="1" si="105"/>
        <v>-12.948</v>
      </c>
      <c r="G117" s="4">
        <f t="shared" ca="1" si="105"/>
        <v>16.460999999999999</v>
      </c>
      <c r="H117" s="4">
        <f t="shared" ca="1" si="105"/>
        <v>-147.999</v>
      </c>
      <c r="I117" s="4">
        <f t="shared" ca="1" si="105"/>
        <v>-15.307</v>
      </c>
      <c r="J117" s="4">
        <f t="shared" ca="1" si="105"/>
        <v>-22.52</v>
      </c>
      <c r="Q117" s="57" t="s">
        <v>114</v>
      </c>
      <c r="R117" s="57" t="str">
        <f>IF(F105&lt;=F106,"corto","lungo")</f>
        <v>corto</v>
      </c>
    </row>
    <row r="118" spans="2:18">
      <c r="D118" s="1" t="s">
        <v>53</v>
      </c>
      <c r="E118" s="4">
        <f t="shared" ref="E118:J118" ca="1" si="106">INDEX(E$6:E$33,$W105+1,1)</f>
        <v>-27.19</v>
      </c>
      <c r="F118" s="4">
        <f t="shared" ca="1" si="106"/>
        <v>-16.271000000000001</v>
      </c>
      <c r="G118" s="4">
        <f t="shared" ca="1" si="106"/>
        <v>-37.418999999999997</v>
      </c>
      <c r="H118" s="4">
        <f t="shared" ca="1" si="106"/>
        <v>-4.3410000000000002</v>
      </c>
      <c r="I118" s="4">
        <f t="shared" ca="1" si="106"/>
        <v>-0.498</v>
      </c>
      <c r="J118" s="4">
        <f t="shared" ca="1" si="106"/>
        <v>-0.73299999999999998</v>
      </c>
      <c r="Q118" s="57" t="s">
        <v>115</v>
      </c>
      <c r="R118" s="57" t="str">
        <f>IF(F106&lt;=F105,"corto","lungo")</f>
        <v>lungo</v>
      </c>
    </row>
    <row r="119" spans="2:18">
      <c r="D119" s="1" t="s">
        <v>54</v>
      </c>
      <c r="E119" s="4">
        <f ca="1">E112</f>
        <v>14.407999999999999</v>
      </c>
      <c r="F119" s="4">
        <f t="shared" ref="F119:J119" ca="1" si="107">F112</f>
        <v>8.2739999999999991</v>
      </c>
      <c r="G119" s="4">
        <f t="shared" ca="1" si="107"/>
        <v>-11.407999999999999</v>
      </c>
      <c r="H119" s="4">
        <f t="shared" ca="1" si="107"/>
        <v>103.952</v>
      </c>
      <c r="I119" s="4">
        <f t="shared" ca="1" si="107"/>
        <v>10.715999999999999</v>
      </c>
      <c r="J119" s="4">
        <f t="shared" ca="1" si="107"/>
        <v>15.766</v>
      </c>
    </row>
    <row r="120" spans="2:18">
      <c r="D120" s="1" t="s">
        <v>55</v>
      </c>
      <c r="E120" s="4">
        <f ca="1">E113</f>
        <v>17.04</v>
      </c>
      <c r="F120" s="4">
        <f t="shared" ref="F120:J120" ca="1" si="108">F113</f>
        <v>10.199999999999999</v>
      </c>
      <c r="G120" s="4">
        <f t="shared" ca="1" si="108"/>
        <v>24.073</v>
      </c>
      <c r="H120" s="4">
        <f t="shared" ca="1" si="108"/>
        <v>2.8</v>
      </c>
      <c r="I120" s="4">
        <f t="shared" ca="1" si="108"/>
        <v>0.32200000000000001</v>
      </c>
      <c r="J120" s="4">
        <f t="shared" ca="1" si="108"/>
        <v>0.47299999999999998</v>
      </c>
      <c r="Q120" s="67" t="s">
        <v>112</v>
      </c>
      <c r="R120" s="57" t="str">
        <f>IF(AND($E$37="solo direzione rigida",R117="lungo"),"no","si")</f>
        <v>si</v>
      </c>
    </row>
    <row r="121" spans="2:18">
      <c r="D121" s="1" t="s">
        <v>12</v>
      </c>
      <c r="E121" s="4">
        <f ca="1">E114</f>
        <v>-369.56</v>
      </c>
      <c r="F121" s="4">
        <f t="shared" ref="F121:J121" ca="1" si="109">F114</f>
        <v>-233.428</v>
      </c>
      <c r="G121" s="4">
        <f t="shared" ca="1" si="109"/>
        <v>-51.795000000000002</v>
      </c>
      <c r="H121" s="4">
        <f t="shared" ca="1" si="109"/>
        <v>-5.8579999999999997</v>
      </c>
      <c r="I121" s="4">
        <f t="shared" ca="1" si="109"/>
        <v>-0.66200000000000003</v>
      </c>
      <c r="J121" s="4">
        <f t="shared" ca="1" si="109"/>
        <v>-0.97399999999999998</v>
      </c>
      <c r="K121" s="4">
        <f>L121*1.3</f>
        <v>0</v>
      </c>
      <c r="L121" s="39">
        <f>-F105*F106*(M107-(M105+M106))*$W$1/1000000+L114</f>
        <v>0</v>
      </c>
      <c r="Q121" s="67" t="s">
        <v>113</v>
      </c>
      <c r="R121" s="57" t="str">
        <f>IF(AND($E$37="solo direzione rigida",R118="lungo"),"no","si")</f>
        <v>si</v>
      </c>
    </row>
    <row r="123" spans="2:18" s="10" customFormat="1">
      <c r="B123" s="11" t="s">
        <v>58</v>
      </c>
      <c r="C123" s="12" t="s">
        <v>43</v>
      </c>
      <c r="E123" s="13" t="s">
        <v>44</v>
      </c>
      <c r="F123" s="13" t="s">
        <v>45</v>
      </c>
      <c r="G123" s="13" t="s">
        <v>46</v>
      </c>
      <c r="H123" s="13" t="s">
        <v>47</v>
      </c>
      <c r="I123" s="13" t="s">
        <v>48</v>
      </c>
      <c r="J123" s="13" t="s">
        <v>49</v>
      </c>
      <c r="K123" s="13" t="s">
        <v>59</v>
      </c>
      <c r="L123" s="13" t="s">
        <v>60</v>
      </c>
      <c r="M123" s="13" t="s">
        <v>61</v>
      </c>
      <c r="N123" s="13" t="s">
        <v>62</v>
      </c>
      <c r="O123" s="13" t="s">
        <v>63</v>
      </c>
      <c r="P123" s="13" t="s">
        <v>64</v>
      </c>
      <c r="Q123" s="13" t="s">
        <v>65</v>
      </c>
      <c r="R123" s="13" t="s">
        <v>66</v>
      </c>
    </row>
    <row r="124" spans="2:18" s="10" customFormat="1">
      <c r="D124" s="12" t="s">
        <v>52</v>
      </c>
      <c r="E124" s="14">
        <f t="shared" ref="E124:F124" ca="1" si="110">E110-(E110-E117)/$M107*$M105</f>
        <v>19.374656250000001</v>
      </c>
      <c r="F124" s="14">
        <f t="shared" ca="1" si="110"/>
        <v>11.045875000000001</v>
      </c>
      <c r="G124" s="14">
        <f ca="1">G110-(G110-G117)/$M107*$M105</f>
        <v>-16.712281249999997</v>
      </c>
      <c r="H124" s="14">
        <f t="shared" ref="H124:J124" ca="1" si="111">H110-(H110-H117)/$M107*$M105</f>
        <v>153.83934374999998</v>
      </c>
      <c r="I124" s="14">
        <f t="shared" ca="1" si="111"/>
        <v>15.770125</v>
      </c>
      <c r="J124" s="14">
        <f t="shared" ca="1" si="111"/>
        <v>23.200312499999999</v>
      </c>
      <c r="K124" s="14">
        <f ca="1">(ABS(G124)+ABS(I124))*SIGN(G124)</f>
        <v>-32.482406249999997</v>
      </c>
      <c r="L124" s="14">
        <f ca="1">(ABS(H124)+ABS(J124))*SIGN(H124)</f>
        <v>177.03965624999998</v>
      </c>
      <c r="M124" s="14">
        <f ca="1">(ABS(K124)+0.3*ABS(L124))*SIGN(K124)</f>
        <v>-85.594303124999982</v>
      </c>
      <c r="N124" s="14">
        <f t="shared" ref="N124:N128" ca="1" si="112">(ABS(L124)+0.3*ABS(K124))*SIGN(L124)</f>
        <v>186.78437812499999</v>
      </c>
      <c r="O124" s="14">
        <f ca="1">F124+M124</f>
        <v>-74.548428124999987</v>
      </c>
      <c r="P124" s="14">
        <f ca="1">F124-M124</f>
        <v>96.640178124999977</v>
      </c>
      <c r="Q124" s="14">
        <f ca="1">F124+N124</f>
        <v>197.83025312499998</v>
      </c>
      <c r="R124" s="14">
        <f ca="1">F124-N124</f>
        <v>-175.73850312499999</v>
      </c>
    </row>
    <row r="125" spans="2:18" s="10" customFormat="1">
      <c r="D125" s="12" t="s">
        <v>53</v>
      </c>
      <c r="E125" s="14">
        <f t="shared" ref="E125:F125" ca="1" si="113">E111-(E111-E118)/$M107*$M105</f>
        <v>22.225093749999999</v>
      </c>
      <c r="F125" s="14">
        <f t="shared" ca="1" si="113"/>
        <v>13.308093749999999</v>
      </c>
      <c r="G125" s="14">
        <f ca="1">G111-(G111-G118)/$M107*$M105</f>
        <v>32.396687499999999</v>
      </c>
      <c r="H125" s="14">
        <f t="shared" ref="H125:J125" ca="1" si="114">H111-(H111-H118)/$M107*$M105</f>
        <v>3.7799062500000002</v>
      </c>
      <c r="I125" s="14">
        <f t="shared" ca="1" si="114"/>
        <v>0.43453125000000004</v>
      </c>
      <c r="J125" s="14">
        <f t="shared" ca="1" si="114"/>
        <v>0.63906250000000009</v>
      </c>
      <c r="K125" s="14">
        <f t="shared" ref="K125:K128" ca="1" si="115">(ABS(G125)+ABS(I125))*SIGN(G125)</f>
        <v>32.831218749999998</v>
      </c>
      <c r="L125" s="14">
        <f t="shared" ref="L125:L128" ca="1" si="116">(ABS(H125)+ABS(J125))*SIGN(H125)</f>
        <v>4.4189687500000003</v>
      </c>
      <c r="M125" s="14">
        <f t="shared" ref="M125:M128" ca="1" si="117">(ABS(K125)+0.3*ABS(L125))*SIGN(K125)</f>
        <v>34.156909374999998</v>
      </c>
      <c r="N125" s="14">
        <f t="shared" ca="1" si="112"/>
        <v>14.268334374999998</v>
      </c>
      <c r="O125" s="14">
        <f t="shared" ref="O125:O127" ca="1" si="118">F125+M125</f>
        <v>47.465003124999996</v>
      </c>
      <c r="P125" s="14">
        <f t="shared" ref="P125:P127" ca="1" si="119">F125-M125</f>
        <v>-20.848815625</v>
      </c>
      <c r="Q125" s="14">
        <f t="shared" ref="Q125:Q127" ca="1" si="120">F125+N125</f>
        <v>27.576428125</v>
      </c>
      <c r="R125" s="14">
        <f t="shared" ref="R125:R127" ca="1" si="121">F125-N125</f>
        <v>-0.96024062499999907</v>
      </c>
    </row>
    <row r="126" spans="2:18" s="10" customFormat="1">
      <c r="D126" s="12" t="s">
        <v>54</v>
      </c>
      <c r="E126" s="14">
        <f t="shared" ref="E126:J126" ca="1" si="122">E112</f>
        <v>14.407999999999999</v>
      </c>
      <c r="F126" s="14">
        <f t="shared" ca="1" si="122"/>
        <v>8.2739999999999991</v>
      </c>
      <c r="G126" s="14">
        <f t="shared" ca="1" si="122"/>
        <v>-11.407999999999999</v>
      </c>
      <c r="H126" s="14">
        <f t="shared" ca="1" si="122"/>
        <v>103.952</v>
      </c>
      <c r="I126" s="14">
        <f t="shared" ca="1" si="122"/>
        <v>10.715999999999999</v>
      </c>
      <c r="J126" s="14">
        <f t="shared" ca="1" si="122"/>
        <v>15.766</v>
      </c>
      <c r="K126" s="14">
        <f t="shared" ca="1" si="115"/>
        <v>-22.123999999999999</v>
      </c>
      <c r="L126" s="14">
        <f t="shared" ca="1" si="116"/>
        <v>119.718</v>
      </c>
      <c r="M126" s="14">
        <f t="shared" ca="1" si="117"/>
        <v>-58.039400000000001</v>
      </c>
      <c r="N126" s="14">
        <f t="shared" ca="1" si="112"/>
        <v>126.3552</v>
      </c>
      <c r="O126" s="14">
        <f t="shared" ca="1" si="118"/>
        <v>-49.7654</v>
      </c>
      <c r="P126" s="14">
        <f t="shared" ca="1" si="119"/>
        <v>66.313400000000001</v>
      </c>
      <c r="Q126" s="14">
        <f t="shared" ca="1" si="120"/>
        <v>134.6292</v>
      </c>
      <c r="R126" s="14">
        <f t="shared" ca="1" si="121"/>
        <v>-118.0812</v>
      </c>
    </row>
    <row r="127" spans="2:18" s="10" customFormat="1">
      <c r="D127" s="12" t="s">
        <v>55</v>
      </c>
      <c r="E127" s="14">
        <f t="shared" ref="E127:J127" ca="1" si="123">E113</f>
        <v>17.04</v>
      </c>
      <c r="F127" s="14">
        <f t="shared" ca="1" si="123"/>
        <v>10.199999999999999</v>
      </c>
      <c r="G127" s="14">
        <f t="shared" ca="1" si="123"/>
        <v>24.073</v>
      </c>
      <c r="H127" s="14">
        <f t="shared" ca="1" si="123"/>
        <v>2.8</v>
      </c>
      <c r="I127" s="14">
        <f t="shared" ca="1" si="123"/>
        <v>0.32200000000000001</v>
      </c>
      <c r="J127" s="14">
        <f t="shared" ca="1" si="123"/>
        <v>0.47299999999999998</v>
      </c>
      <c r="K127" s="14">
        <f t="shared" ca="1" si="115"/>
        <v>24.395</v>
      </c>
      <c r="L127" s="14">
        <f t="shared" ca="1" si="116"/>
        <v>3.2729999999999997</v>
      </c>
      <c r="M127" s="14">
        <f t="shared" ca="1" si="117"/>
        <v>25.376899999999999</v>
      </c>
      <c r="N127" s="14">
        <f t="shared" ca="1" si="112"/>
        <v>10.5915</v>
      </c>
      <c r="O127" s="14">
        <f t="shared" ca="1" si="118"/>
        <v>35.576899999999995</v>
      </c>
      <c r="P127" s="14">
        <f t="shared" ca="1" si="119"/>
        <v>-15.1769</v>
      </c>
      <c r="Q127" s="14">
        <f t="shared" ca="1" si="120"/>
        <v>20.791499999999999</v>
      </c>
      <c r="R127" s="14">
        <f t="shared" ca="1" si="121"/>
        <v>-0.39150000000000063</v>
      </c>
    </row>
    <row r="128" spans="2:18" s="10" customFormat="1">
      <c r="D128" s="12" t="s">
        <v>12</v>
      </c>
      <c r="E128" s="14">
        <f ca="1">E114+K114</f>
        <v>-369.56</v>
      </c>
      <c r="F128" s="14">
        <f ca="1">F114+L114</f>
        <v>-233.428</v>
      </c>
      <c r="G128" s="14">
        <f t="shared" ref="G128:J128" ca="1" si="124">G114</f>
        <v>-51.795000000000002</v>
      </c>
      <c r="H128" s="14">
        <f t="shared" ca="1" si="124"/>
        <v>-5.8579999999999997</v>
      </c>
      <c r="I128" s="14">
        <f t="shared" ca="1" si="124"/>
        <v>-0.66200000000000003</v>
      </c>
      <c r="J128" s="14">
        <f t="shared" ca="1" si="124"/>
        <v>-0.97399999999999998</v>
      </c>
      <c r="K128" s="14">
        <f t="shared" ca="1" si="115"/>
        <v>-52.457000000000001</v>
      </c>
      <c r="L128" s="14">
        <f t="shared" ca="1" si="116"/>
        <v>-6.8319999999999999</v>
      </c>
      <c r="M128" s="14">
        <f t="shared" ca="1" si="117"/>
        <v>-54.506599999999999</v>
      </c>
      <c r="N128" s="14">
        <f t="shared" ca="1" si="112"/>
        <v>-22.569099999999999</v>
      </c>
      <c r="O128" s="14">
        <f ca="1">F128+M128</f>
        <v>-287.93459999999999</v>
      </c>
      <c r="P128" s="14">
        <f ca="1">F128-M128</f>
        <v>-178.92140000000001</v>
      </c>
      <c r="Q128" s="14">
        <f ca="1">F128+N128</f>
        <v>-255.99709999999999</v>
      </c>
      <c r="R128" s="14">
        <f ca="1">F128-N128</f>
        <v>-210.85890000000001</v>
      </c>
    </row>
    <row r="129" spans="1:26" s="10" customFormat="1"/>
    <row r="130" spans="1:26" s="10" customFormat="1">
      <c r="B130" s="11" t="s">
        <v>58</v>
      </c>
      <c r="C130" s="12" t="s">
        <v>57</v>
      </c>
      <c r="E130" s="13" t="s">
        <v>44</v>
      </c>
      <c r="F130" s="13" t="s">
        <v>45</v>
      </c>
      <c r="G130" s="13" t="s">
        <v>46</v>
      </c>
      <c r="H130" s="13" t="s">
        <v>47</v>
      </c>
      <c r="I130" s="13" t="s">
        <v>48</v>
      </c>
      <c r="J130" s="13" t="s">
        <v>49</v>
      </c>
      <c r="K130" s="13" t="s">
        <v>59</v>
      </c>
      <c r="L130" s="13" t="s">
        <v>60</v>
      </c>
      <c r="M130" s="13" t="s">
        <v>61</v>
      </c>
      <c r="N130" s="13" t="s">
        <v>62</v>
      </c>
      <c r="O130" s="13" t="s">
        <v>63</v>
      </c>
      <c r="P130" s="13" t="s">
        <v>64</v>
      </c>
      <c r="Q130" s="13" t="s">
        <v>65</v>
      </c>
      <c r="R130" s="13" t="s">
        <v>66</v>
      </c>
    </row>
    <row r="131" spans="1:26" s="10" customFormat="1">
      <c r="D131" s="12" t="s">
        <v>52</v>
      </c>
      <c r="E131" s="14">
        <f t="shared" ref="E131:F131" ca="1" si="125">E117+(E110-E117)/$M107*$M106</f>
        <v>-18.08565625</v>
      </c>
      <c r="F131" s="14">
        <f t="shared" ca="1" si="125"/>
        <v>-10.465875</v>
      </c>
      <c r="G131" s="14">
        <f ca="1">G117+(G110-G117)/$M107*$M106</f>
        <v>13.029281249999999</v>
      </c>
      <c r="H131" s="14">
        <f t="shared" ref="H131:J131" ca="1" si="126">H117+(H110-H117)/$M107*$M106</f>
        <v>-116.77434375</v>
      </c>
      <c r="I131" s="14">
        <f t="shared" ca="1" si="126"/>
        <v>-12.092124999999999</v>
      </c>
      <c r="J131" s="14">
        <f t="shared" ca="1" si="126"/>
        <v>-17.790312499999999</v>
      </c>
      <c r="K131" s="14">
        <f ca="1">(ABS(G131)+ABS(I131))*SIGN(G131)</f>
        <v>25.12140625</v>
      </c>
      <c r="L131" s="14">
        <f ca="1">(ABS(H131)+ABS(J131))*SIGN(H131)</f>
        <v>-134.56465624999998</v>
      </c>
      <c r="M131" s="14">
        <f t="shared" ref="M131:M135" ca="1" si="127">(ABS(K131)+0.3*ABS(L131))*SIGN(K131)</f>
        <v>65.490803124999985</v>
      </c>
      <c r="N131" s="14">
        <f t="shared" ref="N131:N135" ca="1" si="128">(ABS(L131)+0.3*ABS(K131))*SIGN(L131)</f>
        <v>-142.10107812499999</v>
      </c>
      <c r="O131" s="14">
        <f ca="1">F131+M131</f>
        <v>55.024928124999988</v>
      </c>
      <c r="P131" s="14">
        <f ca="1">F131-M131</f>
        <v>-75.956678124999982</v>
      </c>
      <c r="Q131" s="14">
        <f ca="1">F131+N131</f>
        <v>-152.566953125</v>
      </c>
      <c r="R131" s="14">
        <f ca="1">F131-N131</f>
        <v>131.63520312499998</v>
      </c>
    </row>
    <row r="132" spans="1:26" s="10" customFormat="1">
      <c r="D132" s="12" t="s">
        <v>53</v>
      </c>
      <c r="E132" s="14">
        <f t="shared" ref="E132:F132" ca="1" si="129">E118+(E111-E118)/$M107*$M106</f>
        <v>-22.078093750000001</v>
      </c>
      <c r="F132" s="14">
        <f t="shared" ca="1" si="129"/>
        <v>-13.211093750000002</v>
      </c>
      <c r="G132" s="14">
        <f ca="1">G118+(G111-G118)/$M107*$M106</f>
        <v>-30.196687499999996</v>
      </c>
      <c r="H132" s="14">
        <f t="shared" ref="H132:J132" ca="1" si="130">H118+(H111-H118)/$M107*$M106</f>
        <v>-3.5009062500000003</v>
      </c>
      <c r="I132" s="14">
        <f t="shared" ca="1" si="130"/>
        <v>-0.40153125000000001</v>
      </c>
      <c r="J132" s="14">
        <f t="shared" ca="1" si="130"/>
        <v>-0.59106250000000005</v>
      </c>
      <c r="K132" s="14">
        <f t="shared" ref="K132:K135" ca="1" si="131">(ABS(G132)+ABS(I132))*SIGN(G132)</f>
        <v>-30.598218749999997</v>
      </c>
      <c r="L132" s="14">
        <f t="shared" ref="L132:L135" ca="1" si="132">(ABS(H132)+ABS(J132))*SIGN(H132)</f>
        <v>-4.0919687500000004</v>
      </c>
      <c r="M132" s="14">
        <f t="shared" ca="1" si="127"/>
        <v>-31.825809374999999</v>
      </c>
      <c r="N132" s="14">
        <f t="shared" ca="1" si="128"/>
        <v>-13.271434374999998</v>
      </c>
      <c r="O132" s="14">
        <f t="shared" ref="O132:O134" ca="1" si="133">F132+M132</f>
        <v>-45.036903125000002</v>
      </c>
      <c r="P132" s="14">
        <f t="shared" ref="P132:P134" ca="1" si="134">F132-M132</f>
        <v>18.614715624999995</v>
      </c>
      <c r="Q132" s="14">
        <f t="shared" ref="Q132:Q134" ca="1" si="135">F132+N132</f>
        <v>-26.482528125000002</v>
      </c>
      <c r="R132" s="14">
        <f t="shared" ref="R132:R134" ca="1" si="136">F132-N132</f>
        <v>6.0340624999996706E-2</v>
      </c>
    </row>
    <row r="133" spans="1:26" s="10" customFormat="1">
      <c r="D133" s="12" t="s">
        <v>54</v>
      </c>
      <c r="E133" s="14">
        <f ca="1">E126</f>
        <v>14.407999999999999</v>
      </c>
      <c r="F133" s="14">
        <f t="shared" ref="F133:J133" ca="1" si="137">F126</f>
        <v>8.2739999999999991</v>
      </c>
      <c r="G133" s="14">
        <f t="shared" ca="1" si="137"/>
        <v>-11.407999999999999</v>
      </c>
      <c r="H133" s="14">
        <f t="shared" ca="1" si="137"/>
        <v>103.952</v>
      </c>
      <c r="I133" s="14">
        <f t="shared" ca="1" si="137"/>
        <v>10.715999999999999</v>
      </c>
      <c r="J133" s="14">
        <f t="shared" ca="1" si="137"/>
        <v>15.766</v>
      </c>
      <c r="K133" s="14">
        <f t="shared" ca="1" si="131"/>
        <v>-22.123999999999999</v>
      </c>
      <c r="L133" s="14">
        <f t="shared" ca="1" si="132"/>
        <v>119.718</v>
      </c>
      <c r="M133" s="14">
        <f t="shared" ca="1" si="127"/>
        <v>-58.039400000000001</v>
      </c>
      <c r="N133" s="14">
        <f t="shared" ca="1" si="128"/>
        <v>126.3552</v>
      </c>
      <c r="O133" s="14">
        <f t="shared" ca="1" si="133"/>
        <v>-49.7654</v>
      </c>
      <c r="P133" s="14">
        <f t="shared" ca="1" si="134"/>
        <v>66.313400000000001</v>
      </c>
      <c r="Q133" s="14">
        <f t="shared" ca="1" si="135"/>
        <v>134.6292</v>
      </c>
      <c r="R133" s="14">
        <f t="shared" ca="1" si="136"/>
        <v>-118.0812</v>
      </c>
    </row>
    <row r="134" spans="1:26" s="10" customFormat="1">
      <c r="D134" s="12" t="s">
        <v>55</v>
      </c>
      <c r="E134" s="14">
        <f ca="1">E127</f>
        <v>17.04</v>
      </c>
      <c r="F134" s="14">
        <f t="shared" ref="F134:J134" ca="1" si="138">F127</f>
        <v>10.199999999999999</v>
      </c>
      <c r="G134" s="14">
        <f t="shared" ca="1" si="138"/>
        <v>24.073</v>
      </c>
      <c r="H134" s="14">
        <f t="shared" ca="1" si="138"/>
        <v>2.8</v>
      </c>
      <c r="I134" s="14">
        <f t="shared" ca="1" si="138"/>
        <v>0.32200000000000001</v>
      </c>
      <c r="J134" s="14">
        <f t="shared" ca="1" si="138"/>
        <v>0.47299999999999998</v>
      </c>
      <c r="K134" s="14">
        <f t="shared" ca="1" si="131"/>
        <v>24.395</v>
      </c>
      <c r="L134" s="14">
        <f t="shared" ca="1" si="132"/>
        <v>3.2729999999999997</v>
      </c>
      <c r="M134" s="14">
        <f t="shared" ca="1" si="127"/>
        <v>25.376899999999999</v>
      </c>
      <c r="N134" s="14">
        <f t="shared" ca="1" si="128"/>
        <v>10.5915</v>
      </c>
      <c r="O134" s="14">
        <f t="shared" ca="1" si="133"/>
        <v>35.576899999999995</v>
      </c>
      <c r="P134" s="14">
        <f t="shared" ca="1" si="134"/>
        <v>-15.1769</v>
      </c>
      <c r="Q134" s="14">
        <f t="shared" ca="1" si="135"/>
        <v>20.791499999999999</v>
      </c>
      <c r="R134" s="14">
        <f t="shared" ca="1" si="136"/>
        <v>-0.39150000000000063</v>
      </c>
    </row>
    <row r="135" spans="1:26" s="10" customFormat="1">
      <c r="D135" s="12" t="s">
        <v>12</v>
      </c>
      <c r="E135" s="14">
        <f ca="1">E121+K121</f>
        <v>-369.56</v>
      </c>
      <c r="F135" s="14">
        <f ca="1">F121+L121</f>
        <v>-233.428</v>
      </c>
      <c r="G135" s="14">
        <f t="shared" ref="G135:J135" ca="1" si="139">G121</f>
        <v>-51.795000000000002</v>
      </c>
      <c r="H135" s="14">
        <f t="shared" ca="1" si="139"/>
        <v>-5.8579999999999997</v>
      </c>
      <c r="I135" s="14">
        <f t="shared" ca="1" si="139"/>
        <v>-0.66200000000000003</v>
      </c>
      <c r="J135" s="14">
        <f t="shared" ca="1" si="139"/>
        <v>-0.97399999999999998</v>
      </c>
      <c r="K135" s="14">
        <f t="shared" ca="1" si="131"/>
        <v>-52.457000000000001</v>
      </c>
      <c r="L135" s="14">
        <f t="shared" ca="1" si="132"/>
        <v>-6.8319999999999999</v>
      </c>
      <c r="M135" s="14">
        <f t="shared" ca="1" si="127"/>
        <v>-54.506599999999999</v>
      </c>
      <c r="N135" s="14">
        <f t="shared" ca="1" si="128"/>
        <v>-22.569099999999999</v>
      </c>
      <c r="O135" s="14">
        <f ca="1">F135+M135</f>
        <v>-287.93459999999999</v>
      </c>
      <c r="P135" s="14">
        <f ca="1">F135-M135</f>
        <v>-178.92140000000001</v>
      </c>
      <c r="Q135" s="14">
        <f ca="1">F135+N135</f>
        <v>-255.99709999999999</v>
      </c>
      <c r="R135" s="14">
        <f ca="1">F135-N135</f>
        <v>-210.85890000000001</v>
      </c>
    </row>
    <row r="136" spans="1:26" s="10" customFormat="1"/>
    <row r="137" spans="1:26" s="10" customFormat="1">
      <c r="A137" s="12" t="s">
        <v>21</v>
      </c>
      <c r="B137" s="11" t="s">
        <v>58</v>
      </c>
      <c r="C137" s="12" t="s">
        <v>43</v>
      </c>
      <c r="E137" s="15" t="s">
        <v>44</v>
      </c>
      <c r="F137" s="13" t="s">
        <v>63</v>
      </c>
      <c r="G137" s="13" t="s">
        <v>64</v>
      </c>
      <c r="H137" s="13" t="s">
        <v>65</v>
      </c>
      <c r="I137" s="13" t="s">
        <v>66</v>
      </c>
      <c r="J137" s="13" t="s">
        <v>67</v>
      </c>
      <c r="K137" s="15" t="s">
        <v>63</v>
      </c>
      <c r="L137" s="15" t="s">
        <v>64</v>
      </c>
      <c r="M137" s="15" t="s">
        <v>65</v>
      </c>
      <c r="N137" s="15" t="s">
        <v>66</v>
      </c>
      <c r="O137" s="7" t="s">
        <v>117</v>
      </c>
      <c r="P137" s="13" t="s">
        <v>44</v>
      </c>
      <c r="Q137" s="13" t="s">
        <v>63</v>
      </c>
      <c r="R137" s="13" t="s">
        <v>64</v>
      </c>
      <c r="S137" s="13" t="s">
        <v>65</v>
      </c>
      <c r="T137" s="13" t="s">
        <v>66</v>
      </c>
      <c r="U137" s="13" t="s">
        <v>13</v>
      </c>
      <c r="V137" s="16" t="s">
        <v>68</v>
      </c>
      <c r="Y137" s="57" t="s">
        <v>69</v>
      </c>
      <c r="Z137" s="57" t="s">
        <v>70</v>
      </c>
    </row>
    <row r="138" spans="1:26">
      <c r="A138" s="1">
        <f ca="1">B105</f>
        <v>20</v>
      </c>
      <c r="D138" s="1" t="s">
        <v>52</v>
      </c>
      <c r="E138" s="17">
        <f ca="1">E124</f>
        <v>19.374656250000001</v>
      </c>
      <c r="F138" s="4">
        <f t="shared" ref="F138:F139" ca="1" si="140">O124</f>
        <v>-74.548428124999987</v>
      </c>
      <c r="G138" s="4">
        <f t="shared" ref="G138:G139" ca="1" si="141">P124</f>
        <v>96.640178124999977</v>
      </c>
      <c r="H138" s="18">
        <f t="shared" ref="H138:H139" ca="1" si="142">Q124</f>
        <v>197.83025312499998</v>
      </c>
      <c r="I138" s="18">
        <f t="shared" ref="I138:I139" ca="1" si="143">R124</f>
        <v>-175.73850312499999</v>
      </c>
      <c r="J138" s="4">
        <f>IF(R120="si",INDEX($N$40:$N$53,MATCH(A140,$L$40:$L$53,-1),1),"---")</f>
        <v>250.536</v>
      </c>
      <c r="K138" s="17">
        <f ca="1">MAX(ABS(F138),IF(J138="---",0,0.3*J138))</f>
        <v>75.160799999999995</v>
      </c>
      <c r="L138" s="17">
        <f ca="1">MAX(ABS(G138),IF(J138="---",0,0.3*J138))</f>
        <v>96.640178124999977</v>
      </c>
      <c r="M138" s="17">
        <f ca="1">MAX(ABS(H138),J138)</f>
        <v>250.536</v>
      </c>
      <c r="N138" s="17">
        <f ca="1">MAX(ABS(I138),J138)</f>
        <v>250.536</v>
      </c>
      <c r="O138" s="7" t="str">
        <f>CONCATENATE("lx (",R117,")")</f>
        <v>lx (corto)</v>
      </c>
      <c r="P138" s="19">
        <f ca="1">MAX(E138-$Z106*(1-((0.48*$Z105+E140)/(0.48*$Z105))^2),0)/(($F106-2*$F107)*$O$2)*1000</f>
        <v>0</v>
      </c>
      <c r="Q138" s="19">
        <f ca="1">MAX(K138-$Z106*(1-((0.48*$Z105+K140)/(0.48*$Z105))^2),0)/(($F106-2*$F107)*$O$2)*1000</f>
        <v>0</v>
      </c>
      <c r="R138" s="19">
        <f t="shared" ref="R138" ca="1" si="144">MAX(L138-$Z106*(1-((0.48*$Z105+L140)/(0.48*$Z105))^2),0)/(($F106-2*$F107)*$O$2)*1000</f>
        <v>1.5638694868299501</v>
      </c>
      <c r="S138" s="19">
        <f t="shared" ref="S138" ca="1" si="145">MAX(M138-$Z106*(1-((0.48*$Z105+M140)/(0.48*$Z105))^2),0)/(($F106-2*$F107)*$O$2)*1000</f>
        <v>6.9646392984822887</v>
      </c>
      <c r="T138" s="19">
        <f ca="1">MAX(N138-$Z106*(1-((0.48*$Z105+N140)/(0.48*$Z105))^2),0)/(($F106-2*$F107)*$O$2)*1000</f>
        <v>7.5093802705108921</v>
      </c>
      <c r="U138" s="17">
        <f ca="1">MAX(P138:T138)</f>
        <v>7.5093802705108921</v>
      </c>
      <c r="V138" s="39">
        <v>7.82</v>
      </c>
      <c r="Y138" s="68">
        <f>2*V138*$O$2/10</f>
        <v>612.00000000000011</v>
      </c>
      <c r="Z138" s="69">
        <f>Y138*(F106-2*F107)/200</f>
        <v>189.72000000000003</v>
      </c>
    </row>
    <row r="139" spans="1:26">
      <c r="A139" s="12" t="s">
        <v>30</v>
      </c>
      <c r="D139" s="1" t="s">
        <v>53</v>
      </c>
      <c r="E139" s="17">
        <f ca="1">E125</f>
        <v>22.225093749999999</v>
      </c>
      <c r="F139" s="18">
        <f t="shared" ca="1" si="140"/>
        <v>47.465003124999996</v>
      </c>
      <c r="G139" s="18">
        <f t="shared" ca="1" si="141"/>
        <v>-20.848815625</v>
      </c>
      <c r="H139" s="4">
        <f t="shared" ca="1" si="142"/>
        <v>27.576428125</v>
      </c>
      <c r="I139" s="4">
        <f t="shared" ca="1" si="143"/>
        <v>-0.96024062499999907</v>
      </c>
      <c r="J139" s="4">
        <f>IF(R121="si",INDEX($O$40:$O$53,MATCH(A140,$L$40:$L$53,-1),1),"---")</f>
        <v>94.77000000000001</v>
      </c>
      <c r="K139" s="17">
        <f ca="1">MAX(ABS(F139),J139)</f>
        <v>94.77000000000001</v>
      </c>
      <c r="L139" s="17">
        <f ca="1">MAX(ABS(G139),J139)</f>
        <v>94.77000000000001</v>
      </c>
      <c r="M139" s="17">
        <f ca="1">MAX(ABS(H139),IF(J139="---",0,0.3*J139))</f>
        <v>28.431000000000001</v>
      </c>
      <c r="N139" s="17">
        <f ca="1">MAX(ABS(I139),IF(J139="---",0,0.3*J139))</f>
        <v>28.431000000000001</v>
      </c>
      <c r="O139" s="7" t="str">
        <f>CONCATENATE("ly (",R118,")")</f>
        <v>ly (lungo)</v>
      </c>
      <c r="P139" s="19">
        <f ca="1">MAX(E139-$Z107*(1-((0.48*$Z105+E140)/(0.48*$Z105))^2),0)/(($F105-2*$F107)*$O$2)*1000</f>
        <v>0</v>
      </c>
      <c r="Q139" s="19">
        <f ca="1">MAX(K139-$Z107*(1-((0.48*$Z105+K140)/(0.48*$Z105))^2),0)/(($F105-2*$F107)*$O$2)*1000</f>
        <v>6.4973994340396288</v>
      </c>
      <c r="R139" s="19">
        <f t="shared" ref="R139" ca="1" si="146">MAX(L139-$Z107*(1-((0.48*$Z105+L140)/(0.48*$Z105))^2),0)/(($F105-2*$F107)*$O$2)*1000</f>
        <v>8.0863746250565214</v>
      </c>
      <c r="S139" s="19">
        <f t="shared" ref="S139" ca="1" si="147">MAX(M139-$Z107*(1-((0.48*$Z105+M140)/(0.48*$Z105))^2),0)/(($F105-2*$F107)*$O$2)*1000</f>
        <v>0</v>
      </c>
      <c r="T139" s="19">
        <f t="shared" ref="T139" ca="1" si="148">MAX(N139-$Z107*(1-((0.48*$Z105+N140)/(0.48*$Z105))^2),0)/(($F105-2*$F107)*$O$2)*1000</f>
        <v>0</v>
      </c>
      <c r="U139" s="17">
        <f ca="1">MAX(P139:T139)</f>
        <v>8.0863746250565214</v>
      </c>
      <c r="V139" s="39">
        <v>9.36</v>
      </c>
      <c r="Y139" s="68">
        <f>2*V139*$O$2/10</f>
        <v>732.52173913043475</v>
      </c>
      <c r="Z139" s="69">
        <f>Y139*(F105-2*F107)/200</f>
        <v>80.577391304347827</v>
      </c>
    </row>
    <row r="140" spans="1:26">
      <c r="A140" s="1">
        <f>B106</f>
        <v>4</v>
      </c>
      <c r="D140" s="1" t="s">
        <v>12</v>
      </c>
      <c r="E140" s="20">
        <f ca="1">E128</f>
        <v>-369.56</v>
      </c>
      <c r="F140" s="8">
        <f ca="1">O128</f>
        <v>-287.93459999999999</v>
      </c>
      <c r="G140" s="8">
        <f ca="1">P128</f>
        <v>-178.92140000000001</v>
      </c>
      <c r="H140" s="8">
        <f ca="1">Q128</f>
        <v>-255.99709999999999</v>
      </c>
      <c r="I140" s="8">
        <f ca="1">R128</f>
        <v>-210.85890000000001</v>
      </c>
      <c r="K140" s="17">
        <f ca="1">F140</f>
        <v>-287.93459999999999</v>
      </c>
      <c r="L140" s="17">
        <f t="shared" ref="L140" ca="1" si="149">G140</f>
        <v>-178.92140000000001</v>
      </c>
      <c r="M140" s="17">
        <f t="shared" ref="M140" ca="1" si="150">H140</f>
        <v>-255.99709999999999</v>
      </c>
      <c r="N140" s="17">
        <f t="shared" ref="N140" ca="1" si="151">I140</f>
        <v>-210.85890000000001</v>
      </c>
      <c r="Y140" s="61"/>
      <c r="Z140" s="61"/>
    </row>
    <row r="141" spans="1:26">
      <c r="D141" s="7" t="s">
        <v>71</v>
      </c>
      <c r="E141" s="4">
        <f ca="1">($Z106+$Z138)*(1-ABS((0.48*$Z105+E140)/(0.48*$Z105+$Y138))^(1+1/(1+$Y138/$Z105)))</f>
        <v>307.2562592086274</v>
      </c>
      <c r="K141" s="4">
        <f ca="1">($Z106+$Z138)*(1-ABS((0.48*$Z105+K140)/(0.48*$Z105+$Y138))^(1+1/(1+$Y138/$Z105)))</f>
        <v>287.98781315650564</v>
      </c>
      <c r="L141" s="4">
        <f ca="1">($Z106+$Z138)*(1-ABS((0.48*$Z105+L140)/(0.48*$Z105+$Y138))^(1+1/(1+$Y138/$Z105)))</f>
        <v>260.41720964337946</v>
      </c>
      <c r="M141" s="4">
        <f ca="1">($Z106+$Z138)*(1-ABS((0.48*$Z105+M140)/(0.48*$Z105+$Y138))^(1+1/(1+$Y138/$Z105)))</f>
        <v>280.12685166025756</v>
      </c>
      <c r="N141" s="4">
        <f ca="1">($Z106+$Z138)*(1-ABS((0.48*$Z105+N140)/(0.48*$Z105+$Y138))^(1+1/(1+$Y138/$Z105)))</f>
        <v>268.71045379500327</v>
      </c>
      <c r="Y141" s="61"/>
      <c r="Z141" s="61"/>
    </row>
    <row r="142" spans="1:26">
      <c r="D142" s="7" t="s">
        <v>72</v>
      </c>
      <c r="E142" s="4">
        <f ca="1">($Z107+$Z139)*(1-ABS((0.48*$Z105+E140)/(0.48*$Z105+$Y139))^(1+1/(1+$Y139/$Z105)))</f>
        <v>135.81472562518212</v>
      </c>
      <c r="K142" s="4">
        <f ca="1">($Z107+$Z139)*(1-ABS((0.48*$Z105+K140)/(0.48*$Z105+$Y139))^(1+1/(1+$Y139/$Z105)))</f>
        <v>128.38385648582633</v>
      </c>
      <c r="L142" s="4">
        <f ca="1">($Z107+$Z139)*(1-ABS((0.48*$Z105+L140)/(0.48*$Z105+$Y139))^(1+1/(1+$Y139/$Z105)))</f>
        <v>117.77509628043755</v>
      </c>
      <c r="M142" s="4">
        <f ca="1">($Z107+$Z139)*(1-ABS((0.48*$Z105+M140)/(0.48*$Z105+$Y139))^(1+1/(1+$Y139/$Z105)))</f>
        <v>125.35638310879989</v>
      </c>
      <c r="N142" s="4">
        <f ca="1">($Z107+$Z139)*(1-ABS((0.48*$Z105+N140)/(0.48*$Z105+$Y139))^(1+1/(1+$Y139/$Z105)))</f>
        <v>120.96350064151665</v>
      </c>
      <c r="Y142" s="61"/>
      <c r="Z142" s="61"/>
    </row>
    <row r="143" spans="1:26">
      <c r="A143" t="str">
        <f ca="1">IF(MAX(E143:N143)&gt;1,"non verificato","verificato")</f>
        <v>non verificato</v>
      </c>
      <c r="D143" s="7" t="s">
        <v>73</v>
      </c>
      <c r="E143" s="3">
        <f ca="1">ABS(E138/E141)^1.5+ABS(E139/E142)^1.5</f>
        <v>8.2032374644219183E-2</v>
      </c>
      <c r="K143" s="3">
        <f t="shared" ref="K143:N143" ca="1" si="152">ABS(K138/K141)^1.5+ABS(K139/K142)^1.5</f>
        <v>0.76755051296177512</v>
      </c>
      <c r="L143" s="3">
        <f t="shared" ca="1" si="152"/>
        <v>0.94787969923188076</v>
      </c>
      <c r="M143" s="3">
        <f t="shared" ca="1" si="152"/>
        <v>0.95382168468086626</v>
      </c>
      <c r="N143" s="3">
        <f t="shared" ca="1" si="152"/>
        <v>1.0142295756827913</v>
      </c>
      <c r="Y143" s="61"/>
      <c r="Z143" s="61"/>
    </row>
    <row r="144" spans="1:26">
      <c r="Y144" s="61"/>
      <c r="Z144" s="61"/>
    </row>
    <row r="145" spans="1:27">
      <c r="B145" s="9" t="s">
        <v>58</v>
      </c>
      <c r="C145" s="1" t="s">
        <v>57</v>
      </c>
      <c r="D145" s="10"/>
      <c r="E145" s="15" t="s">
        <v>44</v>
      </c>
      <c r="F145" s="13" t="s">
        <v>63</v>
      </c>
      <c r="G145" s="13" t="s">
        <v>64</v>
      </c>
      <c r="H145" s="13" t="s">
        <v>65</v>
      </c>
      <c r="I145" s="13" t="s">
        <v>66</v>
      </c>
      <c r="J145" s="13" t="s">
        <v>67</v>
      </c>
      <c r="K145" s="15" t="s">
        <v>63</v>
      </c>
      <c r="L145" s="15" t="s">
        <v>64</v>
      </c>
      <c r="M145" s="15" t="s">
        <v>65</v>
      </c>
      <c r="N145" s="15" t="s">
        <v>66</v>
      </c>
      <c r="O145" s="7" t="str">
        <f>O137</f>
        <v>As,nec</v>
      </c>
      <c r="P145" s="13" t="s">
        <v>44</v>
      </c>
      <c r="Q145" s="13" t="s">
        <v>63</v>
      </c>
      <c r="R145" s="13" t="s">
        <v>64</v>
      </c>
      <c r="S145" s="13" t="s">
        <v>65</v>
      </c>
      <c r="T145" s="13" t="s">
        <v>66</v>
      </c>
      <c r="U145" s="13" t="s">
        <v>13</v>
      </c>
      <c r="V145" s="16" t="s">
        <v>68</v>
      </c>
      <c r="Y145" s="57" t="s">
        <v>69</v>
      </c>
      <c r="Z145" s="57" t="s">
        <v>70</v>
      </c>
    </row>
    <row r="146" spans="1:27">
      <c r="D146" s="1" t="s">
        <v>52</v>
      </c>
      <c r="E146" s="17">
        <f ca="1">E131</f>
        <v>-18.08565625</v>
      </c>
      <c r="F146" s="4">
        <f t="shared" ref="F146:F147" ca="1" si="153">O131</f>
        <v>55.024928124999988</v>
      </c>
      <c r="G146" s="4">
        <f t="shared" ref="G146:G147" ca="1" si="154">P131</f>
        <v>-75.956678124999982</v>
      </c>
      <c r="H146" s="18">
        <f t="shared" ref="H146:H147" ca="1" si="155">Q131</f>
        <v>-152.566953125</v>
      </c>
      <c r="I146" s="18">
        <f t="shared" ref="I146:I147" ca="1" si="156">R131</f>
        <v>131.63520312499998</v>
      </c>
      <c r="J146" s="4">
        <f>IF(R120="si",INDEX($N$40:$N$53,MATCH(A140,$L$40:$L$53,-1)+1,1),"---")</f>
        <v>245.7</v>
      </c>
      <c r="K146" s="17">
        <f ca="1">MAX(ABS(F146),IF(J146="---",0,0.3*J146))</f>
        <v>73.709999999999994</v>
      </c>
      <c r="L146" s="17">
        <f ca="1">MAX(ABS(G146),IF(J146="---",0,0.3*J146))</f>
        <v>75.956678124999982</v>
      </c>
      <c r="M146" s="17">
        <f ca="1">MAX(ABS(H146),J146)</f>
        <v>245.7</v>
      </c>
      <c r="N146" s="17">
        <f ca="1">MAX(ABS(I146),J146)</f>
        <v>245.7</v>
      </c>
      <c r="O146" s="7" t="str">
        <f>O138</f>
        <v>lx (corto)</v>
      </c>
      <c r="P146" s="19">
        <f t="shared" ref="P146" ca="1" si="157">MAX(E146-$Z106*(1-((0.48*$Z105+E148)/(0.48*$Z105))^2),0)/(($F106-2*$F107)*$O$2)*1000</f>
        <v>0</v>
      </c>
      <c r="Q146" s="19">
        <f ca="1">MAX(K146-$Z106*(1-((0.48*$Z105+K148)/(0.48*$Z105))^2),0)/(($F106-2*$F107)*$O$2)*1000</f>
        <v>0</v>
      </c>
      <c r="R146" s="19">
        <f ca="1">MAX(L146-$Z106*(1-((0.48*$Z105+L148)/(0.48*$Z105))^2),0)/(($F106-2*$F107)*$O$2)*1000</f>
        <v>0.71132378790521922</v>
      </c>
      <c r="S146" s="19">
        <f ca="1">MAX(M146-$Z106*(1-((0.48*$Z105+M148)/(0.48*$Z105))^2),0)/(($F106-2*$F107)*$O$2)*1000</f>
        <v>6.7653059651489542</v>
      </c>
      <c r="T146" s="19">
        <f ca="1">MAX(N146-$Z106*(1-((0.48*$Z105+N148)/(0.48*$Z105))^2),0)/(($F106-2*$F107)*$O$2)*1000</f>
        <v>7.3100469371775585</v>
      </c>
      <c r="U146" s="17">
        <f ca="1">MAX(P146:T146)</f>
        <v>7.3100469371775585</v>
      </c>
      <c r="V146" s="39">
        <v>12.56</v>
      </c>
      <c r="Y146" s="68">
        <f>2*V146*$O$2/10</f>
        <v>982.95652173913061</v>
      </c>
      <c r="Z146" s="69">
        <f>Y146*(F106-2*F107)/200</f>
        <v>304.71652173913049</v>
      </c>
    </row>
    <row r="147" spans="1:27">
      <c r="D147" s="1" t="s">
        <v>53</v>
      </c>
      <c r="E147" s="17">
        <f ca="1">E132</f>
        <v>-22.078093750000001</v>
      </c>
      <c r="F147" s="18">
        <f t="shared" ca="1" si="153"/>
        <v>-45.036903125000002</v>
      </c>
      <c r="G147" s="18">
        <f t="shared" ca="1" si="154"/>
        <v>18.614715624999995</v>
      </c>
      <c r="H147" s="4">
        <f t="shared" ca="1" si="155"/>
        <v>-26.482528125000002</v>
      </c>
      <c r="I147" s="4">
        <f t="shared" ca="1" si="156"/>
        <v>6.0340624999996706E-2</v>
      </c>
      <c r="J147" s="4">
        <f>IF(R121="si",INDEX($O$40:$O$53,MATCH(A140,$L$40:$L$53,-1)+1,1),"---")</f>
        <v>66.338999999999999</v>
      </c>
      <c r="K147" s="17">
        <f ca="1">MAX(ABS(F147),J147)</f>
        <v>66.338999999999999</v>
      </c>
      <c r="L147" s="17">
        <f ca="1">MAX(ABS(G147),J147)</f>
        <v>66.338999999999999</v>
      </c>
      <c r="M147" s="17">
        <f ca="1">MAX(ABS(H147),IF(J147="---",0,0.3*J147))</f>
        <v>26.482528125000002</v>
      </c>
      <c r="N147" s="17">
        <f ca="1">MAX(ABS(I147),IF(J147="---",0,0.3*J147))</f>
        <v>19.901699999999998</v>
      </c>
      <c r="O147" s="7" t="str">
        <f>O139</f>
        <v>ly (lungo)</v>
      </c>
      <c r="P147" s="19">
        <f t="shared" ref="P147" ca="1" si="158">MAX(E147-$Z107*(1-((0.48*$Z105+E148)/(0.48*$Z105))^2),0)/(($F105-2*$F107)*$O$2)*1000</f>
        <v>0</v>
      </c>
      <c r="Q147" s="19">
        <f ca="1">MAX(K147-$Z107*(1-((0.48*$Z105+K148)/(0.48*$Z105))^2),0)/(($F105-2*$F107)*$O$2)*1000</f>
        <v>3.1948085249487188</v>
      </c>
      <c r="R147" s="19">
        <f ca="1">MAX(L147-$Z107*(1-((0.48*$Z105+L148)/(0.48*$Z105))^2),0)/(($F105-2*$F107)*$O$2)*1000</f>
        <v>4.7837837159656109</v>
      </c>
      <c r="S147" s="19">
        <f ca="1">MAX(M147-$Z107*(1-((0.48*$Z105+M148)/(0.48*$Z105))^2),0)/(($F105-2*$F107)*$O$2)*1000</f>
        <v>0</v>
      </c>
      <c r="T147" s="19">
        <f ca="1">MAX(N147-$Z107*(1-((0.48*$Z105+N148)/(0.48*$Z105))^2),0)/(($F105-2*$F107)*$O$2)*1000</f>
        <v>0</v>
      </c>
      <c r="U147" s="17">
        <f ca="1">MAX(P147:T147)</f>
        <v>4.7837837159656109</v>
      </c>
      <c r="V147" s="39">
        <v>9.36</v>
      </c>
      <c r="Y147" s="68">
        <f>2*V147*$O$2/10</f>
        <v>732.52173913043475</v>
      </c>
      <c r="Z147" s="69">
        <f>Y147*(F105-2*F107)/200</f>
        <v>80.577391304347827</v>
      </c>
    </row>
    <row r="148" spans="1:27">
      <c r="D148" s="1" t="s">
        <v>12</v>
      </c>
      <c r="E148" s="20">
        <f ca="1">E135</f>
        <v>-369.56</v>
      </c>
      <c r="F148" s="8">
        <f ca="1">O135</f>
        <v>-287.93459999999999</v>
      </c>
      <c r="G148" s="8">
        <f ca="1">P135</f>
        <v>-178.92140000000001</v>
      </c>
      <c r="H148" s="8">
        <f ca="1">Q135</f>
        <v>-255.99709999999999</v>
      </c>
      <c r="I148" s="8">
        <f ca="1">R135</f>
        <v>-210.85890000000001</v>
      </c>
      <c r="K148" s="17">
        <f ca="1">F148</f>
        <v>-287.93459999999999</v>
      </c>
      <c r="L148" s="17">
        <f t="shared" ref="L148" ca="1" si="159">G148</f>
        <v>-178.92140000000001</v>
      </c>
      <c r="M148" s="17">
        <f t="shared" ref="M148" ca="1" si="160">H148</f>
        <v>-255.99709999999999</v>
      </c>
      <c r="N148" s="17">
        <f t="shared" ref="N148" ca="1" si="161">I148</f>
        <v>-210.85890000000001</v>
      </c>
    </row>
    <row r="149" spans="1:27">
      <c r="D149" s="7" t="s">
        <v>71</v>
      </c>
      <c r="E149" s="4">
        <f ca="1">($Z106+$Z146)*(1-ABS((0.48*$Z105+E148)/(0.48*$Z105+$Y146))^(1+1/(1+$Y146/$Z105)))</f>
        <v>423.47590386869865</v>
      </c>
      <c r="K149" s="4">
        <f ca="1">($Z106+$Z146)*(1-ABS((0.48*$Z105+K148)/(0.48*$Z105+$Y146))^(1+1/(1+$Y146/$Z105)))</f>
        <v>405.25056028234462</v>
      </c>
      <c r="L149" s="4">
        <f ca="1">($Z106+$Z146)*(1-ABS((0.48*$Z105+L148)/(0.48*$Z105+$Y146))^(1+1/(1+$Y146/$Z105)))</f>
        <v>379.34066370893618</v>
      </c>
      <c r="M149" s="4">
        <f ca="1">($Z106+$Z146)*(1-ABS((0.48*$Z105+M148)/(0.48*$Z105+$Y146))^(1+1/(1+$Y146/$Z105)))</f>
        <v>397.8441406575173</v>
      </c>
      <c r="N149" s="4">
        <f ca="1">($Z106+$Z146)*(1-ABS((0.48*$Z105+N148)/(0.48*$Z105+$Y146))^(1+1/(1+$Y146/$Z105)))</f>
        <v>387.11526666688854</v>
      </c>
    </row>
    <row r="150" spans="1:27">
      <c r="D150" s="7" t="s">
        <v>72</v>
      </c>
      <c r="E150" s="4">
        <f ca="1">($Z107+$Z147)*(1-ABS((0.48*$Z105+E148)/(0.48*$Z105+$Y147))^(1+1/(1+$Y147/$Z105)))</f>
        <v>135.81472562518212</v>
      </c>
      <c r="K150" s="4">
        <f ca="1">($Z107+$Z147)*(1-ABS((0.48*$Z105+K148)/(0.48*$Z105+$Y147))^(1+1/(1+$Y147/$Z105)))</f>
        <v>128.38385648582633</v>
      </c>
      <c r="L150" s="4">
        <f ca="1">($Z107+$Z147)*(1-ABS((0.48*$Z105+L148)/(0.48*$Z105+$Y147))^(1+1/(1+$Y147/$Z105)))</f>
        <v>117.77509628043755</v>
      </c>
      <c r="M150" s="4">
        <f ca="1">($Z107+$Z147)*(1-ABS((0.48*$Z105+M148)/(0.48*$Z105+$Y147))^(1+1/(1+$Y147/$Z105)))</f>
        <v>125.35638310879989</v>
      </c>
      <c r="N150" s="4">
        <f ca="1">($Z107+$Z147)*(1-ABS((0.48*$Z105+N148)/(0.48*$Z105+$Y147))^(1+1/(1+$Y147/$Z105)))</f>
        <v>120.96350064151665</v>
      </c>
    </row>
    <row r="151" spans="1:27">
      <c r="A151" t="str">
        <f ca="1">IF(MAX(E151:N151)&gt;1,"non verificato","verificato")</f>
        <v>verificato</v>
      </c>
      <c r="D151" s="7" t="s">
        <v>73</v>
      </c>
      <c r="E151" s="3">
        <f ca="1">ABS(E146/E149)^1.5+ABS(E147/E150)^1.5</f>
        <v>7.4368245849968456E-2</v>
      </c>
      <c r="K151" s="3">
        <f t="shared" ref="K151:N151" ca="1" si="162">ABS(K146/K149)^1.5+ABS(K147/K150)^1.5</f>
        <v>0.44901107270242224</v>
      </c>
      <c r="L151" s="3">
        <f t="shared" ca="1" si="162"/>
        <v>0.51233918745728113</v>
      </c>
      <c r="M151" s="3">
        <f t="shared" ca="1" si="162"/>
        <v>0.58243133950971537</v>
      </c>
      <c r="N151" s="3">
        <f t="shared" ca="1" si="162"/>
        <v>0.57238183901378137</v>
      </c>
    </row>
    <row r="152" spans="1:27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4" spans="1:27">
      <c r="A154" t="s">
        <v>21</v>
      </c>
      <c r="B154" s="1">
        <f ca="1">$A$6</f>
        <v>20</v>
      </c>
      <c r="D154" t="s">
        <v>22</v>
      </c>
      <c r="E154" s="1" t="s">
        <v>116</v>
      </c>
      <c r="F154" s="36">
        <v>30</v>
      </c>
      <c r="G154" t="s">
        <v>23</v>
      </c>
      <c r="H154" t="s">
        <v>24</v>
      </c>
      <c r="L154" t="s">
        <v>25</v>
      </c>
      <c r="M154" s="36">
        <v>30</v>
      </c>
      <c r="N154" t="s">
        <v>23</v>
      </c>
      <c r="O154" t="s">
        <v>26</v>
      </c>
      <c r="V154" s="61" t="s">
        <v>27</v>
      </c>
      <c r="W154" s="57">
        <f ca="1">MATCH(B155,$C$6:$C$33,-1)</f>
        <v>9</v>
      </c>
      <c r="X154" s="61"/>
      <c r="Y154" s="57" t="s">
        <v>28</v>
      </c>
      <c r="Z154" s="68">
        <f>F154*F155*$O$1/10</f>
        <v>2975</v>
      </c>
      <c r="AA154" s="61" t="s">
        <v>29</v>
      </c>
    </row>
    <row r="155" spans="1:27">
      <c r="A155" t="s">
        <v>30</v>
      </c>
      <c r="B155" s="41">
        <f>MAX(1,B106-1)</f>
        <v>3</v>
      </c>
      <c r="E155" s="1" t="s">
        <v>31</v>
      </c>
      <c r="F155" s="36">
        <v>70</v>
      </c>
      <c r="G155" t="s">
        <v>23</v>
      </c>
      <c r="H155" t="s">
        <v>32</v>
      </c>
      <c r="L155" t="s">
        <v>33</v>
      </c>
      <c r="M155" s="36">
        <v>30</v>
      </c>
      <c r="N155" t="s">
        <v>23</v>
      </c>
      <c r="O155" t="s">
        <v>34</v>
      </c>
      <c r="V155" s="61"/>
      <c r="W155" s="61"/>
      <c r="X155" s="61"/>
      <c r="Y155" s="57" t="s">
        <v>35</v>
      </c>
      <c r="Z155" s="57">
        <f>0.12*Z154*F155/100</f>
        <v>249.9</v>
      </c>
      <c r="AA155" s="61" t="s">
        <v>36</v>
      </c>
    </row>
    <row r="156" spans="1:27">
      <c r="B156" s="43" t="str">
        <f>IF(B155=B106,"duplicato","")</f>
        <v/>
      </c>
      <c r="E156" s="1" t="s">
        <v>37</v>
      </c>
      <c r="F156" s="48">
        <f>$L$3</f>
        <v>4</v>
      </c>
      <c r="G156" t="s">
        <v>23</v>
      </c>
      <c r="H156" t="s">
        <v>38</v>
      </c>
      <c r="L156" t="s">
        <v>39</v>
      </c>
      <c r="M156" s="38">
        <v>320</v>
      </c>
      <c r="N156" t="s">
        <v>23</v>
      </c>
      <c r="O156" t="s">
        <v>118</v>
      </c>
      <c r="V156" s="61"/>
      <c r="W156" s="61"/>
      <c r="X156" s="61"/>
      <c r="Y156" s="57" t="s">
        <v>40</v>
      </c>
      <c r="Z156" s="57">
        <f>0.12*Z154*F154/100</f>
        <v>107.1</v>
      </c>
      <c r="AA156" s="61" t="s">
        <v>36</v>
      </c>
    </row>
    <row r="158" spans="1:27">
      <c r="A158" t="s">
        <v>41</v>
      </c>
      <c r="B158" s="9" t="s">
        <v>42</v>
      </c>
      <c r="C158" s="1" t="s">
        <v>43</v>
      </c>
      <c r="E158" s="2" t="s">
        <v>44</v>
      </c>
      <c r="F158" s="2" t="s">
        <v>45</v>
      </c>
      <c r="G158" s="2" t="s">
        <v>46</v>
      </c>
      <c r="H158" s="2" t="s">
        <v>47</v>
      </c>
      <c r="I158" s="2" t="s">
        <v>48</v>
      </c>
      <c r="J158" s="2" t="s">
        <v>49</v>
      </c>
      <c r="K158" s="2" t="s">
        <v>50</v>
      </c>
      <c r="L158" s="2" t="s">
        <v>51</v>
      </c>
      <c r="O158" s="23"/>
    </row>
    <row r="159" spans="1:27">
      <c r="D159" s="1" t="s">
        <v>52</v>
      </c>
      <c r="E159" s="4">
        <f t="shared" ref="E159" ca="1" si="163">INDEX(O$6:O$33,$W154,1)</f>
        <v>23.736000000000001</v>
      </c>
      <c r="F159" s="4">
        <f t="shared" ref="F159" ca="1" si="164">INDEX(P$6:P$33,$W154,1)</f>
        <v>13.856</v>
      </c>
      <c r="G159" s="4">
        <f t="shared" ref="G159" ca="1" si="165">INDEX(Q$6:Q$33,$W154,1)</f>
        <v>-26.103999999999999</v>
      </c>
      <c r="H159" s="4">
        <f t="shared" ref="H159" ca="1" si="166">INDEX(R$6:R$33,$W154,1)</f>
        <v>242.77</v>
      </c>
      <c r="I159" s="4">
        <f t="shared" ref="I159" ca="1" si="167">INDEX(S$6:S$33,$W154,1)</f>
        <v>24.445</v>
      </c>
      <c r="J159" s="4">
        <f t="shared" ref="J159" ca="1" si="168">INDEX(T$6:T$33,$W154,1)</f>
        <v>35.963000000000001</v>
      </c>
    </row>
    <row r="160" spans="1:27">
      <c r="D160" s="1" t="s">
        <v>53</v>
      </c>
      <c r="E160" s="4">
        <f t="shared" ref="E160:J160" ca="1" si="169">INDEX(E$6:E$33,$W154,1)</f>
        <v>25.946999999999999</v>
      </c>
      <c r="F160" s="4">
        <f t="shared" ca="1" si="169"/>
        <v>15.528</v>
      </c>
      <c r="G160" s="4">
        <f t="shared" ca="1" si="169"/>
        <v>54.503</v>
      </c>
      <c r="H160" s="4">
        <f t="shared" ca="1" si="169"/>
        <v>6.5170000000000003</v>
      </c>
      <c r="I160" s="4">
        <f t="shared" ca="1" si="169"/>
        <v>0.74399999999999999</v>
      </c>
      <c r="J160" s="4">
        <f t="shared" ca="1" si="169"/>
        <v>1.095</v>
      </c>
    </row>
    <row r="161" spans="2:18">
      <c r="D161" s="1" t="s">
        <v>54</v>
      </c>
      <c r="E161" s="4">
        <f t="shared" ref="E161" ca="1" si="170">INDEX(O$6:O$33,$W154+2,1)</f>
        <v>15.166</v>
      </c>
      <c r="F161" s="4">
        <f t="shared" ref="F161" ca="1" si="171">INDEX(P$6:P$33,$W154+2,1)</f>
        <v>8.8350000000000009</v>
      </c>
      <c r="G161" s="4">
        <f t="shared" ref="G161" ca="1" si="172">INDEX(Q$6:Q$33,$W154+2,1)</f>
        <v>-15.407</v>
      </c>
      <c r="H161" s="4">
        <f t="shared" ref="H161" ca="1" si="173">INDEX(R$6:R$33,$W154+2,1)</f>
        <v>142.91</v>
      </c>
      <c r="I161" s="4">
        <f t="shared" ref="I161" ca="1" si="174">INDEX(S$6:S$33,$W154+2,1)</f>
        <v>14.451000000000001</v>
      </c>
      <c r="J161" s="4">
        <f t="shared" ref="J161" ca="1" si="175">INDEX(T$6:T$33,$W154+2,1)</f>
        <v>21.26</v>
      </c>
    </row>
    <row r="162" spans="2:18">
      <c r="D162" s="1" t="s">
        <v>55</v>
      </c>
      <c r="E162" s="4">
        <f t="shared" ref="E162:J162" ca="1" si="176">INDEX(E$6:E$33,$W154+2,1)</f>
        <v>15.897</v>
      </c>
      <c r="F162" s="4">
        <f t="shared" ca="1" si="176"/>
        <v>9.5150000000000006</v>
      </c>
      <c r="G162" s="4">
        <f t="shared" ca="1" si="176"/>
        <v>33.520000000000003</v>
      </c>
      <c r="H162" s="4">
        <f t="shared" ca="1" si="176"/>
        <v>4.0019999999999998</v>
      </c>
      <c r="I162" s="4">
        <f t="shared" ca="1" si="176"/>
        <v>0.45700000000000002</v>
      </c>
      <c r="J162" s="4">
        <f t="shared" ca="1" si="176"/>
        <v>0.67200000000000004</v>
      </c>
      <c r="M162" t="s">
        <v>98</v>
      </c>
    </row>
    <row r="163" spans="2:18">
      <c r="D163" s="1" t="s">
        <v>12</v>
      </c>
      <c r="E163" s="4">
        <f t="shared" ref="E163" ca="1" si="177">INDEX(Y$6:Y$33,$W154+3,1)</f>
        <v>-596.71100000000001</v>
      </c>
      <c r="F163" s="4">
        <f t="shared" ref="F163" ca="1" si="178">INDEX(Z$6:Z$33,$W154+3,1)</f>
        <v>-376.233</v>
      </c>
      <c r="G163" s="4">
        <f t="shared" ref="G163" ca="1" si="179">INDEX(AA$6:AA$33,$W154+3,1)</f>
        <v>-108.765</v>
      </c>
      <c r="H163" s="4">
        <f t="shared" ref="H163" ca="1" si="180">INDEX(AB$6:AB$33,$W154+3,1)</f>
        <v>-12.564</v>
      </c>
      <c r="I163" s="4">
        <f t="shared" ref="I163" ca="1" si="181">INDEX(AC$6:AC$33,$W154+3,1)</f>
        <v>-1.4419999999999999</v>
      </c>
      <c r="J163" s="4">
        <f t="shared" ref="J163" ca="1" si="182">INDEX(AD$6:AD$33,$W154+3,1)</f>
        <v>-2.121</v>
      </c>
      <c r="K163" s="4">
        <f>L163*1.3</f>
        <v>0</v>
      </c>
      <c r="L163" s="39">
        <f>IF(B156="duplicato",L114,L121)</f>
        <v>0</v>
      </c>
      <c r="M163" t="s">
        <v>56</v>
      </c>
    </row>
    <row r="164" spans="2:18">
      <c r="M164" t="s">
        <v>96</v>
      </c>
    </row>
    <row r="165" spans="2:18">
      <c r="B165" s="9" t="s">
        <v>42</v>
      </c>
      <c r="C165" s="1" t="s">
        <v>57</v>
      </c>
      <c r="E165" s="2" t="s">
        <v>44</v>
      </c>
      <c r="F165" s="2" t="s">
        <v>45</v>
      </c>
      <c r="G165" s="2" t="s">
        <v>46</v>
      </c>
      <c r="H165" s="2" t="s">
        <v>47</v>
      </c>
      <c r="I165" s="2" t="s">
        <v>48</v>
      </c>
      <c r="J165" s="2" t="s">
        <v>49</v>
      </c>
      <c r="K165" s="2" t="s">
        <v>50</v>
      </c>
      <c r="L165" s="2" t="s">
        <v>51</v>
      </c>
    </row>
    <row r="166" spans="2:18">
      <c r="D166" s="1" t="s">
        <v>52</v>
      </c>
      <c r="E166" s="4">
        <f t="shared" ref="E166" ca="1" si="183">INDEX(O$6:O$33,$W154+1,1)</f>
        <v>-24.794</v>
      </c>
      <c r="F166" s="4">
        <f t="shared" ref="F166" ca="1" si="184">INDEX(P$6:P$33,$W154+1,1)</f>
        <v>-14.416</v>
      </c>
      <c r="G166" s="4">
        <f t="shared" ref="G166" ca="1" si="185">INDEX(Q$6:Q$33,$W154+1,1)</f>
        <v>23.259</v>
      </c>
      <c r="H166" s="4">
        <f t="shared" ref="H166" ca="1" si="186">INDEX(R$6:R$33,$W154+1,1)</f>
        <v>-214.85300000000001</v>
      </c>
      <c r="I166" s="4">
        <f t="shared" ref="I166" ca="1" si="187">INDEX(S$6:S$33,$W154+1,1)</f>
        <v>-21.797999999999998</v>
      </c>
      <c r="J166" s="4">
        <f t="shared" ref="J166" ca="1" si="188">INDEX(T$6:T$33,$W154+1,1)</f>
        <v>-32.07</v>
      </c>
      <c r="Q166" s="57" t="s">
        <v>114</v>
      </c>
      <c r="R166" s="57" t="str">
        <f>IF(F154&lt;=F155,"corto","lungo")</f>
        <v>corto</v>
      </c>
    </row>
    <row r="167" spans="2:18">
      <c r="D167" s="1" t="s">
        <v>53</v>
      </c>
      <c r="E167" s="4">
        <f t="shared" ref="E167:J167" ca="1" si="189">INDEX(E$6:E$33,$W154+1,1)</f>
        <v>-24.922999999999998</v>
      </c>
      <c r="F167" s="4">
        <f t="shared" ca="1" si="189"/>
        <v>-14.919</v>
      </c>
      <c r="G167" s="4">
        <f t="shared" ca="1" si="189"/>
        <v>-52.765000000000001</v>
      </c>
      <c r="H167" s="4">
        <f t="shared" ca="1" si="189"/>
        <v>-6.2889999999999997</v>
      </c>
      <c r="I167" s="4">
        <f t="shared" ca="1" si="189"/>
        <v>-0.71699999999999997</v>
      </c>
      <c r="J167" s="4">
        <f t="shared" ca="1" si="189"/>
        <v>-1.0549999999999999</v>
      </c>
      <c r="Q167" s="57" t="s">
        <v>115</v>
      </c>
      <c r="R167" s="57" t="str">
        <f>IF(F155&lt;=F154,"corto","lungo")</f>
        <v>lungo</v>
      </c>
    </row>
    <row r="168" spans="2:18">
      <c r="D168" s="1" t="s">
        <v>54</v>
      </c>
      <c r="E168" s="4">
        <f ca="1">E161</f>
        <v>15.166</v>
      </c>
      <c r="F168" s="4">
        <f t="shared" ref="F168:J168" ca="1" si="190">F161</f>
        <v>8.8350000000000009</v>
      </c>
      <c r="G168" s="4">
        <f t="shared" ca="1" si="190"/>
        <v>-15.407</v>
      </c>
      <c r="H168" s="4">
        <f t="shared" ca="1" si="190"/>
        <v>142.91</v>
      </c>
      <c r="I168" s="4">
        <f t="shared" ca="1" si="190"/>
        <v>14.451000000000001</v>
      </c>
      <c r="J168" s="4">
        <f t="shared" ca="1" si="190"/>
        <v>21.26</v>
      </c>
    </row>
    <row r="169" spans="2:18">
      <c r="D169" s="1" t="s">
        <v>55</v>
      </c>
      <c r="E169" s="4">
        <f ca="1">E162</f>
        <v>15.897</v>
      </c>
      <c r="F169" s="4">
        <f t="shared" ref="F169:J169" ca="1" si="191">F162</f>
        <v>9.5150000000000006</v>
      </c>
      <c r="G169" s="4">
        <f t="shared" ca="1" si="191"/>
        <v>33.520000000000003</v>
      </c>
      <c r="H169" s="4">
        <f t="shared" ca="1" si="191"/>
        <v>4.0019999999999998</v>
      </c>
      <c r="I169" s="4">
        <f t="shared" ca="1" si="191"/>
        <v>0.45700000000000002</v>
      </c>
      <c r="J169" s="4">
        <f t="shared" ca="1" si="191"/>
        <v>0.67200000000000004</v>
      </c>
      <c r="Q169" s="67" t="s">
        <v>112</v>
      </c>
      <c r="R169" s="57" t="str">
        <f>IF(AND($E$37="solo direzione rigida",R166="lungo"),"no","si")</f>
        <v>si</v>
      </c>
    </row>
    <row r="170" spans="2:18">
      <c r="D170" s="1" t="s">
        <v>12</v>
      </c>
      <c r="E170" s="4">
        <f ca="1">E163</f>
        <v>-596.71100000000001</v>
      </c>
      <c r="F170" s="4">
        <f t="shared" ref="F170:J170" ca="1" si="192">F163</f>
        <v>-376.233</v>
      </c>
      <c r="G170" s="4">
        <f t="shared" ca="1" si="192"/>
        <v>-108.765</v>
      </c>
      <c r="H170" s="4">
        <f t="shared" ca="1" si="192"/>
        <v>-12.564</v>
      </c>
      <c r="I170" s="4">
        <f t="shared" ca="1" si="192"/>
        <v>-1.4419999999999999</v>
      </c>
      <c r="J170" s="4">
        <f t="shared" ca="1" si="192"/>
        <v>-2.121</v>
      </c>
      <c r="K170" s="4">
        <f>L170*1.3</f>
        <v>0</v>
      </c>
      <c r="L170" s="39">
        <f>-F154*F155*(M156-(M154+M155))*$W$1/1000000+L163</f>
        <v>0</v>
      </c>
      <c r="Q170" s="67" t="s">
        <v>113</v>
      </c>
      <c r="R170" s="57" t="str">
        <f>IF(AND($E$37="solo direzione rigida",R167="lungo"),"no","si")</f>
        <v>si</v>
      </c>
    </row>
    <row r="172" spans="2:18" s="10" customFormat="1">
      <c r="B172" s="11" t="s">
        <v>58</v>
      </c>
      <c r="C172" s="12" t="s">
        <v>43</v>
      </c>
      <c r="E172" s="13" t="s">
        <v>44</v>
      </c>
      <c r="F172" s="13" t="s">
        <v>45</v>
      </c>
      <c r="G172" s="13" t="s">
        <v>46</v>
      </c>
      <c r="H172" s="13" t="s">
        <v>47</v>
      </c>
      <c r="I172" s="13" t="s">
        <v>48</v>
      </c>
      <c r="J172" s="13" t="s">
        <v>49</v>
      </c>
      <c r="K172" s="13" t="s">
        <v>59</v>
      </c>
      <c r="L172" s="13" t="s">
        <v>60</v>
      </c>
      <c r="M172" s="13" t="s">
        <v>61</v>
      </c>
      <c r="N172" s="13" t="s">
        <v>62</v>
      </c>
      <c r="O172" s="13" t="s">
        <v>63</v>
      </c>
      <c r="P172" s="13" t="s">
        <v>64</v>
      </c>
      <c r="Q172" s="13" t="s">
        <v>65</v>
      </c>
      <c r="R172" s="13" t="s">
        <v>66</v>
      </c>
    </row>
    <row r="173" spans="2:18" s="10" customFormat="1">
      <c r="D173" s="12" t="s">
        <v>52</v>
      </c>
      <c r="E173" s="14">
        <f t="shared" ref="E173:F173" ca="1" si="193">E159-(E159-E166)/$M156*$M154</f>
        <v>19.1863125</v>
      </c>
      <c r="F173" s="14">
        <f t="shared" ca="1" si="193"/>
        <v>11.205500000000001</v>
      </c>
      <c r="G173" s="14">
        <f ca="1">G159-(G159-G166)/$M156*$M154</f>
        <v>-21.476218750000001</v>
      </c>
      <c r="H173" s="14">
        <f t="shared" ref="H173:J173" ca="1" si="194">H159-(H159-H166)/$M156*$M154</f>
        <v>199.86784375000002</v>
      </c>
      <c r="I173" s="14">
        <f t="shared" ca="1" si="194"/>
        <v>20.109718749999999</v>
      </c>
      <c r="J173" s="14">
        <f t="shared" ca="1" si="194"/>
        <v>29.584906250000003</v>
      </c>
      <c r="K173" s="14">
        <f ca="1">(ABS(G173)+ABS(I173))*SIGN(G173)</f>
        <v>-41.5859375</v>
      </c>
      <c r="L173" s="14">
        <f ca="1">(ABS(H173)+ABS(J173))*SIGN(H173)</f>
        <v>229.45275000000004</v>
      </c>
      <c r="M173" s="14">
        <f ca="1">(ABS(K173)+0.3*ABS(L173))*SIGN(K173)</f>
        <v>-110.42176250000001</v>
      </c>
      <c r="N173" s="14">
        <f t="shared" ref="N173:N177" ca="1" si="195">(ABS(L173)+0.3*ABS(K173))*SIGN(L173)</f>
        <v>241.92853125000005</v>
      </c>
      <c r="O173" s="14">
        <f ca="1">F173+M173</f>
        <v>-99.216262500000013</v>
      </c>
      <c r="P173" s="14">
        <f ca="1">F173-M173</f>
        <v>121.62726250000001</v>
      </c>
      <c r="Q173" s="14">
        <f ca="1">F173+N173</f>
        <v>253.13403125000005</v>
      </c>
      <c r="R173" s="14">
        <f ca="1">F173-N173</f>
        <v>-230.72303125000005</v>
      </c>
    </row>
    <row r="174" spans="2:18" s="10" customFormat="1">
      <c r="D174" s="12" t="s">
        <v>53</v>
      </c>
      <c r="E174" s="14">
        <f t="shared" ref="E174:F174" ca="1" si="196">E160-(E160-E167)/$M156*$M154</f>
        <v>21.177937499999999</v>
      </c>
      <c r="F174" s="14">
        <f t="shared" ca="1" si="196"/>
        <v>12.67359375</v>
      </c>
      <c r="G174" s="14">
        <f ca="1">G160-(G160-G167)/$M156*$M154</f>
        <v>44.446624999999997</v>
      </c>
      <c r="H174" s="14">
        <f t="shared" ref="H174:J174" ca="1" si="197">H160-(H160-H167)/$M156*$M154</f>
        <v>5.3164375000000001</v>
      </c>
      <c r="I174" s="14">
        <f t="shared" ca="1" si="197"/>
        <v>0.60703125000000002</v>
      </c>
      <c r="J174" s="14">
        <f t="shared" ca="1" si="197"/>
        <v>0.8934375</v>
      </c>
      <c r="K174" s="14">
        <f t="shared" ref="K174:K177" ca="1" si="198">(ABS(G174)+ABS(I174))*SIGN(G174)</f>
        <v>45.053656249999996</v>
      </c>
      <c r="L174" s="14">
        <f t="shared" ref="L174:L177" ca="1" si="199">(ABS(H174)+ABS(J174))*SIGN(H174)</f>
        <v>6.2098750000000003</v>
      </c>
      <c r="M174" s="14">
        <f t="shared" ref="M174:M177" ca="1" si="200">(ABS(K174)+0.3*ABS(L174))*SIGN(K174)</f>
        <v>46.916618749999998</v>
      </c>
      <c r="N174" s="14">
        <f t="shared" ca="1" si="195"/>
        <v>19.725971874999999</v>
      </c>
      <c r="O174" s="14">
        <f t="shared" ref="O174:O176" ca="1" si="201">F174+M174</f>
        <v>59.5902125</v>
      </c>
      <c r="P174" s="14">
        <f t="shared" ref="P174:P176" ca="1" si="202">F174-M174</f>
        <v>-34.243024999999996</v>
      </c>
      <c r="Q174" s="14">
        <f t="shared" ref="Q174:Q176" ca="1" si="203">F174+N174</f>
        <v>32.399565625000001</v>
      </c>
      <c r="R174" s="14">
        <f t="shared" ref="R174:R176" ca="1" si="204">F174-N174</f>
        <v>-7.0523781249999988</v>
      </c>
    </row>
    <row r="175" spans="2:18" s="10" customFormat="1">
      <c r="D175" s="12" t="s">
        <v>54</v>
      </c>
      <c r="E175" s="14">
        <f t="shared" ref="E175:J175" ca="1" si="205">E161</f>
        <v>15.166</v>
      </c>
      <c r="F175" s="14">
        <f t="shared" ca="1" si="205"/>
        <v>8.8350000000000009</v>
      </c>
      <c r="G175" s="14">
        <f t="shared" ca="1" si="205"/>
        <v>-15.407</v>
      </c>
      <c r="H175" s="14">
        <f t="shared" ca="1" si="205"/>
        <v>142.91</v>
      </c>
      <c r="I175" s="14">
        <f t="shared" ca="1" si="205"/>
        <v>14.451000000000001</v>
      </c>
      <c r="J175" s="14">
        <f t="shared" ca="1" si="205"/>
        <v>21.26</v>
      </c>
      <c r="K175" s="14">
        <f t="shared" ca="1" si="198"/>
        <v>-29.858000000000001</v>
      </c>
      <c r="L175" s="14">
        <f t="shared" ca="1" si="199"/>
        <v>164.17</v>
      </c>
      <c r="M175" s="14">
        <f t="shared" ca="1" si="200"/>
        <v>-79.108999999999995</v>
      </c>
      <c r="N175" s="14">
        <f t="shared" ca="1" si="195"/>
        <v>173.12739999999999</v>
      </c>
      <c r="O175" s="14">
        <f t="shared" ca="1" si="201"/>
        <v>-70.274000000000001</v>
      </c>
      <c r="P175" s="14">
        <f t="shared" ca="1" si="202"/>
        <v>87.943999999999988</v>
      </c>
      <c r="Q175" s="14">
        <f t="shared" ca="1" si="203"/>
        <v>181.9624</v>
      </c>
      <c r="R175" s="14">
        <f t="shared" ca="1" si="204"/>
        <v>-164.29239999999999</v>
      </c>
    </row>
    <row r="176" spans="2:18" s="10" customFormat="1">
      <c r="D176" s="12" t="s">
        <v>55</v>
      </c>
      <c r="E176" s="14">
        <f t="shared" ref="E176:J176" ca="1" si="206">E162</f>
        <v>15.897</v>
      </c>
      <c r="F176" s="14">
        <f t="shared" ca="1" si="206"/>
        <v>9.5150000000000006</v>
      </c>
      <c r="G176" s="14">
        <f t="shared" ca="1" si="206"/>
        <v>33.520000000000003</v>
      </c>
      <c r="H176" s="14">
        <f t="shared" ca="1" si="206"/>
        <v>4.0019999999999998</v>
      </c>
      <c r="I176" s="14">
        <f t="shared" ca="1" si="206"/>
        <v>0.45700000000000002</v>
      </c>
      <c r="J176" s="14">
        <f t="shared" ca="1" si="206"/>
        <v>0.67200000000000004</v>
      </c>
      <c r="K176" s="14">
        <f t="shared" ca="1" si="198"/>
        <v>33.977000000000004</v>
      </c>
      <c r="L176" s="14">
        <f t="shared" ca="1" si="199"/>
        <v>4.6739999999999995</v>
      </c>
      <c r="M176" s="14">
        <f t="shared" ca="1" si="200"/>
        <v>35.379200000000004</v>
      </c>
      <c r="N176" s="14">
        <f t="shared" ca="1" si="195"/>
        <v>14.867100000000001</v>
      </c>
      <c r="O176" s="14">
        <f t="shared" ca="1" si="201"/>
        <v>44.894200000000005</v>
      </c>
      <c r="P176" s="14">
        <f t="shared" ca="1" si="202"/>
        <v>-25.864200000000004</v>
      </c>
      <c r="Q176" s="14">
        <f t="shared" ca="1" si="203"/>
        <v>24.382100000000001</v>
      </c>
      <c r="R176" s="14">
        <f t="shared" ca="1" si="204"/>
        <v>-5.3521000000000001</v>
      </c>
    </row>
    <row r="177" spans="1:26" s="10" customFormat="1">
      <c r="D177" s="12" t="s">
        <v>12</v>
      </c>
      <c r="E177" s="14">
        <f ca="1">E163+K163</f>
        <v>-596.71100000000001</v>
      </c>
      <c r="F177" s="14">
        <f ca="1">F163+L163</f>
        <v>-376.233</v>
      </c>
      <c r="G177" s="14">
        <f t="shared" ref="G177:J177" ca="1" si="207">G163</f>
        <v>-108.765</v>
      </c>
      <c r="H177" s="14">
        <f t="shared" ca="1" si="207"/>
        <v>-12.564</v>
      </c>
      <c r="I177" s="14">
        <f t="shared" ca="1" si="207"/>
        <v>-1.4419999999999999</v>
      </c>
      <c r="J177" s="14">
        <f t="shared" ca="1" si="207"/>
        <v>-2.121</v>
      </c>
      <c r="K177" s="14">
        <f t="shared" ca="1" si="198"/>
        <v>-110.20699999999999</v>
      </c>
      <c r="L177" s="14">
        <f t="shared" ca="1" si="199"/>
        <v>-14.685</v>
      </c>
      <c r="M177" s="14">
        <f t="shared" ca="1" si="200"/>
        <v>-114.6125</v>
      </c>
      <c r="N177" s="14">
        <f t="shared" ca="1" si="195"/>
        <v>-47.747099999999996</v>
      </c>
      <c r="O177" s="14">
        <f ca="1">F177+M177</f>
        <v>-490.84550000000002</v>
      </c>
      <c r="P177" s="14">
        <f ca="1">F177-M177</f>
        <v>-261.62049999999999</v>
      </c>
      <c r="Q177" s="14">
        <f ca="1">F177+N177</f>
        <v>-423.98009999999999</v>
      </c>
      <c r="R177" s="14">
        <f ca="1">F177-N177</f>
        <v>-328.48590000000002</v>
      </c>
    </row>
    <row r="178" spans="1:26" s="10" customFormat="1"/>
    <row r="179" spans="1:26" s="10" customFormat="1">
      <c r="B179" s="11" t="s">
        <v>58</v>
      </c>
      <c r="C179" s="12" t="s">
        <v>57</v>
      </c>
      <c r="E179" s="13" t="s">
        <v>44</v>
      </c>
      <c r="F179" s="13" t="s">
        <v>45</v>
      </c>
      <c r="G179" s="13" t="s">
        <v>46</v>
      </c>
      <c r="H179" s="13" t="s">
        <v>47</v>
      </c>
      <c r="I179" s="13" t="s">
        <v>48</v>
      </c>
      <c r="J179" s="13" t="s">
        <v>49</v>
      </c>
      <c r="K179" s="13" t="s">
        <v>59</v>
      </c>
      <c r="L179" s="13" t="s">
        <v>60</v>
      </c>
      <c r="M179" s="13" t="s">
        <v>61</v>
      </c>
      <c r="N179" s="13" t="s">
        <v>62</v>
      </c>
      <c r="O179" s="13" t="s">
        <v>63</v>
      </c>
      <c r="P179" s="13" t="s">
        <v>64</v>
      </c>
      <c r="Q179" s="13" t="s">
        <v>65</v>
      </c>
      <c r="R179" s="13" t="s">
        <v>66</v>
      </c>
    </row>
    <row r="180" spans="1:26" s="10" customFormat="1">
      <c r="D180" s="12" t="s">
        <v>52</v>
      </c>
      <c r="E180" s="14">
        <f t="shared" ref="E180:F180" ca="1" si="208">E166+(E159-E166)/$M156*$M155</f>
        <v>-20.244312499999999</v>
      </c>
      <c r="F180" s="14">
        <f t="shared" ca="1" si="208"/>
        <v>-11.765499999999999</v>
      </c>
      <c r="G180" s="14">
        <f ca="1">G166+(G159-G166)/$M156*$M155</f>
        <v>18.631218750000002</v>
      </c>
      <c r="H180" s="14">
        <f t="shared" ref="H180:J180" ca="1" si="209">H166+(H159-H166)/$M156*$M155</f>
        <v>-171.95084374999999</v>
      </c>
      <c r="I180" s="14">
        <f t="shared" ca="1" si="209"/>
        <v>-17.462718750000001</v>
      </c>
      <c r="J180" s="14">
        <f t="shared" ca="1" si="209"/>
        <v>-25.691906250000002</v>
      </c>
      <c r="K180" s="14">
        <f ca="1">(ABS(G180)+ABS(I180))*SIGN(G180)</f>
        <v>36.093937500000003</v>
      </c>
      <c r="L180" s="14">
        <f ca="1">(ABS(H180)+ABS(J180))*SIGN(H180)</f>
        <v>-197.64274999999998</v>
      </c>
      <c r="M180" s="14">
        <f t="shared" ref="M180:M184" ca="1" si="210">(ABS(K180)+0.3*ABS(L180))*SIGN(K180)</f>
        <v>95.386762500000003</v>
      </c>
      <c r="N180" s="14">
        <f t="shared" ref="N180:N184" ca="1" si="211">(ABS(L180)+0.3*ABS(K180))*SIGN(L180)</f>
        <v>-208.47093124999998</v>
      </c>
      <c r="O180" s="14">
        <f ca="1">F180+M180</f>
        <v>83.6212625</v>
      </c>
      <c r="P180" s="14">
        <f ca="1">F180-M180</f>
        <v>-107.15226250000001</v>
      </c>
      <c r="Q180" s="14">
        <f ca="1">F180+N180</f>
        <v>-220.23643124999998</v>
      </c>
      <c r="R180" s="14">
        <f ca="1">F180-N180</f>
        <v>196.70543124999998</v>
      </c>
    </row>
    <row r="181" spans="1:26" s="10" customFormat="1">
      <c r="D181" s="12" t="s">
        <v>53</v>
      </c>
      <c r="E181" s="14">
        <f t="shared" ref="E181:F181" ca="1" si="212">E167+(E160-E167)/$M156*$M155</f>
        <v>-20.153937499999998</v>
      </c>
      <c r="F181" s="14">
        <f t="shared" ca="1" si="212"/>
        <v>-12.06459375</v>
      </c>
      <c r="G181" s="14">
        <f ca="1">G167+(G160-G167)/$M156*$M155</f>
        <v>-42.708624999999998</v>
      </c>
      <c r="H181" s="14">
        <f t="shared" ref="H181:J181" ca="1" si="213">H167+(H160-H167)/$M156*$M155</f>
        <v>-5.0884374999999995</v>
      </c>
      <c r="I181" s="14">
        <f t="shared" ca="1" si="213"/>
        <v>-0.58003125</v>
      </c>
      <c r="J181" s="14">
        <f t="shared" ca="1" si="213"/>
        <v>-0.85343749999999996</v>
      </c>
      <c r="K181" s="14">
        <f t="shared" ref="K181:K184" ca="1" si="214">(ABS(G181)+ABS(I181))*SIGN(G181)</f>
        <v>-43.288656249999995</v>
      </c>
      <c r="L181" s="14">
        <f t="shared" ref="L181:L184" ca="1" si="215">(ABS(H181)+ABS(J181))*SIGN(H181)</f>
        <v>-5.9418749999999996</v>
      </c>
      <c r="M181" s="14">
        <f t="shared" ca="1" si="210"/>
        <v>-45.071218749999993</v>
      </c>
      <c r="N181" s="14">
        <f t="shared" ca="1" si="211"/>
        <v>-18.928471875</v>
      </c>
      <c r="O181" s="14">
        <f t="shared" ref="O181:O183" ca="1" si="216">F181+M181</f>
        <v>-57.135812499999993</v>
      </c>
      <c r="P181" s="14">
        <f t="shared" ref="P181:P183" ca="1" si="217">F181-M181</f>
        <v>33.006624999999993</v>
      </c>
      <c r="Q181" s="14">
        <f t="shared" ref="Q181:Q183" ca="1" si="218">F181+N181</f>
        <v>-30.993065625</v>
      </c>
      <c r="R181" s="14">
        <f t="shared" ref="R181:R183" ca="1" si="219">F181-N181</f>
        <v>6.8638781249999994</v>
      </c>
    </row>
    <row r="182" spans="1:26" s="10" customFormat="1">
      <c r="D182" s="12" t="s">
        <v>54</v>
      </c>
      <c r="E182" s="14">
        <f ca="1">E175</f>
        <v>15.166</v>
      </c>
      <c r="F182" s="14">
        <f t="shared" ref="F182:J182" ca="1" si="220">F175</f>
        <v>8.8350000000000009</v>
      </c>
      <c r="G182" s="14">
        <f t="shared" ca="1" si="220"/>
        <v>-15.407</v>
      </c>
      <c r="H182" s="14">
        <f t="shared" ca="1" si="220"/>
        <v>142.91</v>
      </c>
      <c r="I182" s="14">
        <f t="shared" ca="1" si="220"/>
        <v>14.451000000000001</v>
      </c>
      <c r="J182" s="14">
        <f t="shared" ca="1" si="220"/>
        <v>21.26</v>
      </c>
      <c r="K182" s="14">
        <f t="shared" ca="1" si="214"/>
        <v>-29.858000000000001</v>
      </c>
      <c r="L182" s="14">
        <f t="shared" ca="1" si="215"/>
        <v>164.17</v>
      </c>
      <c r="M182" s="14">
        <f t="shared" ca="1" si="210"/>
        <v>-79.108999999999995</v>
      </c>
      <c r="N182" s="14">
        <f t="shared" ca="1" si="211"/>
        <v>173.12739999999999</v>
      </c>
      <c r="O182" s="14">
        <f t="shared" ca="1" si="216"/>
        <v>-70.274000000000001</v>
      </c>
      <c r="P182" s="14">
        <f t="shared" ca="1" si="217"/>
        <v>87.943999999999988</v>
      </c>
      <c r="Q182" s="14">
        <f t="shared" ca="1" si="218"/>
        <v>181.9624</v>
      </c>
      <c r="R182" s="14">
        <f t="shared" ca="1" si="219"/>
        <v>-164.29239999999999</v>
      </c>
    </row>
    <row r="183" spans="1:26" s="10" customFormat="1">
      <c r="D183" s="12" t="s">
        <v>55</v>
      </c>
      <c r="E183" s="14">
        <f ca="1">E176</f>
        <v>15.897</v>
      </c>
      <c r="F183" s="14">
        <f t="shared" ref="F183:J183" ca="1" si="221">F176</f>
        <v>9.5150000000000006</v>
      </c>
      <c r="G183" s="14">
        <f t="shared" ca="1" si="221"/>
        <v>33.520000000000003</v>
      </c>
      <c r="H183" s="14">
        <f t="shared" ca="1" si="221"/>
        <v>4.0019999999999998</v>
      </c>
      <c r="I183" s="14">
        <f t="shared" ca="1" si="221"/>
        <v>0.45700000000000002</v>
      </c>
      <c r="J183" s="14">
        <f t="shared" ca="1" si="221"/>
        <v>0.67200000000000004</v>
      </c>
      <c r="K183" s="14">
        <f t="shared" ca="1" si="214"/>
        <v>33.977000000000004</v>
      </c>
      <c r="L183" s="14">
        <f t="shared" ca="1" si="215"/>
        <v>4.6739999999999995</v>
      </c>
      <c r="M183" s="14">
        <f t="shared" ca="1" si="210"/>
        <v>35.379200000000004</v>
      </c>
      <c r="N183" s="14">
        <f t="shared" ca="1" si="211"/>
        <v>14.867100000000001</v>
      </c>
      <c r="O183" s="14">
        <f t="shared" ca="1" si="216"/>
        <v>44.894200000000005</v>
      </c>
      <c r="P183" s="14">
        <f t="shared" ca="1" si="217"/>
        <v>-25.864200000000004</v>
      </c>
      <c r="Q183" s="14">
        <f t="shared" ca="1" si="218"/>
        <v>24.382100000000001</v>
      </c>
      <c r="R183" s="14">
        <f t="shared" ca="1" si="219"/>
        <v>-5.3521000000000001</v>
      </c>
    </row>
    <row r="184" spans="1:26" s="10" customFormat="1">
      <c r="D184" s="12" t="s">
        <v>12</v>
      </c>
      <c r="E184" s="14">
        <f ca="1">E170+K170</f>
        <v>-596.71100000000001</v>
      </c>
      <c r="F184" s="14">
        <f ca="1">F170+L170</f>
        <v>-376.233</v>
      </c>
      <c r="G184" s="14">
        <f t="shared" ref="G184:J184" ca="1" si="222">G170</f>
        <v>-108.765</v>
      </c>
      <c r="H184" s="14">
        <f t="shared" ca="1" si="222"/>
        <v>-12.564</v>
      </c>
      <c r="I184" s="14">
        <f t="shared" ca="1" si="222"/>
        <v>-1.4419999999999999</v>
      </c>
      <c r="J184" s="14">
        <f t="shared" ca="1" si="222"/>
        <v>-2.121</v>
      </c>
      <c r="K184" s="14">
        <f t="shared" ca="1" si="214"/>
        <v>-110.20699999999999</v>
      </c>
      <c r="L184" s="14">
        <f t="shared" ca="1" si="215"/>
        <v>-14.685</v>
      </c>
      <c r="M184" s="14">
        <f t="shared" ca="1" si="210"/>
        <v>-114.6125</v>
      </c>
      <c r="N184" s="14">
        <f t="shared" ca="1" si="211"/>
        <v>-47.747099999999996</v>
      </c>
      <c r="O184" s="14">
        <f ca="1">F184+M184</f>
        <v>-490.84550000000002</v>
      </c>
      <c r="P184" s="14">
        <f ca="1">F184-M184</f>
        <v>-261.62049999999999</v>
      </c>
      <c r="Q184" s="14">
        <f ca="1">F184+N184</f>
        <v>-423.98009999999999</v>
      </c>
      <c r="R184" s="14">
        <f ca="1">F184-N184</f>
        <v>-328.48590000000002</v>
      </c>
    </row>
    <row r="185" spans="1:26" s="10" customFormat="1"/>
    <row r="186" spans="1:26" s="10" customFormat="1">
      <c r="A186" s="12" t="s">
        <v>21</v>
      </c>
      <c r="B186" s="11" t="s">
        <v>58</v>
      </c>
      <c r="C186" s="12" t="s">
        <v>43</v>
      </c>
      <c r="E186" s="15" t="s">
        <v>44</v>
      </c>
      <c r="F186" s="13" t="s">
        <v>63</v>
      </c>
      <c r="G186" s="13" t="s">
        <v>64</v>
      </c>
      <c r="H186" s="13" t="s">
        <v>65</v>
      </c>
      <c r="I186" s="13" t="s">
        <v>66</v>
      </c>
      <c r="J186" s="13" t="s">
        <v>67</v>
      </c>
      <c r="K186" s="15" t="s">
        <v>63</v>
      </c>
      <c r="L186" s="15" t="s">
        <v>64</v>
      </c>
      <c r="M186" s="15" t="s">
        <v>65</v>
      </c>
      <c r="N186" s="15" t="s">
        <v>66</v>
      </c>
      <c r="O186" s="7" t="s">
        <v>117</v>
      </c>
      <c r="P186" s="13" t="s">
        <v>44</v>
      </c>
      <c r="Q186" s="13" t="s">
        <v>63</v>
      </c>
      <c r="R186" s="13" t="s">
        <v>64</v>
      </c>
      <c r="S186" s="13" t="s">
        <v>65</v>
      </c>
      <c r="T186" s="13" t="s">
        <v>66</v>
      </c>
      <c r="U186" s="13" t="s">
        <v>13</v>
      </c>
      <c r="V186" s="16" t="s">
        <v>68</v>
      </c>
      <c r="Y186" s="57" t="s">
        <v>69</v>
      </c>
      <c r="Z186" s="57" t="s">
        <v>70</v>
      </c>
    </row>
    <row r="187" spans="1:26">
      <c r="A187" s="1">
        <f ca="1">B154</f>
        <v>20</v>
      </c>
      <c r="D187" s="1" t="s">
        <v>52</v>
      </c>
      <c r="E187" s="17">
        <f ca="1">E173</f>
        <v>19.1863125</v>
      </c>
      <c r="F187" s="4">
        <f t="shared" ref="F187:F188" ca="1" si="223">O173</f>
        <v>-99.216262500000013</v>
      </c>
      <c r="G187" s="4">
        <f t="shared" ref="G187:G188" ca="1" si="224">P173</f>
        <v>121.62726250000001</v>
      </c>
      <c r="H187" s="18">
        <f t="shared" ref="H187:H188" ca="1" si="225">Q173</f>
        <v>253.13403125000005</v>
      </c>
      <c r="I187" s="18">
        <f t="shared" ref="I187:I188" ca="1" si="226">R173</f>
        <v>-230.72303125000005</v>
      </c>
      <c r="J187" s="4">
        <f>IF(R169="si",INDEX($N$40:$N$53,MATCH(A189,$L$40:$L$53,-1),1),"---")</f>
        <v>339.30000000000007</v>
      </c>
      <c r="K187" s="17">
        <f ca="1">MAX(ABS(F187),IF(J187="---",0,0.3*J187))</f>
        <v>101.79000000000002</v>
      </c>
      <c r="L187" s="17">
        <f ca="1">MAX(ABS(G187),IF(J187="---",0,0.3*J187))</f>
        <v>121.62726250000001</v>
      </c>
      <c r="M187" s="17">
        <f ca="1">MAX(ABS(H187),J187)</f>
        <v>339.30000000000007</v>
      </c>
      <c r="N187" s="17">
        <f ca="1">MAX(ABS(I187),J187)</f>
        <v>339.30000000000007</v>
      </c>
      <c r="O187" s="7" t="str">
        <f>CONCATENATE("lx (",R166,")")</f>
        <v>lx (corto)</v>
      </c>
      <c r="P187" s="19">
        <f ca="1">MAX(E187-$Z155*(1-((0.48*$Z154+E189)/(0.48*$Z154))^2),0)/(($F155-2*$F156)*$O$2)*1000</f>
        <v>0</v>
      </c>
      <c r="Q187" s="19">
        <f ca="1">MAX(K187-$Z155*(1-((0.48*$Z154+K189)/(0.48*$Z154))^2),0)/(($F155-2*$F156)*$O$2)*1000</f>
        <v>0</v>
      </c>
      <c r="R187" s="19">
        <f t="shared" ref="R187" ca="1" si="227">MAX(L187-$Z155*(1-((0.48*$Z154+L189)/(0.48*$Z154))^2),0)/(($F155-2*$F156)*$O$2)*1000</f>
        <v>1.5847737895463825</v>
      </c>
      <c r="S187" s="19">
        <f t="shared" ref="S187" ca="1" si="228">MAX(M187-$Z155*(1-((0.48*$Z154+M189)/(0.48*$Z154))^2),0)/(($F155-2*$F156)*$O$2)*1000</f>
        <v>8.7769430104689885</v>
      </c>
      <c r="T187" s="19">
        <f ca="1">MAX(N187-$Z155*(1-((0.48*$Z154+N189)/(0.48*$Z154))^2),0)/(($F155-2*$F156)*$O$2)*1000</f>
        <v>9.7916251340292355</v>
      </c>
      <c r="U187" s="17">
        <f ca="1">MAX(P187:T187)</f>
        <v>9.7916251340292355</v>
      </c>
      <c r="V187" s="39">
        <v>12.56</v>
      </c>
      <c r="Y187" s="68">
        <f>2*V187*$O$2/10</f>
        <v>982.95652173913061</v>
      </c>
      <c r="Z187" s="69">
        <f>Y187*(F155-2*F156)/200</f>
        <v>304.71652173913049</v>
      </c>
    </row>
    <row r="188" spans="1:26">
      <c r="A188" s="12" t="s">
        <v>30</v>
      </c>
      <c r="D188" s="1" t="s">
        <v>53</v>
      </c>
      <c r="E188" s="17">
        <f ca="1">E174</f>
        <v>21.177937499999999</v>
      </c>
      <c r="F188" s="18">
        <f t="shared" ca="1" si="223"/>
        <v>59.5902125</v>
      </c>
      <c r="G188" s="18">
        <f t="shared" ca="1" si="224"/>
        <v>-34.243024999999996</v>
      </c>
      <c r="H188" s="4">
        <f t="shared" ca="1" si="225"/>
        <v>32.399565625000001</v>
      </c>
      <c r="I188" s="4">
        <f t="shared" ca="1" si="226"/>
        <v>-7.0523781249999988</v>
      </c>
      <c r="J188" s="4">
        <f>IF(R170="si",INDEX($O$40:$O$53,MATCH(A189,$L$40:$L$53,-1),1),"---")</f>
        <v>91.611000000000018</v>
      </c>
      <c r="K188" s="17">
        <f ca="1">MAX(ABS(F188),J188)</f>
        <v>91.611000000000018</v>
      </c>
      <c r="L188" s="17">
        <f ca="1">MAX(ABS(G188),J188)</f>
        <v>91.611000000000018</v>
      </c>
      <c r="M188" s="17">
        <f ca="1">MAX(ABS(H188),IF(J188="---",0,0.3*J188))</f>
        <v>32.399565625000001</v>
      </c>
      <c r="N188" s="17">
        <f ca="1">MAX(ABS(I188),IF(J188="---",0,0.3*J188))</f>
        <v>27.483300000000003</v>
      </c>
      <c r="O188" s="7" t="str">
        <f>CONCATENATE("ly (",R167,")")</f>
        <v>ly (lungo)</v>
      </c>
      <c r="P188" s="19">
        <f ca="1">MAX(E188-$Z156*(1-((0.48*$Z154+E189)/(0.48*$Z154))^2),0)/(($F154-2*$F156)*$O$2)*1000</f>
        <v>0</v>
      </c>
      <c r="Q188" s="19">
        <f ca="1">MAX(K188-$Z156*(1-((0.48*$Z154+K189)/(0.48*$Z154))^2),0)/(($F154-2*$F156)*$O$2)*1000</f>
        <v>3.5589625053093323</v>
      </c>
      <c r="R188" s="19">
        <f t="shared" ref="R188" ca="1" si="229">MAX(L188-$Z156*(1-((0.48*$Z154+L189)/(0.48*$Z154))^2),0)/(($F154-2*$F156)*$O$2)*1000</f>
        <v>6.5007223746036411</v>
      </c>
      <c r="S188" s="19">
        <f t="shared" ref="S188" ca="1" si="230">MAX(M188-$Z156*(1-((0.48*$Z154+M189)/(0.48*$Z154))^2),0)/(($F154-2*$F156)*$O$2)*1000</f>
        <v>0</v>
      </c>
      <c r="T188" s="19">
        <f t="shared" ref="T188" ca="1" si="231">MAX(N188-$Z156*(1-((0.48*$Z154+N189)/(0.48*$Z154))^2),0)/(($F154-2*$F156)*$O$2)*1000</f>
        <v>0</v>
      </c>
      <c r="U188" s="17">
        <f ca="1">MAX(P188:T188)</f>
        <v>6.5007223746036411</v>
      </c>
      <c r="V188" s="39">
        <v>9.36</v>
      </c>
      <c r="Y188" s="68">
        <f>2*V188*$O$2/10</f>
        <v>732.52173913043475</v>
      </c>
      <c r="Z188" s="69">
        <f>Y188*(F154-2*F156)/200</f>
        <v>80.577391304347827</v>
      </c>
    </row>
    <row r="189" spans="1:26">
      <c r="A189" s="1">
        <f>B155</f>
        <v>3</v>
      </c>
      <c r="D189" s="1" t="s">
        <v>12</v>
      </c>
      <c r="E189" s="20">
        <f ca="1">E177</f>
        <v>-596.71100000000001</v>
      </c>
      <c r="F189" s="8">
        <f ca="1">O177</f>
        <v>-490.84550000000002</v>
      </c>
      <c r="G189" s="8">
        <f ca="1">P177</f>
        <v>-261.62049999999999</v>
      </c>
      <c r="H189" s="8">
        <f ca="1">Q177</f>
        <v>-423.98009999999999</v>
      </c>
      <c r="I189" s="8">
        <f ca="1">R177</f>
        <v>-328.48590000000002</v>
      </c>
      <c r="K189" s="17">
        <f ca="1">F189</f>
        <v>-490.84550000000002</v>
      </c>
      <c r="L189" s="17">
        <f t="shared" ref="L189" ca="1" si="232">G189</f>
        <v>-261.62049999999999</v>
      </c>
      <c r="M189" s="17">
        <f t="shared" ref="M189" ca="1" si="233">H189</f>
        <v>-423.98009999999999</v>
      </c>
      <c r="N189" s="17">
        <f t="shared" ref="N189" ca="1" si="234">I189</f>
        <v>-328.48590000000002</v>
      </c>
      <c r="Y189" s="61"/>
      <c r="Z189" s="61"/>
    </row>
    <row r="190" spans="1:26">
      <c r="D190" s="7" t="s">
        <v>71</v>
      </c>
      <c r="E190" s="4">
        <f ca="1">($Z155+$Z187)*(1-ABS((0.48*$Z154+E189)/(0.48*$Z154+$Y187))^(1+1/(1+$Y187/$Z154)))</f>
        <v>468.722251067012</v>
      </c>
      <c r="K190" s="4">
        <f ca="1">($Z155+$Z187)*(1-ABS((0.48*$Z154+K189)/(0.48*$Z154+$Y187))^(1+1/(1+$Y187/$Z154)))</f>
        <v>448.65366650194852</v>
      </c>
      <c r="L190" s="4">
        <f ca="1">($Z155+$Z187)*(1-ABS((0.48*$Z154+L189)/(0.48*$Z154+$Y187))^(1+1/(1+$Y187/$Z154)))</f>
        <v>399.15937500241972</v>
      </c>
      <c r="M190" s="4">
        <f ca="1">($Z155+$Z187)*(1-ABS((0.48*$Z154+M189)/(0.48*$Z154+$Y187))^(1+1/(1+$Y187/$Z154)))</f>
        <v>435.05745297698166</v>
      </c>
      <c r="N190" s="4">
        <f ca="1">($Z155+$Z187)*(1-ABS((0.48*$Z154+N189)/(0.48*$Z154+$Y187))^(1+1/(1+$Y187/$Z154)))</f>
        <v>414.43202270738243</v>
      </c>
      <c r="Y190" s="61"/>
      <c r="Z190" s="61"/>
    </row>
    <row r="191" spans="1:26">
      <c r="D191" s="7" t="s">
        <v>72</v>
      </c>
      <c r="E191" s="4">
        <f ca="1">($Z156+$Z188)*(1-ABS((0.48*$Z154+E189)/(0.48*$Z154+$Y188))^(1+1/(1+$Y188/$Z154)))</f>
        <v>154.12255923036312</v>
      </c>
      <c r="K191" s="4">
        <f ca="1">($Z156+$Z188)*(1-ABS((0.48*$Z154+K189)/(0.48*$Z154+$Y188))^(1+1/(1+$Y188/$Z154)))</f>
        <v>146.03001096270322</v>
      </c>
      <c r="L191" s="4">
        <f ca="1">($Z156+$Z188)*(1-ABS((0.48*$Z154+L189)/(0.48*$Z154+$Y188))^(1+1/(1+$Y188/$Z154)))</f>
        <v>125.89431132163504</v>
      </c>
      <c r="M191" s="4">
        <f ca="1">($Z156+$Z188)*(1-ABS((0.48*$Z154+M189)/(0.48*$Z154+$Y188))^(1+1/(1+$Y188/$Z154)))</f>
        <v>140.52147014381177</v>
      </c>
      <c r="N191" s="4">
        <f ca="1">($Z156+$Z188)*(1-ABS((0.48*$Z154+N189)/(0.48*$Z154+$Y188))^(1+1/(1+$Y188/$Z154)))</f>
        <v>132.13083985784075</v>
      </c>
      <c r="Y191" s="61"/>
      <c r="Z191" s="61"/>
    </row>
    <row r="192" spans="1:26">
      <c r="A192" t="str">
        <f ca="1">IF(MAX(E192:N192)&gt;1,"non verificato","verificato")</f>
        <v>verificato</v>
      </c>
      <c r="D192" s="7" t="s">
        <v>73</v>
      </c>
      <c r="E192" s="3">
        <f ca="1">ABS(E187/E190)^1.5+ABS(E188/E191)^1.5</f>
        <v>5.9217750605515353E-2</v>
      </c>
      <c r="K192" s="3">
        <f t="shared" ref="K192:N192" ca="1" si="235">ABS(K187/K190)^1.5+ABS(K188/K191)^1.5</f>
        <v>0.60495415320049584</v>
      </c>
      <c r="L192" s="3">
        <f t="shared" ca="1" si="235"/>
        <v>0.78894398713798941</v>
      </c>
      <c r="M192" s="3">
        <f t="shared" ca="1" si="235"/>
        <v>0.79945290887644882</v>
      </c>
      <c r="N192" s="3">
        <f t="shared" ca="1" si="235"/>
        <v>0.83565426536056175</v>
      </c>
      <c r="Y192" s="61"/>
      <c r="Z192" s="61"/>
    </row>
    <row r="193" spans="1:27">
      <c r="Y193" s="61"/>
      <c r="Z193" s="61"/>
    </row>
    <row r="194" spans="1:27">
      <c r="B194" s="9" t="s">
        <v>58</v>
      </c>
      <c r="C194" s="1" t="s">
        <v>57</v>
      </c>
      <c r="D194" s="10"/>
      <c r="E194" s="15" t="s">
        <v>44</v>
      </c>
      <c r="F194" s="13" t="s">
        <v>63</v>
      </c>
      <c r="G194" s="13" t="s">
        <v>64</v>
      </c>
      <c r="H194" s="13" t="s">
        <v>65</v>
      </c>
      <c r="I194" s="13" t="s">
        <v>66</v>
      </c>
      <c r="J194" s="13" t="s">
        <v>67</v>
      </c>
      <c r="K194" s="15" t="s">
        <v>63</v>
      </c>
      <c r="L194" s="15" t="s">
        <v>64</v>
      </c>
      <c r="M194" s="15" t="s">
        <v>65</v>
      </c>
      <c r="N194" s="15" t="s">
        <v>66</v>
      </c>
      <c r="O194" s="7" t="str">
        <f>O186</f>
        <v>As,nec</v>
      </c>
      <c r="P194" s="13" t="s">
        <v>44</v>
      </c>
      <c r="Q194" s="13" t="s">
        <v>63</v>
      </c>
      <c r="R194" s="13" t="s">
        <v>64</v>
      </c>
      <c r="S194" s="13" t="s">
        <v>65</v>
      </c>
      <c r="T194" s="13" t="s">
        <v>66</v>
      </c>
      <c r="U194" s="13" t="s">
        <v>13</v>
      </c>
      <c r="V194" s="16" t="s">
        <v>68</v>
      </c>
      <c r="Y194" s="57" t="s">
        <v>69</v>
      </c>
      <c r="Z194" s="57" t="s">
        <v>70</v>
      </c>
    </row>
    <row r="195" spans="1:27">
      <c r="D195" s="1" t="s">
        <v>52</v>
      </c>
      <c r="E195" s="17">
        <f ca="1">E180</f>
        <v>-20.244312499999999</v>
      </c>
      <c r="F195" s="4">
        <f t="shared" ref="F195:F196" ca="1" si="236">O180</f>
        <v>83.6212625</v>
      </c>
      <c r="G195" s="4">
        <f t="shared" ref="G195:G196" ca="1" si="237">P180</f>
        <v>-107.15226250000001</v>
      </c>
      <c r="H195" s="18">
        <f t="shared" ref="H195:H196" ca="1" si="238">Q180</f>
        <v>-220.23643124999998</v>
      </c>
      <c r="I195" s="18">
        <f t="shared" ref="I195:I196" ca="1" si="239">R180</f>
        <v>196.70543124999998</v>
      </c>
      <c r="J195" s="4">
        <f>IF(R169="si",INDEX($N$40:$N$53,MATCH(A189,$L$40:$L$53,-1)+1,1),"---")</f>
        <v>327.28540000000004</v>
      </c>
      <c r="K195" s="17">
        <f ca="1">MAX(ABS(F195),IF(J195="---",0,0.3*J195))</f>
        <v>98.185620000000014</v>
      </c>
      <c r="L195" s="17">
        <f ca="1">MAX(ABS(G195),IF(J195="---",0,0.3*J195))</f>
        <v>107.15226250000001</v>
      </c>
      <c r="M195" s="17">
        <f ca="1">MAX(ABS(H195),J195)</f>
        <v>327.28540000000004</v>
      </c>
      <c r="N195" s="17">
        <f ca="1">MAX(ABS(I195),J195)</f>
        <v>327.28540000000004</v>
      </c>
      <c r="O195" s="7" t="str">
        <f>O187</f>
        <v>lx (corto)</v>
      </c>
      <c r="P195" s="19">
        <f t="shared" ref="P195" ca="1" si="240">MAX(E195-$Z155*(1-((0.48*$Z154+E197)/(0.48*$Z154))^2),0)/(($F155-2*$F156)*$O$2)*1000</f>
        <v>0</v>
      </c>
      <c r="Q195" s="19">
        <f ca="1">MAX(K195-$Z155*(1-((0.48*$Z154+K197)/(0.48*$Z154))^2),0)/(($F155-2*$F156)*$O$2)*1000</f>
        <v>0</v>
      </c>
      <c r="R195" s="19">
        <f ca="1">MAX(L195-$Z155*(1-((0.48*$Z154+L197)/(0.48*$Z154))^2),0)/(($F155-2*$F156)*$O$2)*1000</f>
        <v>0.98813400460014567</v>
      </c>
      <c r="S195" s="19">
        <f ca="1">MAX(M195-$Z155*(1-((0.48*$Z154+M197)/(0.48*$Z154))^2),0)/(($F155-2*$F156)*$O$2)*1000</f>
        <v>8.2817175624403134</v>
      </c>
      <c r="T195" s="19">
        <f ca="1">MAX(N195-$Z155*(1-((0.48*$Z154+N197)/(0.48*$Z154))^2),0)/(($F155-2*$F156)*$O$2)*1000</f>
        <v>9.2963996860005604</v>
      </c>
      <c r="U195" s="17">
        <f ca="1">MAX(P195:T195)</f>
        <v>9.2963996860005604</v>
      </c>
      <c r="V195" s="39">
        <v>12.56</v>
      </c>
      <c r="Y195" s="68">
        <f>2*V195*$O$2/10</f>
        <v>982.95652173913061</v>
      </c>
      <c r="Z195" s="69">
        <f>Y195*(F155-2*F156)/200</f>
        <v>304.71652173913049</v>
      </c>
    </row>
    <row r="196" spans="1:27">
      <c r="D196" s="1" t="s">
        <v>53</v>
      </c>
      <c r="E196" s="17">
        <f ca="1">E181</f>
        <v>-20.153937499999998</v>
      </c>
      <c r="F196" s="18">
        <f t="shared" ca="1" si="236"/>
        <v>-57.135812499999993</v>
      </c>
      <c r="G196" s="18">
        <f t="shared" ca="1" si="237"/>
        <v>33.006624999999993</v>
      </c>
      <c r="H196" s="4">
        <f t="shared" ca="1" si="238"/>
        <v>-30.993065625</v>
      </c>
      <c r="I196" s="4">
        <f t="shared" ca="1" si="239"/>
        <v>6.8638781249999994</v>
      </c>
      <c r="J196" s="4">
        <f>IF(R170="si",INDEX($O$40:$O$53,MATCH(A189,$L$40:$L$53,-1)+1,1),"---")</f>
        <v>91.494</v>
      </c>
      <c r="K196" s="17">
        <f ca="1">MAX(ABS(F196),J196)</f>
        <v>91.494</v>
      </c>
      <c r="L196" s="17">
        <f ca="1">MAX(ABS(G196),J196)</f>
        <v>91.494</v>
      </c>
      <c r="M196" s="17">
        <f ca="1">MAX(ABS(H196),IF(J196="---",0,0.3*J196))</f>
        <v>30.993065625</v>
      </c>
      <c r="N196" s="17">
        <f ca="1">MAX(ABS(I196),IF(J196="---",0,0.3*J196))</f>
        <v>27.4482</v>
      </c>
      <c r="O196" s="7" t="str">
        <f>O188</f>
        <v>ly (lungo)</v>
      </c>
      <c r="P196" s="19">
        <f t="shared" ref="P196" ca="1" si="241">MAX(E196-$Z156*(1-((0.48*$Z154+E197)/(0.48*$Z154))^2),0)/(($F154-2*$F156)*$O$2)*1000</f>
        <v>0</v>
      </c>
      <c r="Q196" s="19">
        <f ca="1">MAX(K196-$Z156*(1-((0.48*$Z154+K197)/(0.48*$Z154))^2),0)/(($F154-2*$F156)*$O$2)*1000</f>
        <v>3.5453715962184207</v>
      </c>
      <c r="R196" s="19">
        <f ca="1">MAX(L196-$Z156*(1-((0.48*$Z154+L197)/(0.48*$Z154))^2),0)/(($F154-2*$F156)*$O$2)*1000</f>
        <v>6.4871314655127303</v>
      </c>
      <c r="S196" s="19">
        <f ca="1">MAX(M196-$Z156*(1-((0.48*$Z154+M197)/(0.48*$Z154))^2),0)/(($F154-2*$F156)*$O$2)*1000</f>
        <v>0</v>
      </c>
      <c r="T196" s="19">
        <f ca="1">MAX(N196-$Z156*(1-((0.48*$Z154+N197)/(0.48*$Z154))^2),0)/(($F154-2*$F156)*$O$2)*1000</f>
        <v>0</v>
      </c>
      <c r="U196" s="17">
        <f ca="1">MAX(P196:T196)</f>
        <v>6.4871314655127303</v>
      </c>
      <c r="V196" s="39">
        <v>9.36</v>
      </c>
      <c r="Y196" s="68">
        <f>2*V196*$O$2/10</f>
        <v>732.52173913043475</v>
      </c>
      <c r="Z196" s="69">
        <f>Y196*(F154-2*F156)/200</f>
        <v>80.577391304347827</v>
      </c>
    </row>
    <row r="197" spans="1:27">
      <c r="D197" s="1" t="s">
        <v>12</v>
      </c>
      <c r="E197" s="20">
        <f ca="1">E184</f>
        <v>-596.71100000000001</v>
      </c>
      <c r="F197" s="8">
        <f ca="1">O184</f>
        <v>-490.84550000000002</v>
      </c>
      <c r="G197" s="8">
        <f ca="1">P184</f>
        <v>-261.62049999999999</v>
      </c>
      <c r="H197" s="8">
        <f ca="1">Q184</f>
        <v>-423.98009999999999</v>
      </c>
      <c r="I197" s="8">
        <f ca="1">R184</f>
        <v>-328.48590000000002</v>
      </c>
      <c r="K197" s="17">
        <f ca="1">F197</f>
        <v>-490.84550000000002</v>
      </c>
      <c r="L197" s="17">
        <f t="shared" ref="L197" ca="1" si="242">G197</f>
        <v>-261.62049999999999</v>
      </c>
      <c r="M197" s="17">
        <f t="shared" ref="M197" ca="1" si="243">H197</f>
        <v>-423.98009999999999</v>
      </c>
      <c r="N197" s="17">
        <f t="shared" ref="N197" ca="1" si="244">I197</f>
        <v>-328.48590000000002</v>
      </c>
    </row>
    <row r="198" spans="1:27">
      <c r="D198" s="7" t="s">
        <v>71</v>
      </c>
      <c r="E198" s="4">
        <f ca="1">($Z155+$Z195)*(1-ABS((0.48*$Z154+E197)/(0.48*$Z154+$Y195))^(1+1/(1+$Y195/$Z154)))</f>
        <v>468.722251067012</v>
      </c>
      <c r="K198" s="4">
        <f ca="1">($Z155+$Z195)*(1-ABS((0.48*$Z154+K197)/(0.48*$Z154+$Y195))^(1+1/(1+$Y195/$Z154)))</f>
        <v>448.65366650194852</v>
      </c>
      <c r="L198" s="4">
        <f ca="1">($Z155+$Z195)*(1-ABS((0.48*$Z154+L197)/(0.48*$Z154+$Y195))^(1+1/(1+$Y195/$Z154)))</f>
        <v>399.15937500241972</v>
      </c>
      <c r="M198" s="4">
        <f ca="1">($Z155+$Z195)*(1-ABS((0.48*$Z154+M197)/(0.48*$Z154+$Y195))^(1+1/(1+$Y195/$Z154)))</f>
        <v>435.05745297698166</v>
      </c>
      <c r="N198" s="4">
        <f ca="1">($Z155+$Z195)*(1-ABS((0.48*$Z154+N197)/(0.48*$Z154+$Y195))^(1+1/(1+$Y195/$Z154)))</f>
        <v>414.43202270738243</v>
      </c>
    </row>
    <row r="199" spans="1:27">
      <c r="D199" s="7" t="s">
        <v>72</v>
      </c>
      <c r="E199" s="4">
        <f ca="1">($Z156+$Z196)*(1-ABS((0.48*$Z154+E197)/(0.48*$Z154+$Y196))^(1+1/(1+$Y196/$Z154)))</f>
        <v>154.12255923036312</v>
      </c>
      <c r="K199" s="4">
        <f ca="1">($Z156+$Z196)*(1-ABS((0.48*$Z154+K197)/(0.48*$Z154+$Y196))^(1+1/(1+$Y196/$Z154)))</f>
        <v>146.03001096270322</v>
      </c>
      <c r="L199" s="4">
        <f ca="1">($Z156+$Z196)*(1-ABS((0.48*$Z154+L197)/(0.48*$Z154+$Y196))^(1+1/(1+$Y196/$Z154)))</f>
        <v>125.89431132163504</v>
      </c>
      <c r="M199" s="4">
        <f ca="1">($Z156+$Z196)*(1-ABS((0.48*$Z154+M197)/(0.48*$Z154+$Y196))^(1+1/(1+$Y196/$Z154)))</f>
        <v>140.52147014381177</v>
      </c>
      <c r="N199" s="4">
        <f ca="1">($Z156+$Z196)*(1-ABS((0.48*$Z154+N197)/(0.48*$Z154+$Y196))^(1+1/(1+$Y196/$Z154)))</f>
        <v>132.13083985784075</v>
      </c>
    </row>
    <row r="200" spans="1:27">
      <c r="A200" t="str">
        <f ca="1">IF(MAX(E200:N200)&gt;1,"non verificato","verificato")</f>
        <v>verificato</v>
      </c>
      <c r="D200" s="7" t="s">
        <v>73</v>
      </c>
      <c r="E200" s="3">
        <f ca="1">ABS(E195/E198)^1.5+ABS(E196/E199)^1.5</f>
        <v>5.6262833151749098E-2</v>
      </c>
      <c r="K200" s="3">
        <f t="shared" ref="K200:N200" ca="1" si="245">ABS(K195/K198)^1.5+ABS(K196/K199)^1.5</f>
        <v>0.59831373905696261</v>
      </c>
      <c r="L200" s="3">
        <f t="shared" ca="1" si="245"/>
        <v>0.75864056384251455</v>
      </c>
      <c r="M200" s="3">
        <f t="shared" ca="1" si="245"/>
        <v>0.7560658822571531</v>
      </c>
      <c r="N200" s="3">
        <f t="shared" ca="1" si="245"/>
        <v>0.79647591305786702</v>
      </c>
    </row>
    <row r="201" spans="1:27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3" spans="1:27">
      <c r="A203" t="s">
        <v>21</v>
      </c>
      <c r="B203" s="1">
        <f ca="1">$A$6</f>
        <v>20</v>
      </c>
      <c r="D203" t="s">
        <v>22</v>
      </c>
      <c r="E203" s="1" t="s">
        <v>116</v>
      </c>
      <c r="F203" s="36">
        <v>30</v>
      </c>
      <c r="G203" t="s">
        <v>23</v>
      </c>
      <c r="H203" t="s">
        <v>24</v>
      </c>
      <c r="L203" t="s">
        <v>25</v>
      </c>
      <c r="M203" s="36">
        <v>30</v>
      </c>
      <c r="N203" t="s">
        <v>23</v>
      </c>
      <c r="O203" t="s">
        <v>26</v>
      </c>
      <c r="V203" s="61" t="s">
        <v>27</v>
      </c>
      <c r="W203" s="57">
        <f ca="1">MATCH(B204,$C$6:$C$33,-1)</f>
        <v>13</v>
      </c>
      <c r="X203" s="61"/>
      <c r="Y203" s="57" t="s">
        <v>28</v>
      </c>
      <c r="Z203" s="68">
        <f>F203*F204*$O$1/10</f>
        <v>2975</v>
      </c>
      <c r="AA203" s="61" t="s">
        <v>29</v>
      </c>
    </row>
    <row r="204" spans="1:27">
      <c r="A204" t="s">
        <v>30</v>
      </c>
      <c r="B204" s="41">
        <f>MAX(1,B155-1)</f>
        <v>2</v>
      </c>
      <c r="E204" s="1" t="s">
        <v>31</v>
      </c>
      <c r="F204" s="36">
        <v>70</v>
      </c>
      <c r="G204" t="s">
        <v>23</v>
      </c>
      <c r="H204" t="s">
        <v>32</v>
      </c>
      <c r="L204" t="s">
        <v>33</v>
      </c>
      <c r="M204" s="36">
        <v>30</v>
      </c>
      <c r="N204" t="s">
        <v>23</v>
      </c>
      <c r="O204" t="s">
        <v>34</v>
      </c>
      <c r="V204" s="61"/>
      <c r="W204" s="61"/>
      <c r="X204" s="61"/>
      <c r="Y204" s="57" t="s">
        <v>35</v>
      </c>
      <c r="Z204" s="57">
        <f>0.12*Z203*F204/100</f>
        <v>249.9</v>
      </c>
      <c r="AA204" s="61" t="s">
        <v>36</v>
      </c>
    </row>
    <row r="205" spans="1:27">
      <c r="B205" s="43" t="str">
        <f>IF(B204=B155,"duplicato","")</f>
        <v/>
      </c>
      <c r="E205" s="1" t="s">
        <v>37</v>
      </c>
      <c r="F205" s="48">
        <f>$L$3</f>
        <v>4</v>
      </c>
      <c r="G205" t="s">
        <v>23</v>
      </c>
      <c r="H205" t="s">
        <v>38</v>
      </c>
      <c r="L205" t="s">
        <v>39</v>
      </c>
      <c r="M205" s="38">
        <v>320</v>
      </c>
      <c r="N205" t="s">
        <v>23</v>
      </c>
      <c r="O205" t="s">
        <v>118</v>
      </c>
      <c r="V205" s="61"/>
      <c r="W205" s="61"/>
      <c r="X205" s="61"/>
      <c r="Y205" s="57" t="s">
        <v>40</v>
      </c>
      <c r="Z205" s="57">
        <f>0.12*Z203*F203/100</f>
        <v>107.1</v>
      </c>
      <c r="AA205" s="61" t="s">
        <v>36</v>
      </c>
    </row>
    <row r="207" spans="1:27">
      <c r="A207" t="s">
        <v>41</v>
      </c>
      <c r="B207" s="9" t="s">
        <v>42</v>
      </c>
      <c r="C207" s="1" t="s">
        <v>43</v>
      </c>
      <c r="E207" s="2" t="s">
        <v>44</v>
      </c>
      <c r="F207" s="2" t="s">
        <v>45</v>
      </c>
      <c r="G207" s="2" t="s">
        <v>46</v>
      </c>
      <c r="H207" s="2" t="s">
        <v>47</v>
      </c>
      <c r="I207" s="2" t="s">
        <v>48</v>
      </c>
      <c r="J207" s="2" t="s">
        <v>49</v>
      </c>
      <c r="K207" s="2" t="s">
        <v>50</v>
      </c>
      <c r="L207" s="2" t="s">
        <v>51</v>
      </c>
      <c r="O207" s="23"/>
    </row>
    <row r="208" spans="1:27">
      <c r="D208" s="1" t="s">
        <v>52</v>
      </c>
      <c r="E208" s="4">
        <f t="shared" ref="E208" ca="1" si="246">INDEX(O$6:O$33,$W203,1)</f>
        <v>17.347999999999999</v>
      </c>
      <c r="F208" s="4">
        <f t="shared" ref="F208" ca="1" si="247">INDEX(P$6:P$33,$W203,1)</f>
        <v>10.119</v>
      </c>
      <c r="G208" s="4">
        <f t="shared" ref="G208" ca="1" si="248">INDEX(Q$6:Q$33,$W203,1)</f>
        <v>-29.36</v>
      </c>
      <c r="H208" s="4">
        <f t="shared" ref="H208" ca="1" si="249">INDEX(R$6:R$33,$W203,1)</f>
        <v>274.875</v>
      </c>
      <c r="I208" s="4">
        <f t="shared" ref="I208" ca="1" si="250">INDEX(S$6:S$33,$W203,1)</f>
        <v>27.416</v>
      </c>
      <c r="J208" s="4">
        <f t="shared" ref="J208" ca="1" si="251">INDEX(T$6:T$33,$W203,1)</f>
        <v>40.334000000000003</v>
      </c>
    </row>
    <row r="209" spans="2:18">
      <c r="D209" s="1" t="s">
        <v>53</v>
      </c>
      <c r="E209" s="4">
        <f t="shared" ref="E209:J209" ca="1" si="252">INDEX(E$6:E$33,$W203,1)</f>
        <v>23.780999999999999</v>
      </c>
      <c r="F209" s="4">
        <f t="shared" ca="1" si="252"/>
        <v>14.243</v>
      </c>
      <c r="G209" s="4">
        <f t="shared" ca="1" si="252"/>
        <v>65.263000000000005</v>
      </c>
      <c r="H209" s="4">
        <f t="shared" ca="1" si="252"/>
        <v>7.9269999999999996</v>
      </c>
      <c r="I209" s="4">
        <f t="shared" ca="1" si="252"/>
        <v>0.91200000000000003</v>
      </c>
      <c r="J209" s="4">
        <f t="shared" ca="1" si="252"/>
        <v>1.3420000000000001</v>
      </c>
    </row>
    <row r="210" spans="2:18">
      <c r="D210" s="1" t="s">
        <v>54</v>
      </c>
      <c r="E210" s="4">
        <f t="shared" ref="E210" ca="1" si="253">INDEX(O$6:O$33,$W203+2,1)</f>
        <v>7.9009999999999998</v>
      </c>
      <c r="F210" s="4">
        <f t="shared" ref="F210" ca="1" si="254">INDEX(P$6:P$33,$W203+2,1)</f>
        <v>4.6369999999999996</v>
      </c>
      <c r="G210" s="4">
        <f t="shared" ref="G210" ca="1" si="255">INDEX(Q$6:Q$33,$W203+2,1)</f>
        <v>-18.617999999999999</v>
      </c>
      <c r="H210" s="4">
        <f t="shared" ref="H210" ca="1" si="256">INDEX(R$6:R$33,$W203+2,1)</f>
        <v>174.26</v>
      </c>
      <c r="I210" s="4">
        <f t="shared" ref="I210" ca="1" si="257">INDEX(S$6:S$33,$W203+2,1)</f>
        <v>17.436</v>
      </c>
      <c r="J210" s="4">
        <f t="shared" ref="J210" ca="1" si="258">INDEX(T$6:T$33,$W203+2,1)</f>
        <v>25.652999999999999</v>
      </c>
    </row>
    <row r="211" spans="2:18">
      <c r="D211" s="1" t="s">
        <v>55</v>
      </c>
      <c r="E211" s="4">
        <f t="shared" ref="E211:J211" ca="1" si="259">INDEX(E$6:E$33,$W203+2,1)</f>
        <v>14.895</v>
      </c>
      <c r="F211" s="4">
        <f t="shared" ca="1" si="259"/>
        <v>8.9190000000000005</v>
      </c>
      <c r="G211" s="4">
        <f t="shared" ca="1" si="259"/>
        <v>41.250999999999998</v>
      </c>
      <c r="H211" s="4">
        <f t="shared" ca="1" si="259"/>
        <v>5.0060000000000002</v>
      </c>
      <c r="I211" s="4">
        <f t="shared" ca="1" si="259"/>
        <v>0.57499999999999996</v>
      </c>
      <c r="J211" s="4">
        <f t="shared" ca="1" si="259"/>
        <v>0.84599999999999997</v>
      </c>
      <c r="M211" t="s">
        <v>98</v>
      </c>
    </row>
    <row r="212" spans="2:18">
      <c r="D212" s="1" t="s">
        <v>12</v>
      </c>
      <c r="E212" s="4">
        <f t="shared" ref="E212" ca="1" si="260">INDEX(Y$6:Y$33,$W203+3,1)</f>
        <v>-824.48500000000001</v>
      </c>
      <c r="F212" s="4">
        <f t="shared" ref="F212" ca="1" si="261">INDEX(Z$6:Z$33,$W203+3,1)</f>
        <v>-519.572</v>
      </c>
      <c r="G212" s="4">
        <f t="shared" ref="G212" ca="1" si="262">INDEX(AA$6:AA$33,$W203+3,1)</f>
        <v>-181.84899999999999</v>
      </c>
      <c r="H212" s="4">
        <f t="shared" ref="H212" ca="1" si="263">INDEX(AB$6:AB$33,$W203+3,1)</f>
        <v>-21.338999999999999</v>
      </c>
      <c r="I212" s="4">
        <f t="shared" ref="I212" ca="1" si="264">INDEX(AC$6:AC$33,$W203+3,1)</f>
        <v>-2.4630000000000001</v>
      </c>
      <c r="J212" s="4">
        <f t="shared" ref="J212" ca="1" si="265">INDEX(AD$6:AD$33,$W203+3,1)</f>
        <v>-3.6230000000000002</v>
      </c>
      <c r="K212" s="4">
        <f>L212*1.3</f>
        <v>0</v>
      </c>
      <c r="L212" s="39">
        <f>IF(B205="duplicato",L163,L170)</f>
        <v>0</v>
      </c>
      <c r="M212" t="s">
        <v>56</v>
      </c>
    </row>
    <row r="213" spans="2:18">
      <c r="M213" t="s">
        <v>96</v>
      </c>
    </row>
    <row r="214" spans="2:18">
      <c r="B214" s="9" t="s">
        <v>42</v>
      </c>
      <c r="C214" s="1" t="s">
        <v>57</v>
      </c>
      <c r="E214" s="2" t="s">
        <v>44</v>
      </c>
      <c r="F214" s="2" t="s">
        <v>45</v>
      </c>
      <c r="G214" s="2" t="s">
        <v>46</v>
      </c>
      <c r="H214" s="2" t="s">
        <v>47</v>
      </c>
      <c r="I214" s="2" t="s">
        <v>48</v>
      </c>
      <c r="J214" s="2" t="s">
        <v>49</v>
      </c>
      <c r="K214" s="2" t="s">
        <v>50</v>
      </c>
      <c r="L214" s="2" t="s">
        <v>51</v>
      </c>
    </row>
    <row r="215" spans="2:18">
      <c r="D215" s="1" t="s">
        <v>52</v>
      </c>
      <c r="E215" s="4">
        <f t="shared" ref="E215" ca="1" si="266">INDEX(O$6:O$33,$W203+1,1)</f>
        <v>-7.9349999999999996</v>
      </c>
      <c r="F215" s="4">
        <f t="shared" ref="F215" ca="1" si="267">INDEX(P$6:P$33,$W203+1,1)</f>
        <v>-4.718</v>
      </c>
      <c r="G215" s="4">
        <f t="shared" ref="G215" ca="1" si="268">INDEX(Q$6:Q$33,$W203+1,1)</f>
        <v>30.302</v>
      </c>
      <c r="H215" s="4">
        <f t="shared" ref="H215" ca="1" si="269">INDEX(R$6:R$33,$W203+1,1)</f>
        <v>-282.94499999999999</v>
      </c>
      <c r="I215" s="4">
        <f t="shared" ref="I215" ca="1" si="270">INDEX(S$6:S$33,$W203+1,1)</f>
        <v>-28.381</v>
      </c>
      <c r="J215" s="4">
        <f t="shared" ref="J215" ca="1" si="271">INDEX(T$6:T$33,$W203+1,1)</f>
        <v>-41.755000000000003</v>
      </c>
      <c r="Q215" s="57" t="s">
        <v>114</v>
      </c>
      <c r="R215" s="57" t="str">
        <f>IF(F203&lt;=F204,"corto","lungo")</f>
        <v>corto</v>
      </c>
    </row>
    <row r="216" spans="2:18">
      <c r="D216" s="1" t="s">
        <v>53</v>
      </c>
      <c r="E216" s="4">
        <f t="shared" ref="E216:J216" ca="1" si="272">INDEX(E$6:E$33,$W203+1,1)</f>
        <v>-23.882000000000001</v>
      </c>
      <c r="F216" s="4">
        <f t="shared" ca="1" si="272"/>
        <v>-14.295999999999999</v>
      </c>
      <c r="G216" s="4">
        <f t="shared" ca="1" si="272"/>
        <v>-66.742000000000004</v>
      </c>
      <c r="H216" s="4">
        <f t="shared" ca="1" si="272"/>
        <v>-8.0920000000000005</v>
      </c>
      <c r="I216" s="4">
        <f t="shared" ca="1" si="272"/>
        <v>-0.92700000000000005</v>
      </c>
      <c r="J216" s="4">
        <f t="shared" ca="1" si="272"/>
        <v>-1.3640000000000001</v>
      </c>
      <c r="Q216" s="57" t="s">
        <v>115</v>
      </c>
      <c r="R216" s="57" t="str">
        <f>IF(F204&lt;=F203,"corto","lungo")</f>
        <v>lungo</v>
      </c>
    </row>
    <row r="217" spans="2:18">
      <c r="D217" s="1" t="s">
        <v>54</v>
      </c>
      <c r="E217" s="4">
        <f ca="1">E210</f>
        <v>7.9009999999999998</v>
      </c>
      <c r="F217" s="4">
        <f t="shared" ref="F217:J217" ca="1" si="273">F210</f>
        <v>4.6369999999999996</v>
      </c>
      <c r="G217" s="4">
        <f t="shared" ca="1" si="273"/>
        <v>-18.617999999999999</v>
      </c>
      <c r="H217" s="4">
        <f t="shared" ca="1" si="273"/>
        <v>174.26</v>
      </c>
      <c r="I217" s="4">
        <f t="shared" ca="1" si="273"/>
        <v>17.436</v>
      </c>
      <c r="J217" s="4">
        <f t="shared" ca="1" si="273"/>
        <v>25.652999999999999</v>
      </c>
    </row>
    <row r="218" spans="2:18">
      <c r="D218" s="1" t="s">
        <v>55</v>
      </c>
      <c r="E218" s="4">
        <f ca="1">E211</f>
        <v>14.895</v>
      </c>
      <c r="F218" s="4">
        <f t="shared" ref="F218:J218" ca="1" si="274">F211</f>
        <v>8.9190000000000005</v>
      </c>
      <c r="G218" s="4">
        <f t="shared" ca="1" si="274"/>
        <v>41.250999999999998</v>
      </c>
      <c r="H218" s="4">
        <f t="shared" ca="1" si="274"/>
        <v>5.0060000000000002</v>
      </c>
      <c r="I218" s="4">
        <f t="shared" ca="1" si="274"/>
        <v>0.57499999999999996</v>
      </c>
      <c r="J218" s="4">
        <f t="shared" ca="1" si="274"/>
        <v>0.84599999999999997</v>
      </c>
      <c r="Q218" s="67" t="s">
        <v>112</v>
      </c>
      <c r="R218" s="57" t="str">
        <f>IF(AND($E$37="solo direzione rigida",R215="lungo"),"no","si")</f>
        <v>si</v>
      </c>
    </row>
    <row r="219" spans="2:18">
      <c r="D219" s="1" t="s">
        <v>12</v>
      </c>
      <c r="E219" s="4">
        <f ca="1">E212</f>
        <v>-824.48500000000001</v>
      </c>
      <c r="F219" s="4">
        <f t="shared" ref="F219:J219" ca="1" si="275">F212</f>
        <v>-519.572</v>
      </c>
      <c r="G219" s="4">
        <f t="shared" ca="1" si="275"/>
        <v>-181.84899999999999</v>
      </c>
      <c r="H219" s="4">
        <f t="shared" ca="1" si="275"/>
        <v>-21.338999999999999</v>
      </c>
      <c r="I219" s="4">
        <f t="shared" ca="1" si="275"/>
        <v>-2.4630000000000001</v>
      </c>
      <c r="J219" s="4">
        <f t="shared" ca="1" si="275"/>
        <v>-3.6230000000000002</v>
      </c>
      <c r="K219" s="4">
        <f>L219*1.3</f>
        <v>0</v>
      </c>
      <c r="L219" s="39">
        <f>-F203*F204*(M205-(M203+M204))*$W$1/1000000+L212</f>
        <v>0</v>
      </c>
      <c r="Q219" s="67" t="s">
        <v>113</v>
      </c>
      <c r="R219" s="57" t="str">
        <f>IF(AND($E$37="solo direzione rigida",R216="lungo"),"no","si")</f>
        <v>si</v>
      </c>
    </row>
    <row r="221" spans="2:18" s="10" customFormat="1">
      <c r="B221" s="11" t="s">
        <v>58</v>
      </c>
      <c r="C221" s="12" t="s">
        <v>43</v>
      </c>
      <c r="E221" s="13" t="s">
        <v>44</v>
      </c>
      <c r="F221" s="13" t="s">
        <v>45</v>
      </c>
      <c r="G221" s="13" t="s">
        <v>46</v>
      </c>
      <c r="H221" s="13" t="s">
        <v>47</v>
      </c>
      <c r="I221" s="13" t="s">
        <v>48</v>
      </c>
      <c r="J221" s="13" t="s">
        <v>49</v>
      </c>
      <c r="K221" s="13" t="s">
        <v>59</v>
      </c>
      <c r="L221" s="13" t="s">
        <v>60</v>
      </c>
      <c r="M221" s="13" t="s">
        <v>61</v>
      </c>
      <c r="N221" s="13" t="s">
        <v>62</v>
      </c>
      <c r="O221" s="13" t="s">
        <v>63</v>
      </c>
      <c r="P221" s="13" t="s">
        <v>64</v>
      </c>
      <c r="Q221" s="13" t="s">
        <v>65</v>
      </c>
      <c r="R221" s="13" t="s">
        <v>66</v>
      </c>
    </row>
    <row r="222" spans="2:18" s="10" customFormat="1">
      <c r="D222" s="12" t="s">
        <v>52</v>
      </c>
      <c r="E222" s="14">
        <f t="shared" ref="E222:F222" ca="1" si="276">E208-(E208-E215)/$M205*$M203</f>
        <v>14.977718749999999</v>
      </c>
      <c r="F222" s="14">
        <f t="shared" ca="1" si="276"/>
        <v>8.728031249999999</v>
      </c>
      <c r="G222" s="14">
        <f ca="1">G208-(G208-G215)/$M205*$M203</f>
        <v>-23.7666875</v>
      </c>
      <c r="H222" s="14">
        <f t="shared" ref="H222:J222" ca="1" si="277">H208-(H208-H215)/$M205*$M203</f>
        <v>222.579375</v>
      </c>
      <c r="I222" s="14">
        <f t="shared" ca="1" si="277"/>
        <v>22.185031250000002</v>
      </c>
      <c r="J222" s="14">
        <f t="shared" ca="1" si="277"/>
        <v>32.638156250000002</v>
      </c>
      <c r="K222" s="14">
        <f ca="1">(ABS(G222)+ABS(I222))*SIGN(G222)</f>
        <v>-45.951718749999998</v>
      </c>
      <c r="L222" s="14">
        <f ca="1">(ABS(H222)+ABS(J222))*SIGN(H222)</f>
        <v>255.21753125000001</v>
      </c>
      <c r="M222" s="14">
        <f ca="1">(ABS(K222)+0.3*ABS(L222))*SIGN(K222)</f>
        <v>-122.51697812499999</v>
      </c>
      <c r="N222" s="14">
        <f t="shared" ref="N222:N226" ca="1" si="278">(ABS(L222)+0.3*ABS(K222))*SIGN(L222)</f>
        <v>269.003046875</v>
      </c>
      <c r="O222" s="14">
        <f ca="1">F222+M222</f>
        <v>-113.78894687499999</v>
      </c>
      <c r="P222" s="14">
        <f ca="1">F222-M222</f>
        <v>131.245009375</v>
      </c>
      <c r="Q222" s="14">
        <f ca="1">F222+N222</f>
        <v>277.73107812500001</v>
      </c>
      <c r="R222" s="14">
        <f ca="1">F222-N222</f>
        <v>-260.27501562499998</v>
      </c>
    </row>
    <row r="223" spans="2:18" s="10" customFormat="1">
      <c r="D223" s="12" t="s">
        <v>53</v>
      </c>
      <c r="E223" s="14">
        <f t="shared" ref="E223:F223" ca="1" si="279">E209-(E209-E216)/$M205*$M203</f>
        <v>19.312593749999998</v>
      </c>
      <c r="F223" s="14">
        <f t="shared" ca="1" si="279"/>
        <v>11.56746875</v>
      </c>
      <c r="G223" s="14">
        <f ca="1">G209-(G209-G216)/$M205*$M203</f>
        <v>52.887531250000009</v>
      </c>
      <c r="H223" s="14">
        <f t="shared" ref="H223:J223" ca="1" si="280">H209-(H209-H216)/$M205*$M203</f>
        <v>6.42521875</v>
      </c>
      <c r="I223" s="14">
        <f t="shared" ca="1" si="280"/>
        <v>0.73959375000000005</v>
      </c>
      <c r="J223" s="14">
        <f t="shared" ca="1" si="280"/>
        <v>1.0883125</v>
      </c>
      <c r="K223" s="14">
        <f t="shared" ref="K223:K226" ca="1" si="281">(ABS(G223)+ABS(I223))*SIGN(G223)</f>
        <v>53.627125000000007</v>
      </c>
      <c r="L223" s="14">
        <f t="shared" ref="L223:L226" ca="1" si="282">(ABS(H223)+ABS(J223))*SIGN(H223)</f>
        <v>7.5135312499999998</v>
      </c>
      <c r="M223" s="14">
        <f t="shared" ref="M223:M226" ca="1" si="283">(ABS(K223)+0.3*ABS(L223))*SIGN(K223)</f>
        <v>55.881184375000004</v>
      </c>
      <c r="N223" s="14">
        <f t="shared" ca="1" si="278"/>
        <v>23.601668750000002</v>
      </c>
      <c r="O223" s="14">
        <f t="shared" ref="O223:O225" ca="1" si="284">F223+M223</f>
        <v>67.448653125000007</v>
      </c>
      <c r="P223" s="14">
        <f t="shared" ref="P223:P225" ca="1" si="285">F223-M223</f>
        <v>-44.313715625</v>
      </c>
      <c r="Q223" s="14">
        <f t="shared" ref="Q223:Q225" ca="1" si="286">F223+N223</f>
        <v>35.169137500000005</v>
      </c>
      <c r="R223" s="14">
        <f t="shared" ref="R223:R225" ca="1" si="287">F223-N223</f>
        <v>-12.034200000000002</v>
      </c>
    </row>
    <row r="224" spans="2:18" s="10" customFormat="1">
      <c r="D224" s="12" t="s">
        <v>54</v>
      </c>
      <c r="E224" s="14">
        <f t="shared" ref="E224:J224" ca="1" si="288">E210</f>
        <v>7.9009999999999998</v>
      </c>
      <c r="F224" s="14">
        <f t="shared" ca="1" si="288"/>
        <v>4.6369999999999996</v>
      </c>
      <c r="G224" s="14">
        <f t="shared" ca="1" si="288"/>
        <v>-18.617999999999999</v>
      </c>
      <c r="H224" s="14">
        <f t="shared" ca="1" si="288"/>
        <v>174.26</v>
      </c>
      <c r="I224" s="14">
        <f t="shared" ca="1" si="288"/>
        <v>17.436</v>
      </c>
      <c r="J224" s="14">
        <f t="shared" ca="1" si="288"/>
        <v>25.652999999999999</v>
      </c>
      <c r="K224" s="14">
        <f t="shared" ca="1" si="281"/>
        <v>-36.054000000000002</v>
      </c>
      <c r="L224" s="14">
        <f t="shared" ca="1" si="282"/>
        <v>199.91299999999998</v>
      </c>
      <c r="M224" s="14">
        <f t="shared" ca="1" si="283"/>
        <v>-96.027899999999988</v>
      </c>
      <c r="N224" s="14">
        <f t="shared" ca="1" si="278"/>
        <v>210.72919999999999</v>
      </c>
      <c r="O224" s="14">
        <f t="shared" ca="1" si="284"/>
        <v>-91.390899999999988</v>
      </c>
      <c r="P224" s="14">
        <f t="shared" ca="1" si="285"/>
        <v>100.66489999999999</v>
      </c>
      <c r="Q224" s="14">
        <f t="shared" ca="1" si="286"/>
        <v>215.36619999999999</v>
      </c>
      <c r="R224" s="14">
        <f t="shared" ca="1" si="287"/>
        <v>-206.09219999999999</v>
      </c>
    </row>
    <row r="225" spans="1:26" s="10" customFormat="1">
      <c r="D225" s="12" t="s">
        <v>55</v>
      </c>
      <c r="E225" s="14">
        <f t="shared" ref="E225:J225" ca="1" si="289">E211</f>
        <v>14.895</v>
      </c>
      <c r="F225" s="14">
        <f t="shared" ca="1" si="289"/>
        <v>8.9190000000000005</v>
      </c>
      <c r="G225" s="14">
        <f t="shared" ca="1" si="289"/>
        <v>41.250999999999998</v>
      </c>
      <c r="H225" s="14">
        <f t="shared" ca="1" si="289"/>
        <v>5.0060000000000002</v>
      </c>
      <c r="I225" s="14">
        <f t="shared" ca="1" si="289"/>
        <v>0.57499999999999996</v>
      </c>
      <c r="J225" s="14">
        <f t="shared" ca="1" si="289"/>
        <v>0.84599999999999997</v>
      </c>
      <c r="K225" s="14">
        <f t="shared" ca="1" si="281"/>
        <v>41.826000000000001</v>
      </c>
      <c r="L225" s="14">
        <f t="shared" ca="1" si="282"/>
        <v>5.8520000000000003</v>
      </c>
      <c r="M225" s="14">
        <f t="shared" ca="1" si="283"/>
        <v>43.581600000000002</v>
      </c>
      <c r="N225" s="14">
        <f t="shared" ca="1" si="278"/>
        <v>18.399799999999999</v>
      </c>
      <c r="O225" s="14">
        <f t="shared" ca="1" si="284"/>
        <v>52.500600000000006</v>
      </c>
      <c r="P225" s="14">
        <f t="shared" ca="1" si="285"/>
        <v>-34.662599999999998</v>
      </c>
      <c r="Q225" s="14">
        <f t="shared" ca="1" si="286"/>
        <v>27.3188</v>
      </c>
      <c r="R225" s="14">
        <f t="shared" ca="1" si="287"/>
        <v>-9.4807999999999986</v>
      </c>
    </row>
    <row r="226" spans="1:26" s="10" customFormat="1">
      <c r="D226" s="12" t="s">
        <v>12</v>
      </c>
      <c r="E226" s="14">
        <f ca="1">E212+K212</f>
        <v>-824.48500000000001</v>
      </c>
      <c r="F226" s="14">
        <f ca="1">F212+L212</f>
        <v>-519.572</v>
      </c>
      <c r="G226" s="14">
        <f t="shared" ref="G226:J226" ca="1" si="290">G212</f>
        <v>-181.84899999999999</v>
      </c>
      <c r="H226" s="14">
        <f t="shared" ca="1" si="290"/>
        <v>-21.338999999999999</v>
      </c>
      <c r="I226" s="14">
        <f t="shared" ca="1" si="290"/>
        <v>-2.4630000000000001</v>
      </c>
      <c r="J226" s="14">
        <f t="shared" ca="1" si="290"/>
        <v>-3.6230000000000002</v>
      </c>
      <c r="K226" s="14">
        <f t="shared" ca="1" si="281"/>
        <v>-184.31199999999998</v>
      </c>
      <c r="L226" s="14">
        <f t="shared" ca="1" si="282"/>
        <v>-24.962</v>
      </c>
      <c r="M226" s="14">
        <f t="shared" ca="1" si="283"/>
        <v>-191.80059999999997</v>
      </c>
      <c r="N226" s="14">
        <f t="shared" ca="1" si="278"/>
        <v>-80.255599999999987</v>
      </c>
      <c r="O226" s="14">
        <f ca="1">F226+M226</f>
        <v>-711.37259999999992</v>
      </c>
      <c r="P226" s="14">
        <f ca="1">F226-M226</f>
        <v>-327.77140000000003</v>
      </c>
      <c r="Q226" s="14">
        <f ca="1">F226+N226</f>
        <v>-599.82759999999996</v>
      </c>
      <c r="R226" s="14">
        <f ca="1">F226-N226</f>
        <v>-439.31640000000004</v>
      </c>
    </row>
    <row r="227" spans="1:26" s="10" customFormat="1"/>
    <row r="228" spans="1:26" s="10" customFormat="1">
      <c r="B228" s="11" t="s">
        <v>58</v>
      </c>
      <c r="C228" s="12" t="s">
        <v>57</v>
      </c>
      <c r="E228" s="13" t="s">
        <v>44</v>
      </c>
      <c r="F228" s="13" t="s">
        <v>45</v>
      </c>
      <c r="G228" s="13" t="s">
        <v>46</v>
      </c>
      <c r="H228" s="13" t="s">
        <v>47</v>
      </c>
      <c r="I228" s="13" t="s">
        <v>48</v>
      </c>
      <c r="J228" s="13" t="s">
        <v>49</v>
      </c>
      <c r="K228" s="13" t="s">
        <v>59</v>
      </c>
      <c r="L228" s="13" t="s">
        <v>60</v>
      </c>
      <c r="M228" s="13" t="s">
        <v>61</v>
      </c>
      <c r="N228" s="13" t="s">
        <v>62</v>
      </c>
      <c r="O228" s="13" t="s">
        <v>63</v>
      </c>
      <c r="P228" s="13" t="s">
        <v>64</v>
      </c>
      <c r="Q228" s="13" t="s">
        <v>65</v>
      </c>
      <c r="R228" s="13" t="s">
        <v>66</v>
      </c>
    </row>
    <row r="229" spans="1:26" s="10" customFormat="1">
      <c r="D229" s="12" t="s">
        <v>52</v>
      </c>
      <c r="E229" s="14">
        <f t="shared" ref="E229:F229" ca="1" si="291">E215+(E208-E215)/$M205*$M204</f>
        <v>-5.5647187499999999</v>
      </c>
      <c r="F229" s="14">
        <f t="shared" ca="1" si="291"/>
        <v>-3.3270312500000001</v>
      </c>
      <c r="G229" s="14">
        <f ca="1">G215+(G208-G215)/$M205*$M204</f>
        <v>24.7086875</v>
      </c>
      <c r="H229" s="14">
        <f t="shared" ref="H229:J229" ca="1" si="292">H215+(H208-H215)/$M205*$M204</f>
        <v>-230.64937499999999</v>
      </c>
      <c r="I229" s="14">
        <f t="shared" ca="1" si="292"/>
        <v>-23.150031250000001</v>
      </c>
      <c r="J229" s="14">
        <f t="shared" ca="1" si="292"/>
        <v>-34.059156250000001</v>
      </c>
      <c r="K229" s="14">
        <f ca="1">(ABS(G229)+ABS(I229))*SIGN(G229)</f>
        <v>47.858718750000001</v>
      </c>
      <c r="L229" s="14">
        <f ca="1">(ABS(H229)+ABS(J229))*SIGN(H229)</f>
        <v>-264.70853124999996</v>
      </c>
      <c r="M229" s="14">
        <f t="shared" ref="M229:M233" ca="1" si="293">(ABS(K229)+0.3*ABS(L229))*SIGN(K229)</f>
        <v>127.27127812499998</v>
      </c>
      <c r="N229" s="14">
        <f t="shared" ref="N229:N233" ca="1" si="294">(ABS(L229)+0.3*ABS(K229))*SIGN(L229)</f>
        <v>-279.06614687499996</v>
      </c>
      <c r="O229" s="14">
        <f ca="1">F229+M229</f>
        <v>123.94424687499998</v>
      </c>
      <c r="P229" s="14">
        <f ca="1">F229-M229</f>
        <v>-130.59830937499999</v>
      </c>
      <c r="Q229" s="14">
        <f ca="1">F229+N229</f>
        <v>-282.39317812499996</v>
      </c>
      <c r="R229" s="14">
        <f ca="1">F229-N229</f>
        <v>275.73911562499995</v>
      </c>
    </row>
    <row r="230" spans="1:26" s="10" customFormat="1">
      <c r="D230" s="12" t="s">
        <v>53</v>
      </c>
      <c r="E230" s="14">
        <f t="shared" ref="E230:F230" ca="1" si="295">E216+(E209-E216)/$M205*$M204</f>
        <v>-19.413593750000004</v>
      </c>
      <c r="F230" s="14">
        <f t="shared" ca="1" si="295"/>
        <v>-11.620468749999999</v>
      </c>
      <c r="G230" s="14">
        <f ca="1">G216+(G209-G216)/$M205*$M204</f>
        <v>-54.366531250000008</v>
      </c>
      <c r="H230" s="14">
        <f t="shared" ref="H230:J230" ca="1" si="296">H216+(H209-H216)/$M205*$M204</f>
        <v>-6.5902187500000009</v>
      </c>
      <c r="I230" s="14">
        <f t="shared" ca="1" si="296"/>
        <v>-0.75459375000000006</v>
      </c>
      <c r="J230" s="14">
        <f t="shared" ca="1" si="296"/>
        <v>-1.1103125</v>
      </c>
      <c r="K230" s="14">
        <f t="shared" ref="K230:K233" ca="1" si="297">(ABS(G230)+ABS(I230))*SIGN(G230)</f>
        <v>-55.121125000000006</v>
      </c>
      <c r="L230" s="14">
        <f t="shared" ref="L230:L233" ca="1" si="298">(ABS(H230)+ABS(J230))*SIGN(H230)</f>
        <v>-7.7005312500000009</v>
      </c>
      <c r="M230" s="14">
        <f t="shared" ca="1" si="293"/>
        <v>-57.431284375000004</v>
      </c>
      <c r="N230" s="14">
        <f t="shared" ca="1" si="294"/>
        <v>-24.236868750000003</v>
      </c>
      <c r="O230" s="14">
        <f t="shared" ref="O230:O232" ca="1" si="299">F230+M230</f>
        <v>-69.051753125000005</v>
      </c>
      <c r="P230" s="14">
        <f t="shared" ref="P230:P232" ca="1" si="300">F230-M230</f>
        <v>45.810815625000004</v>
      </c>
      <c r="Q230" s="14">
        <f t="shared" ref="Q230:Q232" ca="1" si="301">F230+N230</f>
        <v>-35.8573375</v>
      </c>
      <c r="R230" s="14">
        <f t="shared" ref="R230:R232" ca="1" si="302">F230-N230</f>
        <v>12.616400000000004</v>
      </c>
    </row>
    <row r="231" spans="1:26" s="10" customFormat="1">
      <c r="D231" s="12" t="s">
        <v>54</v>
      </c>
      <c r="E231" s="14">
        <f ca="1">E224</f>
        <v>7.9009999999999998</v>
      </c>
      <c r="F231" s="14">
        <f t="shared" ref="F231:J231" ca="1" si="303">F224</f>
        <v>4.6369999999999996</v>
      </c>
      <c r="G231" s="14">
        <f t="shared" ca="1" si="303"/>
        <v>-18.617999999999999</v>
      </c>
      <c r="H231" s="14">
        <f t="shared" ca="1" si="303"/>
        <v>174.26</v>
      </c>
      <c r="I231" s="14">
        <f t="shared" ca="1" si="303"/>
        <v>17.436</v>
      </c>
      <c r="J231" s="14">
        <f t="shared" ca="1" si="303"/>
        <v>25.652999999999999</v>
      </c>
      <c r="K231" s="14">
        <f t="shared" ca="1" si="297"/>
        <v>-36.054000000000002</v>
      </c>
      <c r="L231" s="14">
        <f t="shared" ca="1" si="298"/>
        <v>199.91299999999998</v>
      </c>
      <c r="M231" s="14">
        <f t="shared" ca="1" si="293"/>
        <v>-96.027899999999988</v>
      </c>
      <c r="N231" s="14">
        <f t="shared" ca="1" si="294"/>
        <v>210.72919999999999</v>
      </c>
      <c r="O231" s="14">
        <f t="shared" ca="1" si="299"/>
        <v>-91.390899999999988</v>
      </c>
      <c r="P231" s="14">
        <f t="shared" ca="1" si="300"/>
        <v>100.66489999999999</v>
      </c>
      <c r="Q231" s="14">
        <f t="shared" ca="1" si="301"/>
        <v>215.36619999999999</v>
      </c>
      <c r="R231" s="14">
        <f t="shared" ca="1" si="302"/>
        <v>-206.09219999999999</v>
      </c>
    </row>
    <row r="232" spans="1:26" s="10" customFormat="1">
      <c r="D232" s="12" t="s">
        <v>55</v>
      </c>
      <c r="E232" s="14">
        <f ca="1">E225</f>
        <v>14.895</v>
      </c>
      <c r="F232" s="14">
        <f t="shared" ref="F232:J232" ca="1" si="304">F225</f>
        <v>8.9190000000000005</v>
      </c>
      <c r="G232" s="14">
        <f t="shared" ca="1" si="304"/>
        <v>41.250999999999998</v>
      </c>
      <c r="H232" s="14">
        <f t="shared" ca="1" si="304"/>
        <v>5.0060000000000002</v>
      </c>
      <c r="I232" s="14">
        <f t="shared" ca="1" si="304"/>
        <v>0.57499999999999996</v>
      </c>
      <c r="J232" s="14">
        <f t="shared" ca="1" si="304"/>
        <v>0.84599999999999997</v>
      </c>
      <c r="K232" s="14">
        <f t="shared" ca="1" si="297"/>
        <v>41.826000000000001</v>
      </c>
      <c r="L232" s="14">
        <f t="shared" ca="1" si="298"/>
        <v>5.8520000000000003</v>
      </c>
      <c r="M232" s="14">
        <f t="shared" ca="1" si="293"/>
        <v>43.581600000000002</v>
      </c>
      <c r="N232" s="14">
        <f t="shared" ca="1" si="294"/>
        <v>18.399799999999999</v>
      </c>
      <c r="O232" s="14">
        <f t="shared" ca="1" si="299"/>
        <v>52.500600000000006</v>
      </c>
      <c r="P232" s="14">
        <f t="shared" ca="1" si="300"/>
        <v>-34.662599999999998</v>
      </c>
      <c r="Q232" s="14">
        <f t="shared" ca="1" si="301"/>
        <v>27.3188</v>
      </c>
      <c r="R232" s="14">
        <f t="shared" ca="1" si="302"/>
        <v>-9.4807999999999986</v>
      </c>
    </row>
    <row r="233" spans="1:26" s="10" customFormat="1">
      <c r="D233" s="12" t="s">
        <v>12</v>
      </c>
      <c r="E233" s="14">
        <f ca="1">E219+K219</f>
        <v>-824.48500000000001</v>
      </c>
      <c r="F233" s="14">
        <f ca="1">F219+L219</f>
        <v>-519.572</v>
      </c>
      <c r="G233" s="14">
        <f t="shared" ref="G233:J233" ca="1" si="305">G219</f>
        <v>-181.84899999999999</v>
      </c>
      <c r="H233" s="14">
        <f t="shared" ca="1" si="305"/>
        <v>-21.338999999999999</v>
      </c>
      <c r="I233" s="14">
        <f t="shared" ca="1" si="305"/>
        <v>-2.4630000000000001</v>
      </c>
      <c r="J233" s="14">
        <f t="shared" ca="1" si="305"/>
        <v>-3.6230000000000002</v>
      </c>
      <c r="K233" s="14">
        <f t="shared" ca="1" si="297"/>
        <v>-184.31199999999998</v>
      </c>
      <c r="L233" s="14">
        <f t="shared" ca="1" si="298"/>
        <v>-24.962</v>
      </c>
      <c r="M233" s="14">
        <f t="shared" ca="1" si="293"/>
        <v>-191.80059999999997</v>
      </c>
      <c r="N233" s="14">
        <f t="shared" ca="1" si="294"/>
        <v>-80.255599999999987</v>
      </c>
      <c r="O233" s="14">
        <f ca="1">F233+M233</f>
        <v>-711.37259999999992</v>
      </c>
      <c r="P233" s="14">
        <f ca="1">F233-M233</f>
        <v>-327.77140000000003</v>
      </c>
      <c r="Q233" s="14">
        <f ca="1">F233+N233</f>
        <v>-599.82759999999996</v>
      </c>
      <c r="R233" s="14">
        <f ca="1">F233-N233</f>
        <v>-439.31640000000004</v>
      </c>
    </row>
    <row r="234" spans="1:26" s="10" customFormat="1"/>
    <row r="235" spans="1:26" s="10" customFormat="1">
      <c r="A235" s="12" t="s">
        <v>21</v>
      </c>
      <c r="B235" s="11" t="s">
        <v>58</v>
      </c>
      <c r="C235" s="12" t="s">
        <v>43</v>
      </c>
      <c r="E235" s="15" t="s">
        <v>44</v>
      </c>
      <c r="F235" s="13" t="s">
        <v>63</v>
      </c>
      <c r="G235" s="13" t="s">
        <v>64</v>
      </c>
      <c r="H235" s="13" t="s">
        <v>65</v>
      </c>
      <c r="I235" s="13" t="s">
        <v>66</v>
      </c>
      <c r="J235" s="13" t="s">
        <v>67</v>
      </c>
      <c r="K235" s="15" t="s">
        <v>63</v>
      </c>
      <c r="L235" s="15" t="s">
        <v>64</v>
      </c>
      <c r="M235" s="15" t="s">
        <v>65</v>
      </c>
      <c r="N235" s="15" t="s">
        <v>66</v>
      </c>
      <c r="O235" s="7" t="s">
        <v>117</v>
      </c>
      <c r="P235" s="13" t="s">
        <v>44</v>
      </c>
      <c r="Q235" s="13" t="s">
        <v>63</v>
      </c>
      <c r="R235" s="13" t="s">
        <v>64</v>
      </c>
      <c r="S235" s="13" t="s">
        <v>65</v>
      </c>
      <c r="T235" s="13" t="s">
        <v>66</v>
      </c>
      <c r="U235" s="13" t="s">
        <v>13</v>
      </c>
      <c r="V235" s="16" t="s">
        <v>68</v>
      </c>
      <c r="Y235" s="57" t="s">
        <v>69</v>
      </c>
      <c r="Z235" s="57" t="s">
        <v>70</v>
      </c>
    </row>
    <row r="236" spans="1:26">
      <c r="A236" s="1">
        <f ca="1">B203</f>
        <v>20</v>
      </c>
      <c r="D236" s="1" t="s">
        <v>52</v>
      </c>
      <c r="E236" s="17">
        <f ca="1">E222</f>
        <v>14.977718749999999</v>
      </c>
      <c r="F236" s="4">
        <f t="shared" ref="F236:F237" ca="1" si="306">O222</f>
        <v>-113.78894687499999</v>
      </c>
      <c r="G236" s="4">
        <f t="shared" ref="G236:G237" ca="1" si="307">P222</f>
        <v>131.245009375</v>
      </c>
      <c r="H236" s="18">
        <f t="shared" ref="H236:H237" ca="1" si="308">Q222</f>
        <v>277.73107812500001</v>
      </c>
      <c r="I236" s="18">
        <f t="shared" ref="I236:I237" ca="1" si="309">R222</f>
        <v>-260.27501562499998</v>
      </c>
      <c r="J236" s="4">
        <f>IF(R218="si",INDEX($N$40:$N$53,MATCH(A238,$L$40:$L$53,-1),1),"---")</f>
        <v>384.20460000000003</v>
      </c>
      <c r="K236" s="17">
        <f ca="1">MAX(ABS(F236),IF(J236="---",0,0.3*J236))</f>
        <v>115.26138</v>
      </c>
      <c r="L236" s="17">
        <f ca="1">MAX(ABS(G236),IF(J236="---",0,0.3*J236))</f>
        <v>131.245009375</v>
      </c>
      <c r="M236" s="17">
        <f ca="1">MAX(ABS(H236),J236)</f>
        <v>384.20460000000003</v>
      </c>
      <c r="N236" s="17">
        <f ca="1">MAX(ABS(I236),J236)</f>
        <v>384.20460000000003</v>
      </c>
      <c r="O236" s="7" t="str">
        <f>CONCATENATE("lx (",R215,")")</f>
        <v>lx (corto)</v>
      </c>
      <c r="P236" s="19">
        <f ca="1">MAX(E236-$Z204*(1-((0.48*$Z203+E238)/(0.48*$Z203))^2),0)/(($F204-2*$F205)*$O$2)*1000</f>
        <v>0</v>
      </c>
      <c r="Q236" s="19">
        <f ca="1">MAX(K236-$Z204*(1-((0.48*$Z203+K238)/(0.48*$Z203))^2),0)/(($F204-2*$F205)*$O$2)*1000</f>
        <v>0</v>
      </c>
      <c r="R236" s="19">
        <f t="shared" ref="R236" ca="1" si="310">MAX(L236-$Z204*(1-((0.48*$Z203+L238)/(0.48*$Z203))^2),0)/(($F204-2*$F205)*$O$2)*1000</f>
        <v>1.2238210084670988</v>
      </c>
      <c r="S236" s="19">
        <f t="shared" ref="S236" ca="1" si="311">MAX(M236-$Z204*(1-((0.48*$Z203+M238)/(0.48*$Z203))^2),0)/(($F204-2*$F205)*$O$2)*1000</f>
        <v>9.0003879363448949</v>
      </c>
      <c r="T236" s="19">
        <f ca="1">MAX(N236-$Z204*(1-((0.48*$Z203+N238)/(0.48*$Z203))^2),0)/(($F204-2*$F205)*$O$2)*1000</f>
        <v>10.473478092475332</v>
      </c>
      <c r="U236" s="17">
        <f ca="1">MAX(P236:T236)</f>
        <v>10.473478092475332</v>
      </c>
      <c r="V236" s="39">
        <v>12.56</v>
      </c>
      <c r="Y236" s="68">
        <f>2*V236*$O$2/10</f>
        <v>982.95652173913061</v>
      </c>
      <c r="Z236" s="69">
        <f>Y236*(F204-2*F205)/200</f>
        <v>304.71652173913049</v>
      </c>
    </row>
    <row r="237" spans="1:26">
      <c r="A237" s="12" t="s">
        <v>30</v>
      </c>
      <c r="D237" s="1" t="s">
        <v>53</v>
      </c>
      <c r="E237" s="17">
        <f ca="1">E223</f>
        <v>19.312593749999998</v>
      </c>
      <c r="F237" s="18">
        <f t="shared" ca="1" si="306"/>
        <v>67.448653125000007</v>
      </c>
      <c r="G237" s="18">
        <f t="shared" ca="1" si="307"/>
        <v>-44.313715625</v>
      </c>
      <c r="H237" s="4">
        <f t="shared" ca="1" si="308"/>
        <v>35.169137500000005</v>
      </c>
      <c r="I237" s="4">
        <f t="shared" ca="1" si="309"/>
        <v>-12.034200000000002</v>
      </c>
      <c r="J237" s="4">
        <f>IF(R219="si",INDEX($O$40:$O$53,MATCH(A238,$L$40:$L$53,-1),1),"---")</f>
        <v>107.40600000000001</v>
      </c>
      <c r="K237" s="17">
        <f ca="1">MAX(ABS(F237),J237)</f>
        <v>107.40600000000001</v>
      </c>
      <c r="L237" s="17">
        <f ca="1">MAX(ABS(G237),J237)</f>
        <v>107.40600000000001</v>
      </c>
      <c r="M237" s="17">
        <f ca="1">MAX(ABS(H237),IF(J237="---",0,0.3*J237))</f>
        <v>35.169137500000005</v>
      </c>
      <c r="N237" s="17">
        <f ca="1">MAX(ABS(I237),IF(J237="---",0,0.3*J237))</f>
        <v>32.221800000000002</v>
      </c>
      <c r="O237" s="7" t="str">
        <f>CONCATENATE("ly (",R216,")")</f>
        <v>ly (lungo)</v>
      </c>
      <c r="P237" s="19">
        <f ca="1">MAX(E237-$Z205*(1-((0.48*$Z203+E238)/(0.48*$Z203))^2),0)/(($F203-2*$F205)*$O$2)*1000</f>
        <v>0</v>
      </c>
      <c r="Q237" s="19">
        <f ca="1">MAX(K237-$Z205*(1-((0.48*$Z203+K238)/(0.48*$Z203))^2),0)/(($F203-2*$F205)*$O$2)*1000</f>
        <v>3.1687050706400894</v>
      </c>
      <c r="R237" s="19">
        <f t="shared" ref="R237" ca="1" si="312">MAX(L237-$Z205*(1-((0.48*$Z203+L238)/(0.48*$Z203))^2),0)/(($F203-2*$F205)*$O$2)*1000</f>
        <v>7.4207335651507389</v>
      </c>
      <c r="S237" s="19">
        <f t="shared" ref="S237" ca="1" si="313">MAX(M237-$Z205*(1-((0.48*$Z203+M238)/(0.48*$Z203))^2),0)/(($F203-2*$F205)*$O$2)*1000</f>
        <v>0</v>
      </c>
      <c r="T237" s="19">
        <f t="shared" ref="T237" ca="1" si="314">MAX(N237-$Z205*(1-((0.48*$Z203+N238)/(0.48*$Z203))^2),0)/(($F203-2*$F205)*$O$2)*1000</f>
        <v>0</v>
      </c>
      <c r="U237" s="17">
        <f ca="1">MAX(P237:T237)</f>
        <v>7.4207335651507389</v>
      </c>
      <c r="V237" s="39">
        <v>9.36</v>
      </c>
      <c r="Y237" s="68">
        <f>2*V237*$O$2/10</f>
        <v>732.52173913043475</v>
      </c>
      <c r="Z237" s="69">
        <f>Y237*(F203-2*F205)/200</f>
        <v>80.577391304347827</v>
      </c>
    </row>
    <row r="238" spans="1:26">
      <c r="A238" s="1">
        <f>B204</f>
        <v>2</v>
      </c>
      <c r="D238" s="1" t="s">
        <v>12</v>
      </c>
      <c r="E238" s="20">
        <f ca="1">E226</f>
        <v>-824.48500000000001</v>
      </c>
      <c r="F238" s="8">
        <f ca="1">O226</f>
        <v>-711.37259999999992</v>
      </c>
      <c r="G238" s="8">
        <f ca="1">P226</f>
        <v>-327.77140000000003</v>
      </c>
      <c r="H238" s="8">
        <f ca="1">Q226</f>
        <v>-599.82759999999996</v>
      </c>
      <c r="I238" s="8">
        <f ca="1">R226</f>
        <v>-439.31640000000004</v>
      </c>
      <c r="K238" s="17">
        <f ca="1">F238</f>
        <v>-711.37259999999992</v>
      </c>
      <c r="L238" s="17">
        <f t="shared" ref="L238" ca="1" si="315">G238</f>
        <v>-327.77140000000003</v>
      </c>
      <c r="M238" s="17">
        <f t="shared" ref="M238" ca="1" si="316">H238</f>
        <v>-599.82759999999996</v>
      </c>
      <c r="N238" s="17">
        <f t="shared" ref="N238" ca="1" si="317">I238</f>
        <v>-439.31640000000004</v>
      </c>
      <c r="Y238" s="61"/>
      <c r="Z238" s="61"/>
    </row>
    <row r="239" spans="1:26">
      <c r="D239" s="7" t="s">
        <v>71</v>
      </c>
      <c r="E239" s="4">
        <f ca="1">($Z204+$Z236)*(1-ABS((0.48*$Z203+E238)/(0.48*$Z203+$Y236))^(1+1/(1+$Y236/$Z203)))</f>
        <v>505.5965865791369</v>
      </c>
      <c r="K239" s="4">
        <f ca="1">($Z204+$Z236)*(1-ABS((0.48*$Z203+K238)/(0.48*$Z203+$Y236))^(1+1/(1+$Y236/$Z203)))</f>
        <v>488.38645166141271</v>
      </c>
      <c r="L239" s="4">
        <f ca="1">($Z204+$Z236)*(1-ABS((0.48*$Z203+L238)/(0.48*$Z203+$Y236))^(1+1/(1+$Y236/$Z203)))</f>
        <v>414.27241460736502</v>
      </c>
      <c r="M239" s="4">
        <f ca="1">($Z204+$Z236)*(1-ABS((0.48*$Z203+M238)/(0.48*$Z203+$Y236))^(1+1/(1+$Y236/$Z203)))</f>
        <v>469.28553600434623</v>
      </c>
      <c r="N239" s="4">
        <f ca="1">($Z204+$Z236)*(1-ABS((0.48*$Z203+N238)/(0.48*$Z203+$Y236))^(1+1/(1+$Y236/$Z203)))</f>
        <v>438.23802134413131</v>
      </c>
      <c r="Y239" s="61"/>
      <c r="Z239" s="61"/>
    </row>
    <row r="240" spans="1:26">
      <c r="D240" s="7" t="s">
        <v>72</v>
      </c>
      <c r="E240" s="4">
        <f ca="1">($Z205+$Z237)*(1-ABS((0.48*$Z203+E238)/(0.48*$Z203+$Y237))^(1+1/(1+$Y237/$Z203)))</f>
        <v>168.83643217421519</v>
      </c>
      <c r="K240" s="4">
        <f ca="1">($Z205+$Z237)*(1-ABS((0.48*$Z203+K238)/(0.48*$Z203+$Y237))^(1+1/(1+$Y237/$Z203)))</f>
        <v>161.99867112495707</v>
      </c>
      <c r="L240" s="4">
        <f ca="1">($Z205+$Z237)*(1-ABS((0.48*$Z203+L238)/(0.48*$Z203+$Y237))^(1+1/(1+$Y237/$Z203)))</f>
        <v>132.06576272430689</v>
      </c>
      <c r="M240" s="4">
        <f ca="1">($Z205+$Z237)*(1-ABS((0.48*$Z203+M238)/(0.48*$Z203+$Y237))^(1+1/(1+$Y237/$Z203)))</f>
        <v>154.34896467258221</v>
      </c>
      <c r="N240" s="4">
        <f ca="1">($Z205+$Z237)*(1-ABS((0.48*$Z203+N238)/(0.48*$Z203+$Y237))^(1+1/(1+$Y237/$Z203)))</f>
        <v>141.81179400522481</v>
      </c>
      <c r="Y240" s="61"/>
      <c r="Z240" s="61"/>
    </row>
    <row r="241" spans="1:27">
      <c r="A241" t="str">
        <f ca="1">IF(MAX(E241:N241)&gt;1,"non verificato","verificato")</f>
        <v>verificato</v>
      </c>
      <c r="D241" s="7" t="s">
        <v>73</v>
      </c>
      <c r="E241" s="3">
        <f ca="1">ABS(E236/E239)^1.5+ABS(E237/E240)^1.5</f>
        <v>4.3785430986773767E-2</v>
      </c>
      <c r="K241" s="3">
        <f t="shared" ref="K241:N241" ca="1" si="318">ABS(K236/K239)^1.5+ABS(K237/K240)^1.5</f>
        <v>0.65450479620359658</v>
      </c>
      <c r="L241" s="3">
        <f t="shared" ca="1" si="318"/>
        <v>0.91174593250144353</v>
      </c>
      <c r="M241" s="3">
        <f t="shared" ca="1" si="318"/>
        <v>0.84954247579113384</v>
      </c>
      <c r="N241" s="3">
        <f t="shared" ca="1" si="318"/>
        <v>0.92918518102144054</v>
      </c>
      <c r="Y241" s="61"/>
      <c r="Z241" s="61"/>
    </row>
    <row r="242" spans="1:27">
      <c r="Y242" s="61"/>
      <c r="Z242" s="61"/>
    </row>
    <row r="243" spans="1:27">
      <c r="B243" s="9" t="s">
        <v>58</v>
      </c>
      <c r="C243" s="1" t="s">
        <v>57</v>
      </c>
      <c r="D243" s="10"/>
      <c r="E243" s="15" t="s">
        <v>44</v>
      </c>
      <c r="F243" s="13" t="s">
        <v>63</v>
      </c>
      <c r="G243" s="13" t="s">
        <v>64</v>
      </c>
      <c r="H243" s="13" t="s">
        <v>65</v>
      </c>
      <c r="I243" s="13" t="s">
        <v>66</v>
      </c>
      <c r="J243" s="13" t="s">
        <v>67</v>
      </c>
      <c r="K243" s="15" t="s">
        <v>63</v>
      </c>
      <c r="L243" s="15" t="s">
        <v>64</v>
      </c>
      <c r="M243" s="15" t="s">
        <v>65</v>
      </c>
      <c r="N243" s="15" t="s">
        <v>66</v>
      </c>
      <c r="O243" s="7" t="str">
        <f>O235</f>
        <v>As,nec</v>
      </c>
      <c r="P243" s="13" t="s">
        <v>44</v>
      </c>
      <c r="Q243" s="13" t="s">
        <v>63</v>
      </c>
      <c r="R243" s="13" t="s">
        <v>64</v>
      </c>
      <c r="S243" s="13" t="s">
        <v>65</v>
      </c>
      <c r="T243" s="13" t="s">
        <v>66</v>
      </c>
      <c r="U243" s="13" t="s">
        <v>13</v>
      </c>
      <c r="V243" s="16" t="s">
        <v>68</v>
      </c>
      <c r="Y243" s="57" t="s">
        <v>69</v>
      </c>
      <c r="Z243" s="57" t="s">
        <v>70</v>
      </c>
    </row>
    <row r="244" spans="1:27">
      <c r="D244" s="1" t="s">
        <v>52</v>
      </c>
      <c r="E244" s="17">
        <f ca="1">E229</f>
        <v>-5.5647187499999999</v>
      </c>
      <c r="F244" s="4">
        <f t="shared" ref="F244:F245" ca="1" si="319">O229</f>
        <v>123.94424687499998</v>
      </c>
      <c r="G244" s="4">
        <f t="shared" ref="G244:G245" ca="1" si="320">P229</f>
        <v>-130.59830937499999</v>
      </c>
      <c r="H244" s="18">
        <f t="shared" ref="H244:H245" ca="1" si="321">Q229</f>
        <v>-282.39317812499996</v>
      </c>
      <c r="I244" s="18">
        <f t="shared" ref="I244:I245" ca="1" si="322">R229</f>
        <v>275.73911562499995</v>
      </c>
      <c r="J244" s="4">
        <f>IF(R218="si",INDEX($N$40:$N$53,MATCH(A238,$L$40:$L$53,-1)+1,1),"---")</f>
        <v>355.745</v>
      </c>
      <c r="K244" s="17">
        <f ca="1">MAX(ABS(F244),IF(J244="---",0,0.3*J244))</f>
        <v>123.94424687499998</v>
      </c>
      <c r="L244" s="17">
        <f ca="1">MAX(ABS(G244),IF(J244="---",0,0.3*J244))</f>
        <v>130.59830937499999</v>
      </c>
      <c r="M244" s="17">
        <f ca="1">MAX(ABS(H244),J244)</f>
        <v>355.745</v>
      </c>
      <c r="N244" s="17">
        <f ca="1">MAX(ABS(I244),J244)</f>
        <v>355.745</v>
      </c>
      <c r="O244" s="7" t="str">
        <f>O236</f>
        <v>lx (corto)</v>
      </c>
      <c r="P244" s="19">
        <f t="shared" ref="P244" ca="1" si="323">MAX(E244-$Z204*(1-((0.48*$Z203+E246)/(0.48*$Z203))^2),0)/(($F204-2*$F205)*$O$2)*1000</f>
        <v>0</v>
      </c>
      <c r="Q244" s="19">
        <f ca="1">MAX(K244-$Z204*(1-((0.48*$Z203+K246)/(0.48*$Z203))^2),0)/(($F204-2*$F205)*$O$2)*1000</f>
        <v>0</v>
      </c>
      <c r="R244" s="19">
        <f ca="1">MAX(L244-$Z204*(1-((0.48*$Z203+L246)/(0.48*$Z203))^2),0)/(($F204-2*$F205)*$O$2)*1000</f>
        <v>1.1971649152771344</v>
      </c>
      <c r="S244" s="19">
        <f ca="1">MAX(M244-$Z204*(1-((0.48*$Z203+M246)/(0.48*$Z203))^2),0)/(($F204-2*$F205)*$O$2)*1000</f>
        <v>7.8273219865241055</v>
      </c>
      <c r="T244" s="19">
        <f ca="1">MAX(N244-$Z204*(1-((0.48*$Z203+N246)/(0.48*$Z203))^2),0)/(($F204-2*$F205)*$O$2)*1000</f>
        <v>9.3004121426545421</v>
      </c>
      <c r="U244" s="17">
        <f ca="1">MAX(P244:T244)</f>
        <v>9.3004121426545421</v>
      </c>
      <c r="V244" s="39">
        <v>12.56</v>
      </c>
      <c r="Y244" s="68">
        <f>2*V244*$O$2/10</f>
        <v>982.95652173913061</v>
      </c>
      <c r="Z244" s="69">
        <f>Y244*(F204-2*F205)/200</f>
        <v>304.71652173913049</v>
      </c>
    </row>
    <row r="245" spans="1:27">
      <c r="D245" s="1" t="s">
        <v>53</v>
      </c>
      <c r="E245" s="17">
        <f ca="1">E230</f>
        <v>-19.413593750000004</v>
      </c>
      <c r="F245" s="18">
        <f t="shared" ca="1" si="319"/>
        <v>-69.051753125000005</v>
      </c>
      <c r="G245" s="18">
        <f t="shared" ca="1" si="320"/>
        <v>45.810815625000004</v>
      </c>
      <c r="H245" s="4">
        <f t="shared" ca="1" si="321"/>
        <v>-35.8573375</v>
      </c>
      <c r="I245" s="4">
        <f t="shared" ca="1" si="322"/>
        <v>12.616400000000004</v>
      </c>
      <c r="J245" s="4">
        <f>IF(R219="si",INDEX($O$40:$O$53,MATCH(A238,$L$40:$L$53,-1)+1,1),"---")</f>
        <v>99.45</v>
      </c>
      <c r="K245" s="17">
        <f ca="1">MAX(ABS(F245),J245)</f>
        <v>99.45</v>
      </c>
      <c r="L245" s="17">
        <f ca="1">MAX(ABS(G245),J245)</f>
        <v>99.45</v>
      </c>
      <c r="M245" s="17">
        <f ca="1">MAX(ABS(H245),IF(J245="---",0,0.3*J245))</f>
        <v>35.8573375</v>
      </c>
      <c r="N245" s="17">
        <f ca="1">MAX(ABS(I245),IF(J245="---",0,0.3*J245))</f>
        <v>29.835000000000001</v>
      </c>
      <c r="O245" s="7" t="str">
        <f>O237</f>
        <v>ly (lungo)</v>
      </c>
      <c r="P245" s="19">
        <f t="shared" ref="P245" ca="1" si="324">MAX(E245-$Z205*(1-((0.48*$Z203+E246)/(0.48*$Z203))^2),0)/(($F203-2*$F205)*$O$2)*1000</f>
        <v>0</v>
      </c>
      <c r="Q245" s="19">
        <f ca="1">MAX(K245-$Z205*(1-((0.48*$Z203+K246)/(0.48*$Z203))^2),0)/(($F203-2*$F205)*$O$2)*1000</f>
        <v>2.2445232524582712</v>
      </c>
      <c r="R245" s="19">
        <f ca="1">MAX(L245-$Z205*(1-((0.48*$Z203+L246)/(0.48*$Z203))^2),0)/(($F203-2*$F205)*$O$2)*1000</f>
        <v>6.4965517469689207</v>
      </c>
      <c r="S245" s="19">
        <f ca="1">MAX(M245-$Z205*(1-((0.48*$Z203+M246)/(0.48*$Z203))^2),0)/(($F203-2*$F205)*$O$2)*1000</f>
        <v>0</v>
      </c>
      <c r="T245" s="19">
        <f ca="1">MAX(N245-$Z205*(1-((0.48*$Z203+N246)/(0.48*$Z203))^2),0)/(($F203-2*$F205)*$O$2)*1000</f>
        <v>0</v>
      </c>
      <c r="U245" s="17">
        <f ca="1">MAX(P245:T245)</f>
        <v>6.4965517469689207</v>
      </c>
      <c r="V245" s="39">
        <v>9.36</v>
      </c>
      <c r="Y245" s="68">
        <f>2*V245*$O$2/10</f>
        <v>732.52173913043475</v>
      </c>
      <c r="Z245" s="69">
        <f>Y245*(F203-2*F205)/200</f>
        <v>80.577391304347827</v>
      </c>
    </row>
    <row r="246" spans="1:27">
      <c r="D246" s="1" t="s">
        <v>12</v>
      </c>
      <c r="E246" s="20">
        <f ca="1">E233</f>
        <v>-824.48500000000001</v>
      </c>
      <c r="F246" s="8">
        <f ca="1">O233</f>
        <v>-711.37259999999992</v>
      </c>
      <c r="G246" s="8">
        <f ca="1">P233</f>
        <v>-327.77140000000003</v>
      </c>
      <c r="H246" s="8">
        <f ca="1">Q233</f>
        <v>-599.82759999999996</v>
      </c>
      <c r="I246" s="8">
        <f ca="1">R233</f>
        <v>-439.31640000000004</v>
      </c>
      <c r="K246" s="17">
        <f ca="1">F246</f>
        <v>-711.37259999999992</v>
      </c>
      <c r="L246" s="17">
        <f t="shared" ref="L246" ca="1" si="325">G246</f>
        <v>-327.77140000000003</v>
      </c>
      <c r="M246" s="17">
        <f t="shared" ref="M246" ca="1" si="326">H246</f>
        <v>-599.82759999999996</v>
      </c>
      <c r="N246" s="17">
        <f t="shared" ref="N246" ca="1" si="327">I246</f>
        <v>-439.31640000000004</v>
      </c>
    </row>
    <row r="247" spans="1:27">
      <c r="D247" s="7" t="s">
        <v>71</v>
      </c>
      <c r="E247" s="4">
        <f ca="1">($Z204+$Z244)*(1-ABS((0.48*$Z203+E246)/(0.48*$Z203+$Y244))^(1+1/(1+$Y244/$Z203)))</f>
        <v>505.5965865791369</v>
      </c>
      <c r="K247" s="4">
        <f ca="1">($Z204+$Z244)*(1-ABS((0.48*$Z203+K246)/(0.48*$Z203+$Y244))^(1+1/(1+$Y244/$Z203)))</f>
        <v>488.38645166141271</v>
      </c>
      <c r="L247" s="4">
        <f ca="1">($Z204+$Z244)*(1-ABS((0.48*$Z203+L246)/(0.48*$Z203+$Y244))^(1+1/(1+$Y244/$Z203)))</f>
        <v>414.27241460736502</v>
      </c>
      <c r="M247" s="4">
        <f ca="1">($Z204+$Z244)*(1-ABS((0.48*$Z203+M246)/(0.48*$Z203+$Y244))^(1+1/(1+$Y244/$Z203)))</f>
        <v>469.28553600434623</v>
      </c>
      <c r="N247" s="4">
        <f ca="1">($Z204+$Z244)*(1-ABS((0.48*$Z203+N246)/(0.48*$Z203+$Y244))^(1+1/(1+$Y244/$Z203)))</f>
        <v>438.23802134413131</v>
      </c>
    </row>
    <row r="248" spans="1:27">
      <c r="D248" s="7" t="s">
        <v>72</v>
      </c>
      <c r="E248" s="4">
        <f ca="1">($Z205+$Z245)*(1-ABS((0.48*$Z203+E246)/(0.48*$Z203+$Y245))^(1+1/(1+$Y245/$Z203)))</f>
        <v>168.83643217421519</v>
      </c>
      <c r="K248" s="4">
        <f ca="1">($Z205+$Z245)*(1-ABS((0.48*$Z203+K246)/(0.48*$Z203+$Y245))^(1+1/(1+$Y245/$Z203)))</f>
        <v>161.99867112495707</v>
      </c>
      <c r="L248" s="4">
        <f ca="1">($Z205+$Z245)*(1-ABS((0.48*$Z203+L246)/(0.48*$Z203+$Y245))^(1+1/(1+$Y245/$Z203)))</f>
        <v>132.06576272430689</v>
      </c>
      <c r="M248" s="4">
        <f ca="1">($Z205+$Z245)*(1-ABS((0.48*$Z203+M246)/(0.48*$Z203+$Y245))^(1+1/(1+$Y245/$Z203)))</f>
        <v>154.34896467258221</v>
      </c>
      <c r="N248" s="4">
        <f ca="1">($Z205+$Z245)*(1-ABS((0.48*$Z203+N246)/(0.48*$Z203+$Y245))^(1+1/(1+$Y245/$Z203)))</f>
        <v>141.81179400522481</v>
      </c>
    </row>
    <row r="249" spans="1:27">
      <c r="A249" t="str">
        <f ca="1">IF(MAX(E249:N249)&gt;1,"non verificato","verificato")</f>
        <v>verificato</v>
      </c>
      <c r="D249" s="7" t="s">
        <v>73</v>
      </c>
      <c r="E249" s="3">
        <f ca="1">ABS(E244/E247)^1.5+ABS(E245/E248)^1.5</f>
        <v>4.014524850453427E-2</v>
      </c>
      <c r="K249" s="3">
        <f t="shared" ref="K249:N249" ca="1" si="328">ABS(K244/K247)^1.5+ABS(K245/K248)^1.5</f>
        <v>0.60884244282864453</v>
      </c>
      <c r="L249" s="3">
        <f t="shared" ca="1" si="328"/>
        <v>0.83046587100646729</v>
      </c>
      <c r="M249" s="3">
        <f t="shared" ca="1" si="328"/>
        <v>0.77198547187938915</v>
      </c>
      <c r="N249" s="3">
        <f t="shared" ca="1" si="328"/>
        <v>0.82787857158910449</v>
      </c>
    </row>
    <row r="250" spans="1:27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2" spans="1:27">
      <c r="A252" t="s">
        <v>21</v>
      </c>
      <c r="B252" s="1">
        <f ca="1">$A$6</f>
        <v>20</v>
      </c>
      <c r="D252" t="s">
        <v>22</v>
      </c>
      <c r="E252" s="1" t="s">
        <v>116</v>
      </c>
      <c r="F252" s="36">
        <v>30</v>
      </c>
      <c r="G252" t="s">
        <v>23</v>
      </c>
      <c r="H252" t="s">
        <v>24</v>
      </c>
      <c r="L252" t="s">
        <v>25</v>
      </c>
      <c r="M252" s="36">
        <v>30</v>
      </c>
      <c r="N252" t="s">
        <v>23</v>
      </c>
      <c r="O252" t="s">
        <v>26</v>
      </c>
      <c r="V252" s="61" t="s">
        <v>27</v>
      </c>
      <c r="W252" s="57">
        <f ca="1">MATCH(B253,$C$6:$C$33,-1)</f>
        <v>17</v>
      </c>
      <c r="X252" s="61"/>
      <c r="Y252" s="57" t="s">
        <v>28</v>
      </c>
      <c r="Z252" s="68">
        <f>F252*F253*$O$1/10</f>
        <v>2975</v>
      </c>
      <c r="AA252" s="61" t="s">
        <v>29</v>
      </c>
    </row>
    <row r="253" spans="1:27">
      <c r="A253" t="s">
        <v>30</v>
      </c>
      <c r="B253" s="41">
        <f>MAX(1,B204-1)</f>
        <v>1</v>
      </c>
      <c r="E253" s="1" t="s">
        <v>31</v>
      </c>
      <c r="F253" s="36">
        <v>70</v>
      </c>
      <c r="G253" t="s">
        <v>23</v>
      </c>
      <c r="H253" t="s">
        <v>32</v>
      </c>
      <c r="L253" t="s">
        <v>33</v>
      </c>
      <c r="M253" s="36">
        <v>0</v>
      </c>
      <c r="N253" t="s">
        <v>23</v>
      </c>
      <c r="O253" t="s">
        <v>34</v>
      </c>
      <c r="V253" s="61"/>
      <c r="W253" s="61"/>
      <c r="X253" s="61"/>
      <c r="Y253" s="57" t="s">
        <v>35</v>
      </c>
      <c r="Z253" s="57">
        <f>0.12*Z252*F253/100</f>
        <v>249.9</v>
      </c>
      <c r="AA253" s="61" t="s">
        <v>36</v>
      </c>
    </row>
    <row r="254" spans="1:27">
      <c r="B254" s="43" t="str">
        <f>IF(B253=B204,"duplicato","")</f>
        <v/>
      </c>
      <c r="E254" s="1" t="s">
        <v>37</v>
      </c>
      <c r="F254" s="48">
        <f>$L$3</f>
        <v>4</v>
      </c>
      <c r="G254" t="s">
        <v>23</v>
      </c>
      <c r="H254" t="s">
        <v>38</v>
      </c>
      <c r="L254" t="s">
        <v>39</v>
      </c>
      <c r="M254" s="38">
        <v>360</v>
      </c>
      <c r="N254" t="s">
        <v>23</v>
      </c>
      <c r="O254" t="s">
        <v>118</v>
      </c>
      <c r="V254" s="61"/>
      <c r="W254" s="61"/>
      <c r="X254" s="61"/>
      <c r="Y254" s="57" t="s">
        <v>40</v>
      </c>
      <c r="Z254" s="57">
        <f>0.12*Z252*F252/100</f>
        <v>107.1</v>
      </c>
      <c r="AA254" s="61" t="s">
        <v>36</v>
      </c>
    </row>
    <row r="256" spans="1:27">
      <c r="A256" t="s">
        <v>41</v>
      </c>
      <c r="B256" s="9" t="s">
        <v>42</v>
      </c>
      <c r="C256" s="1" t="s">
        <v>43</v>
      </c>
      <c r="E256" s="2" t="s">
        <v>44</v>
      </c>
      <c r="F256" s="2" t="s">
        <v>45</v>
      </c>
      <c r="G256" s="2" t="s">
        <v>46</v>
      </c>
      <c r="H256" s="2" t="s">
        <v>47</v>
      </c>
      <c r="I256" s="2" t="s">
        <v>48</v>
      </c>
      <c r="J256" s="2" t="s">
        <v>49</v>
      </c>
      <c r="K256" s="2" t="s">
        <v>50</v>
      </c>
      <c r="L256" s="2" t="s">
        <v>51</v>
      </c>
      <c r="O256" s="23"/>
    </row>
    <row r="257" spans="2:18">
      <c r="D257" s="1" t="s">
        <v>52</v>
      </c>
      <c r="E257" s="4">
        <f t="shared" ref="E257" ca="1" si="329">INDEX(O$6:O$33,$W252,1)</f>
        <v>-1.113</v>
      </c>
      <c r="F257" s="4">
        <f t="shared" ref="F257" ca="1" si="330">INDEX(P$6:P$33,$W252,1)</f>
        <v>-0.57999999999999996</v>
      </c>
      <c r="G257" s="4">
        <f t="shared" ref="G257" ca="1" si="331">INDEX(Q$6:Q$33,$W252,1)</f>
        <v>-24.047000000000001</v>
      </c>
      <c r="H257" s="4">
        <f t="shared" ref="H257" ca="1" si="332">INDEX(R$6:R$33,$W252,1)</f>
        <v>211.66200000000001</v>
      </c>
      <c r="I257" s="4">
        <f t="shared" ref="I257" ca="1" si="333">INDEX(S$6:S$33,$W252,1)</f>
        <v>21.111999999999998</v>
      </c>
      <c r="J257" s="4">
        <f t="shared" ref="J257" ca="1" si="334">INDEX(T$6:T$33,$W252,1)</f>
        <v>31.061</v>
      </c>
    </row>
    <row r="258" spans="2:18">
      <c r="D258" s="1" t="s">
        <v>53</v>
      </c>
      <c r="E258" s="4">
        <f t="shared" ref="E258:J258" ca="1" si="335">INDEX(E$6:E$33,$W252,1)</f>
        <v>13.923</v>
      </c>
      <c r="F258" s="4">
        <f t="shared" ca="1" si="335"/>
        <v>8.3320000000000007</v>
      </c>
      <c r="G258" s="4">
        <f t="shared" ca="1" si="335"/>
        <v>51.406999999999996</v>
      </c>
      <c r="H258" s="4">
        <f t="shared" ca="1" si="335"/>
        <v>6.2990000000000004</v>
      </c>
      <c r="I258" s="4">
        <f t="shared" ca="1" si="335"/>
        <v>0.79500000000000004</v>
      </c>
      <c r="J258" s="4">
        <f t="shared" ca="1" si="335"/>
        <v>1.17</v>
      </c>
    </row>
    <row r="259" spans="2:18">
      <c r="D259" s="1" t="s">
        <v>54</v>
      </c>
      <c r="E259" s="4">
        <f t="shared" ref="E259" ca="1" si="336">INDEX(O$6:O$33,$W252+2,1)</f>
        <v>-0.40899999999999997</v>
      </c>
      <c r="F259" s="4">
        <f t="shared" ref="F259" ca="1" si="337">INDEX(P$6:P$33,$W252+2,1)</f>
        <v>-0.19</v>
      </c>
      <c r="G259" s="4">
        <f t="shared" ref="G259" ca="1" si="338">INDEX(Q$6:Q$33,$W252+2,1)</f>
        <v>-17.489999999999998</v>
      </c>
      <c r="H259" s="4">
        <f t="shared" ref="H259" ca="1" si="339">INDEX(R$6:R$33,$W252+2,1)</f>
        <v>157.08699999999999</v>
      </c>
      <c r="I259" s="4">
        <f t="shared" ref="I259" ca="1" si="340">INDEX(S$6:S$33,$W252+2,1)</f>
        <v>15.715</v>
      </c>
      <c r="J259" s="4">
        <f t="shared" ref="J259" ca="1" si="341">INDEX(T$6:T$33,$W252+2,1)</f>
        <v>23.12</v>
      </c>
    </row>
    <row r="260" spans="2:18">
      <c r="D260" s="1" t="s">
        <v>55</v>
      </c>
      <c r="E260" s="4">
        <f t="shared" ref="E260:J260" ca="1" si="342">INDEX(E$6:E$33,$W252+2,1)</f>
        <v>5.88</v>
      </c>
      <c r="F260" s="4">
        <f t="shared" ca="1" si="342"/>
        <v>3.52</v>
      </c>
      <c r="G260" s="4">
        <f t="shared" ca="1" si="342"/>
        <v>30.971</v>
      </c>
      <c r="H260" s="4">
        <f t="shared" ca="1" si="342"/>
        <v>3.7919999999999998</v>
      </c>
      <c r="I260" s="4">
        <f t="shared" ca="1" si="342"/>
        <v>0.47699999999999998</v>
      </c>
      <c r="J260" s="4">
        <f t="shared" ca="1" si="342"/>
        <v>0.70099999999999996</v>
      </c>
      <c r="M260" t="s">
        <v>98</v>
      </c>
    </row>
    <row r="261" spans="2:18">
      <c r="D261" s="1" t="s">
        <v>12</v>
      </c>
      <c r="E261" s="4">
        <f t="shared" ref="E261" ca="1" si="343">INDEX(Y$6:Y$33,$W252+3,1)</f>
        <v>-991.346</v>
      </c>
      <c r="F261" s="4">
        <f t="shared" ref="F261" ca="1" si="344">INDEX(Z$6:Z$33,$W252+3,1)</f>
        <v>-628.29</v>
      </c>
      <c r="G261" s="4">
        <f t="shared" ref="G261" ca="1" si="345">INDEX(AA$6:AA$33,$W252+3,1)</f>
        <v>-257.16500000000002</v>
      </c>
      <c r="H261" s="4">
        <f t="shared" ref="H261" ca="1" si="346">INDEX(AB$6:AB$33,$W252+3,1)</f>
        <v>-30.492999999999999</v>
      </c>
      <c r="I261" s="4">
        <f t="shared" ref="I261" ca="1" si="347">INDEX(AC$6:AC$33,$W252+3,1)</f>
        <v>-3.577</v>
      </c>
      <c r="J261" s="4">
        <f t="shared" ref="J261" ca="1" si="348">INDEX(AD$6:AD$33,$W252+3,1)</f>
        <v>-5.2619999999999996</v>
      </c>
      <c r="K261" s="4">
        <f>L261*1.3</f>
        <v>0</v>
      </c>
      <c r="L261" s="39">
        <f>IF(B254="duplicato",L212,L219)</f>
        <v>0</v>
      </c>
      <c r="M261" t="s">
        <v>56</v>
      </c>
    </row>
    <row r="262" spans="2:18">
      <c r="M262" t="s">
        <v>96</v>
      </c>
    </row>
    <row r="263" spans="2:18">
      <c r="B263" s="9" t="s">
        <v>42</v>
      </c>
      <c r="C263" s="1" t="s">
        <v>57</v>
      </c>
      <c r="E263" s="2" t="s">
        <v>44</v>
      </c>
      <c r="F263" s="2" t="s">
        <v>45</v>
      </c>
      <c r="G263" s="2" t="s">
        <v>46</v>
      </c>
      <c r="H263" s="2" t="s">
        <v>47</v>
      </c>
      <c r="I263" s="2" t="s">
        <v>48</v>
      </c>
      <c r="J263" s="2" t="s">
        <v>49</v>
      </c>
      <c r="K263" s="2" t="s">
        <v>50</v>
      </c>
      <c r="L263" s="2" t="s">
        <v>51</v>
      </c>
    </row>
    <row r="264" spans="2:18">
      <c r="D264" s="1" t="s">
        <v>52</v>
      </c>
      <c r="E264" s="4">
        <f t="shared" ref="E264" ca="1" si="349">INDEX(O$6:O$33,$W252+1,1)</f>
        <v>0.36</v>
      </c>
      <c r="F264" s="4">
        <f t="shared" ref="F264" ca="1" si="350">INDEX(P$6:P$33,$W252+1,1)</f>
        <v>0.105</v>
      </c>
      <c r="G264" s="4">
        <f t="shared" ref="G264" ca="1" si="351">INDEX(Q$6:Q$33,$W252+1,1)</f>
        <v>39</v>
      </c>
      <c r="H264" s="4">
        <f t="shared" ref="H264" ca="1" si="352">INDEX(R$6:R$33,$W252+1,1)</f>
        <v>-353.947</v>
      </c>
      <c r="I264" s="4">
        <f t="shared" ref="I264" ca="1" si="353">INDEX(S$6:S$33,$W252+1,1)</f>
        <v>-35.46</v>
      </c>
      <c r="J264" s="4">
        <f t="shared" ref="J264" ca="1" si="354">INDEX(T$6:T$33,$W252+1,1)</f>
        <v>-52.17</v>
      </c>
      <c r="Q264" s="57" t="s">
        <v>114</v>
      </c>
      <c r="R264" s="57" t="str">
        <f>IF(F252&lt;=F253,"corto","lungo")</f>
        <v>corto</v>
      </c>
    </row>
    <row r="265" spans="2:18">
      <c r="D265" s="1" t="s">
        <v>53</v>
      </c>
      <c r="E265" s="4">
        <f t="shared" ref="E265:J265" ca="1" si="355">INDEX(E$6:E$33,$W252+1,1)</f>
        <v>-7.2450000000000001</v>
      </c>
      <c r="F265" s="4">
        <f t="shared" ca="1" si="355"/>
        <v>-4.3410000000000002</v>
      </c>
      <c r="G265" s="4">
        <f t="shared" ca="1" si="355"/>
        <v>-60.088000000000001</v>
      </c>
      <c r="H265" s="4">
        <f t="shared" ca="1" si="355"/>
        <v>-7.3529999999999998</v>
      </c>
      <c r="I265" s="4">
        <f t="shared" ca="1" si="355"/>
        <v>-0.92100000000000004</v>
      </c>
      <c r="J265" s="4">
        <f t="shared" ca="1" si="355"/>
        <v>-1.355</v>
      </c>
      <c r="Q265" s="57" t="s">
        <v>115</v>
      </c>
      <c r="R265" s="57" t="str">
        <f>IF(F253&lt;=F252,"corto","lungo")</f>
        <v>lungo</v>
      </c>
    </row>
    <row r="266" spans="2:18">
      <c r="D266" s="1" t="s">
        <v>54</v>
      </c>
      <c r="E266" s="4">
        <f ca="1">E259</f>
        <v>-0.40899999999999997</v>
      </c>
      <c r="F266" s="4">
        <f t="shared" ref="F266:J266" ca="1" si="356">F259</f>
        <v>-0.19</v>
      </c>
      <c r="G266" s="4">
        <f t="shared" ca="1" si="356"/>
        <v>-17.489999999999998</v>
      </c>
      <c r="H266" s="4">
        <f t="shared" ca="1" si="356"/>
        <v>157.08699999999999</v>
      </c>
      <c r="I266" s="4">
        <f t="shared" ca="1" si="356"/>
        <v>15.715</v>
      </c>
      <c r="J266" s="4">
        <f t="shared" ca="1" si="356"/>
        <v>23.12</v>
      </c>
    </row>
    <row r="267" spans="2:18">
      <c r="D267" s="1" t="s">
        <v>55</v>
      </c>
      <c r="E267" s="4">
        <f ca="1">E260</f>
        <v>5.88</v>
      </c>
      <c r="F267" s="4">
        <f t="shared" ref="F267:J267" ca="1" si="357">F260</f>
        <v>3.52</v>
      </c>
      <c r="G267" s="4">
        <f t="shared" ca="1" si="357"/>
        <v>30.971</v>
      </c>
      <c r="H267" s="4">
        <f t="shared" ca="1" si="357"/>
        <v>3.7919999999999998</v>
      </c>
      <c r="I267" s="4">
        <f t="shared" ca="1" si="357"/>
        <v>0.47699999999999998</v>
      </c>
      <c r="J267" s="4">
        <f t="shared" ca="1" si="357"/>
        <v>0.70099999999999996</v>
      </c>
      <c r="Q267" s="67" t="s">
        <v>112</v>
      </c>
      <c r="R267" s="57" t="str">
        <f>IF(AND($E$37="solo direzione rigida",R264="lungo"),"no","si")</f>
        <v>si</v>
      </c>
    </row>
    <row r="268" spans="2:18">
      <c r="D268" s="1" t="s">
        <v>12</v>
      </c>
      <c r="E268" s="4">
        <f ca="1">E261</f>
        <v>-991.346</v>
      </c>
      <c r="F268" s="4">
        <f t="shared" ref="F268:J268" ca="1" si="358">F261</f>
        <v>-628.29</v>
      </c>
      <c r="G268" s="4">
        <f t="shared" ca="1" si="358"/>
        <v>-257.16500000000002</v>
      </c>
      <c r="H268" s="4">
        <f t="shared" ca="1" si="358"/>
        <v>-30.492999999999999</v>
      </c>
      <c r="I268" s="4">
        <f t="shared" ca="1" si="358"/>
        <v>-3.577</v>
      </c>
      <c r="J268" s="4">
        <f t="shared" ca="1" si="358"/>
        <v>-5.2619999999999996</v>
      </c>
      <c r="K268" s="4">
        <f>L268*1.3</f>
        <v>0</v>
      </c>
      <c r="L268" s="39">
        <f>-F252*F253*(M254-(M252+M253))*$W$1/1000000+L261</f>
        <v>0</v>
      </c>
      <c r="Q268" s="67" t="s">
        <v>113</v>
      </c>
      <c r="R268" s="57" t="str">
        <f>IF(AND($E$37="solo direzione rigida",R265="lungo"),"no","si")</f>
        <v>si</v>
      </c>
    </row>
    <row r="270" spans="2:18" s="10" customFormat="1">
      <c r="B270" s="11" t="s">
        <v>58</v>
      </c>
      <c r="C270" s="12" t="s">
        <v>43</v>
      </c>
      <c r="E270" s="13" t="s">
        <v>44</v>
      </c>
      <c r="F270" s="13" t="s">
        <v>45</v>
      </c>
      <c r="G270" s="13" t="s">
        <v>46</v>
      </c>
      <c r="H270" s="13" t="s">
        <v>47</v>
      </c>
      <c r="I270" s="13" t="s">
        <v>48</v>
      </c>
      <c r="J270" s="13" t="s">
        <v>49</v>
      </c>
      <c r="K270" s="13" t="s">
        <v>59</v>
      </c>
      <c r="L270" s="13" t="s">
        <v>60</v>
      </c>
      <c r="M270" s="13" t="s">
        <v>61</v>
      </c>
      <c r="N270" s="13" t="s">
        <v>62</v>
      </c>
      <c r="O270" s="13" t="s">
        <v>63</v>
      </c>
      <c r="P270" s="13" t="s">
        <v>64</v>
      </c>
      <c r="Q270" s="13" t="s">
        <v>65</v>
      </c>
      <c r="R270" s="13" t="s">
        <v>66</v>
      </c>
    </row>
    <row r="271" spans="2:18" s="10" customFormat="1">
      <c r="D271" s="12" t="s">
        <v>52</v>
      </c>
      <c r="E271" s="14">
        <f t="shared" ref="E271:F271" ca="1" si="359">E257-(E257-E264)/$M254*$M252</f>
        <v>-0.99024999999999996</v>
      </c>
      <c r="F271" s="14">
        <f t="shared" ca="1" si="359"/>
        <v>-0.52291666666666659</v>
      </c>
      <c r="G271" s="14">
        <f ca="1">G257-(G257-G264)/$M254*$M252</f>
        <v>-18.793083333333335</v>
      </c>
      <c r="H271" s="14">
        <f t="shared" ref="H271:J271" ca="1" si="360">H257-(H257-H264)/$M254*$M252</f>
        <v>164.52791666666667</v>
      </c>
      <c r="I271" s="14">
        <f t="shared" ca="1" si="360"/>
        <v>16.397666666666666</v>
      </c>
      <c r="J271" s="14">
        <f t="shared" ca="1" si="360"/>
        <v>24.125083333333333</v>
      </c>
      <c r="K271" s="14">
        <f ca="1">(ABS(G271)+ABS(I271))*SIGN(G271)</f>
        <v>-35.190750000000001</v>
      </c>
      <c r="L271" s="14">
        <f ca="1">(ABS(H271)+ABS(J271))*SIGN(H271)</f>
        <v>188.65299999999999</v>
      </c>
      <c r="M271" s="14">
        <f ca="1">(ABS(K271)+0.3*ABS(L271))*SIGN(K271)</f>
        <v>-91.786649999999995</v>
      </c>
      <c r="N271" s="14">
        <f t="shared" ref="N271:N275" ca="1" si="361">(ABS(L271)+0.3*ABS(K271))*SIGN(L271)</f>
        <v>199.21022499999998</v>
      </c>
      <c r="O271" s="14">
        <f ca="1">F271+M271</f>
        <v>-92.309566666666655</v>
      </c>
      <c r="P271" s="14">
        <f ca="1">F271-M271</f>
        <v>91.263733333333334</v>
      </c>
      <c r="Q271" s="14">
        <f ca="1">F271+N271</f>
        <v>198.68730833333331</v>
      </c>
      <c r="R271" s="14">
        <f ca="1">F271-N271</f>
        <v>-199.73314166666665</v>
      </c>
    </row>
    <row r="272" spans="2:18" s="10" customFormat="1">
      <c r="D272" s="12" t="s">
        <v>53</v>
      </c>
      <c r="E272" s="14">
        <f t="shared" ref="E272:F272" ca="1" si="362">E258-(E258-E265)/$M254*$M252</f>
        <v>12.159000000000001</v>
      </c>
      <c r="F272" s="14">
        <f t="shared" ca="1" si="362"/>
        <v>7.2759166666666673</v>
      </c>
      <c r="G272" s="14">
        <f ca="1">G258-(G258-G265)/$M254*$M252</f>
        <v>42.115749999999991</v>
      </c>
      <c r="H272" s="14">
        <f t="shared" ref="H272:J272" ca="1" si="363">H258-(H258-H265)/$M254*$M252</f>
        <v>5.1613333333333333</v>
      </c>
      <c r="I272" s="14">
        <f t="shared" ca="1" si="363"/>
        <v>0.65200000000000002</v>
      </c>
      <c r="J272" s="14">
        <f t="shared" ca="1" si="363"/>
        <v>0.95958333333333323</v>
      </c>
      <c r="K272" s="14">
        <f t="shared" ref="K272:K275" ca="1" si="364">(ABS(G272)+ABS(I272))*SIGN(G272)</f>
        <v>42.767749999999992</v>
      </c>
      <c r="L272" s="14">
        <f t="shared" ref="L272:L275" ca="1" si="365">(ABS(H272)+ABS(J272))*SIGN(H272)</f>
        <v>6.1209166666666661</v>
      </c>
      <c r="M272" s="14">
        <f t="shared" ref="M272:M275" ca="1" si="366">(ABS(K272)+0.3*ABS(L272))*SIGN(K272)</f>
        <v>44.604024999999993</v>
      </c>
      <c r="N272" s="14">
        <f t="shared" ca="1" si="361"/>
        <v>18.951241666666661</v>
      </c>
      <c r="O272" s="14">
        <f t="shared" ref="O272:O274" ca="1" si="367">F272+M272</f>
        <v>51.87994166666666</v>
      </c>
      <c r="P272" s="14">
        <f t="shared" ref="P272:P274" ca="1" si="368">F272-M272</f>
        <v>-37.328108333333326</v>
      </c>
      <c r="Q272" s="14">
        <f t="shared" ref="Q272:Q274" ca="1" si="369">F272+N272</f>
        <v>26.227158333333328</v>
      </c>
      <c r="R272" s="14">
        <f t="shared" ref="R272:R274" ca="1" si="370">F272-N272</f>
        <v>-11.675324999999994</v>
      </c>
    </row>
    <row r="273" spans="1:26" s="10" customFormat="1">
      <c r="D273" s="12" t="s">
        <v>54</v>
      </c>
      <c r="E273" s="14">
        <f t="shared" ref="E273:J273" ca="1" si="371">E259</f>
        <v>-0.40899999999999997</v>
      </c>
      <c r="F273" s="14">
        <f t="shared" ca="1" si="371"/>
        <v>-0.19</v>
      </c>
      <c r="G273" s="14">
        <f t="shared" ca="1" si="371"/>
        <v>-17.489999999999998</v>
      </c>
      <c r="H273" s="14">
        <f t="shared" ca="1" si="371"/>
        <v>157.08699999999999</v>
      </c>
      <c r="I273" s="14">
        <f t="shared" ca="1" si="371"/>
        <v>15.715</v>
      </c>
      <c r="J273" s="14">
        <f t="shared" ca="1" si="371"/>
        <v>23.12</v>
      </c>
      <c r="K273" s="14">
        <f t="shared" ca="1" si="364"/>
        <v>-33.204999999999998</v>
      </c>
      <c r="L273" s="14">
        <f t="shared" ca="1" si="365"/>
        <v>180.20699999999999</v>
      </c>
      <c r="M273" s="14">
        <f t="shared" ca="1" si="366"/>
        <v>-87.267099999999999</v>
      </c>
      <c r="N273" s="14">
        <f t="shared" ca="1" si="361"/>
        <v>190.16849999999999</v>
      </c>
      <c r="O273" s="14">
        <f t="shared" ca="1" si="367"/>
        <v>-87.457099999999997</v>
      </c>
      <c r="P273" s="14">
        <f t="shared" ca="1" si="368"/>
        <v>87.077100000000002</v>
      </c>
      <c r="Q273" s="14">
        <f t="shared" ca="1" si="369"/>
        <v>189.9785</v>
      </c>
      <c r="R273" s="14">
        <f t="shared" ca="1" si="370"/>
        <v>-190.35849999999999</v>
      </c>
    </row>
    <row r="274" spans="1:26" s="10" customFormat="1">
      <c r="D274" s="12" t="s">
        <v>55</v>
      </c>
      <c r="E274" s="14">
        <f t="shared" ref="E274:J274" ca="1" si="372">E260</f>
        <v>5.88</v>
      </c>
      <c r="F274" s="14">
        <f t="shared" ca="1" si="372"/>
        <v>3.52</v>
      </c>
      <c r="G274" s="14">
        <f t="shared" ca="1" si="372"/>
        <v>30.971</v>
      </c>
      <c r="H274" s="14">
        <f t="shared" ca="1" si="372"/>
        <v>3.7919999999999998</v>
      </c>
      <c r="I274" s="14">
        <f t="shared" ca="1" si="372"/>
        <v>0.47699999999999998</v>
      </c>
      <c r="J274" s="14">
        <f t="shared" ca="1" si="372"/>
        <v>0.70099999999999996</v>
      </c>
      <c r="K274" s="14">
        <f t="shared" ca="1" si="364"/>
        <v>31.448</v>
      </c>
      <c r="L274" s="14">
        <f t="shared" ca="1" si="365"/>
        <v>4.4929999999999994</v>
      </c>
      <c r="M274" s="14">
        <f t="shared" ca="1" si="366"/>
        <v>32.795900000000003</v>
      </c>
      <c r="N274" s="14">
        <f t="shared" ca="1" si="361"/>
        <v>13.927399999999999</v>
      </c>
      <c r="O274" s="14">
        <f t="shared" ca="1" si="367"/>
        <v>36.315900000000006</v>
      </c>
      <c r="P274" s="14">
        <f t="shared" ca="1" si="368"/>
        <v>-29.275900000000004</v>
      </c>
      <c r="Q274" s="14">
        <f t="shared" ca="1" si="369"/>
        <v>17.447399999999998</v>
      </c>
      <c r="R274" s="14">
        <f t="shared" ca="1" si="370"/>
        <v>-10.407399999999999</v>
      </c>
    </row>
    <row r="275" spans="1:26" s="10" customFormat="1">
      <c r="D275" s="12" t="s">
        <v>12</v>
      </c>
      <c r="E275" s="14">
        <f ca="1">E261+K261</f>
        <v>-991.346</v>
      </c>
      <c r="F275" s="14">
        <f ca="1">F261+L261</f>
        <v>-628.29</v>
      </c>
      <c r="G275" s="14">
        <f t="shared" ref="G275:J275" ca="1" si="373">G261</f>
        <v>-257.16500000000002</v>
      </c>
      <c r="H275" s="14">
        <f t="shared" ca="1" si="373"/>
        <v>-30.492999999999999</v>
      </c>
      <c r="I275" s="14">
        <f t="shared" ca="1" si="373"/>
        <v>-3.577</v>
      </c>
      <c r="J275" s="14">
        <f t="shared" ca="1" si="373"/>
        <v>-5.2619999999999996</v>
      </c>
      <c r="K275" s="14">
        <f t="shared" ca="1" si="364"/>
        <v>-260.74200000000002</v>
      </c>
      <c r="L275" s="14">
        <f t="shared" ca="1" si="365"/>
        <v>-35.754999999999995</v>
      </c>
      <c r="M275" s="14">
        <f t="shared" ca="1" si="366"/>
        <v>-271.46850000000001</v>
      </c>
      <c r="N275" s="14">
        <f t="shared" ca="1" si="361"/>
        <v>-113.9776</v>
      </c>
      <c r="O275" s="14">
        <f ca="1">F275+M275</f>
        <v>-899.75849999999991</v>
      </c>
      <c r="P275" s="14">
        <f ca="1">F275-M275</f>
        <v>-356.82149999999996</v>
      </c>
      <c r="Q275" s="14">
        <f ca="1">F275+N275</f>
        <v>-742.2675999999999</v>
      </c>
      <c r="R275" s="14">
        <f ca="1">F275-N275</f>
        <v>-514.31240000000003</v>
      </c>
    </row>
    <row r="276" spans="1:26" s="10" customFormat="1"/>
    <row r="277" spans="1:26" s="10" customFormat="1">
      <c r="B277" s="11" t="s">
        <v>58</v>
      </c>
      <c r="C277" s="12" t="s">
        <v>57</v>
      </c>
      <c r="E277" s="13" t="s">
        <v>44</v>
      </c>
      <c r="F277" s="13" t="s">
        <v>45</v>
      </c>
      <c r="G277" s="13" t="s">
        <v>46</v>
      </c>
      <c r="H277" s="13" t="s">
        <v>47</v>
      </c>
      <c r="I277" s="13" t="s">
        <v>48</v>
      </c>
      <c r="J277" s="13" t="s">
        <v>49</v>
      </c>
      <c r="K277" s="13" t="s">
        <v>59</v>
      </c>
      <c r="L277" s="13" t="s">
        <v>60</v>
      </c>
      <c r="M277" s="13" t="s">
        <v>61</v>
      </c>
      <c r="N277" s="13" t="s">
        <v>62</v>
      </c>
      <c r="O277" s="13" t="s">
        <v>63</v>
      </c>
      <c r="P277" s="13" t="s">
        <v>64</v>
      </c>
      <c r="Q277" s="13" t="s">
        <v>65</v>
      </c>
      <c r="R277" s="13" t="s">
        <v>66</v>
      </c>
    </row>
    <row r="278" spans="1:26" s="10" customFormat="1">
      <c r="D278" s="12" t="s">
        <v>52</v>
      </c>
      <c r="E278" s="14">
        <f t="shared" ref="E278:F278" ca="1" si="374">E264+(E257-E264)/$M254*$M253</f>
        <v>0.36</v>
      </c>
      <c r="F278" s="14">
        <f t="shared" ca="1" si="374"/>
        <v>0.105</v>
      </c>
      <c r="G278" s="14">
        <f ca="1">G264+(G257-G264)/$M254*$M253</f>
        <v>39</v>
      </c>
      <c r="H278" s="14">
        <f t="shared" ref="H278:J278" ca="1" si="375">H264+(H257-H264)/$M254*$M253</f>
        <v>-353.947</v>
      </c>
      <c r="I278" s="14">
        <f t="shared" ca="1" si="375"/>
        <v>-35.46</v>
      </c>
      <c r="J278" s="14">
        <f t="shared" ca="1" si="375"/>
        <v>-52.17</v>
      </c>
      <c r="K278" s="14">
        <f ca="1">(ABS(G278)+ABS(I278))*SIGN(G278)</f>
        <v>74.460000000000008</v>
      </c>
      <c r="L278" s="14">
        <f ca="1">(ABS(H278)+ABS(J278))*SIGN(H278)</f>
        <v>-406.11700000000002</v>
      </c>
      <c r="M278" s="14">
        <f t="shared" ref="M278:M282" ca="1" si="376">(ABS(K278)+0.3*ABS(L278))*SIGN(K278)</f>
        <v>196.29509999999999</v>
      </c>
      <c r="N278" s="14">
        <f t="shared" ref="N278:N282" ca="1" si="377">(ABS(L278)+0.3*ABS(K278))*SIGN(L278)</f>
        <v>-428.45500000000004</v>
      </c>
      <c r="O278" s="14">
        <f ca="1">F278+M278</f>
        <v>196.40009999999998</v>
      </c>
      <c r="P278" s="14">
        <f ca="1">F278-M278</f>
        <v>-196.1901</v>
      </c>
      <c r="Q278" s="14">
        <f ca="1">F278+N278</f>
        <v>-428.35</v>
      </c>
      <c r="R278" s="14">
        <f ca="1">F278-N278</f>
        <v>428.56000000000006</v>
      </c>
    </row>
    <row r="279" spans="1:26" s="10" customFormat="1">
      <c r="D279" s="12" t="s">
        <v>53</v>
      </c>
      <c r="E279" s="14">
        <f t="shared" ref="E279:F279" ca="1" si="378">E265+(E258-E265)/$M254*$M253</f>
        <v>-7.2450000000000001</v>
      </c>
      <c r="F279" s="14">
        <f t="shared" ca="1" si="378"/>
        <v>-4.3410000000000002</v>
      </c>
      <c r="G279" s="14">
        <f ca="1">G265+(G258-G265)/$M254*$M253</f>
        <v>-60.088000000000001</v>
      </c>
      <c r="H279" s="14">
        <f t="shared" ref="H279:J279" ca="1" si="379">H265+(H258-H265)/$M254*$M253</f>
        <v>-7.3529999999999998</v>
      </c>
      <c r="I279" s="14">
        <f t="shared" ca="1" si="379"/>
        <v>-0.92100000000000004</v>
      </c>
      <c r="J279" s="14">
        <f t="shared" ca="1" si="379"/>
        <v>-1.355</v>
      </c>
      <c r="K279" s="14">
        <f t="shared" ref="K279:K282" ca="1" si="380">(ABS(G279)+ABS(I279))*SIGN(G279)</f>
        <v>-61.009</v>
      </c>
      <c r="L279" s="14">
        <f t="shared" ref="L279:L282" ca="1" si="381">(ABS(H279)+ABS(J279))*SIGN(H279)</f>
        <v>-8.7080000000000002</v>
      </c>
      <c r="M279" s="14">
        <f t="shared" ca="1" si="376"/>
        <v>-63.621400000000001</v>
      </c>
      <c r="N279" s="14">
        <f t="shared" ca="1" si="377"/>
        <v>-27.0107</v>
      </c>
      <c r="O279" s="14">
        <f t="shared" ref="O279:O281" ca="1" si="382">F279+M279</f>
        <v>-67.962400000000002</v>
      </c>
      <c r="P279" s="14">
        <f t="shared" ref="P279:P281" ca="1" si="383">F279-M279</f>
        <v>59.2804</v>
      </c>
      <c r="Q279" s="14">
        <f t="shared" ref="Q279:Q281" ca="1" si="384">F279+N279</f>
        <v>-31.351700000000001</v>
      </c>
      <c r="R279" s="14">
        <f t="shared" ref="R279:R281" ca="1" si="385">F279-N279</f>
        <v>22.669699999999999</v>
      </c>
    </row>
    <row r="280" spans="1:26" s="10" customFormat="1">
      <c r="D280" s="12" t="s">
        <v>54</v>
      </c>
      <c r="E280" s="14">
        <f ca="1">E273</f>
        <v>-0.40899999999999997</v>
      </c>
      <c r="F280" s="14">
        <f t="shared" ref="F280:J280" ca="1" si="386">F273</f>
        <v>-0.19</v>
      </c>
      <c r="G280" s="14">
        <f t="shared" ca="1" si="386"/>
        <v>-17.489999999999998</v>
      </c>
      <c r="H280" s="14">
        <f t="shared" ca="1" si="386"/>
        <v>157.08699999999999</v>
      </c>
      <c r="I280" s="14">
        <f t="shared" ca="1" si="386"/>
        <v>15.715</v>
      </c>
      <c r="J280" s="14">
        <f t="shared" ca="1" si="386"/>
        <v>23.12</v>
      </c>
      <c r="K280" s="14">
        <f t="shared" ca="1" si="380"/>
        <v>-33.204999999999998</v>
      </c>
      <c r="L280" s="14">
        <f t="shared" ca="1" si="381"/>
        <v>180.20699999999999</v>
      </c>
      <c r="M280" s="14">
        <f t="shared" ca="1" si="376"/>
        <v>-87.267099999999999</v>
      </c>
      <c r="N280" s="14">
        <f t="shared" ca="1" si="377"/>
        <v>190.16849999999999</v>
      </c>
      <c r="O280" s="14">
        <f t="shared" ca="1" si="382"/>
        <v>-87.457099999999997</v>
      </c>
      <c r="P280" s="14">
        <f t="shared" ca="1" si="383"/>
        <v>87.077100000000002</v>
      </c>
      <c r="Q280" s="14">
        <f t="shared" ca="1" si="384"/>
        <v>189.9785</v>
      </c>
      <c r="R280" s="14">
        <f t="shared" ca="1" si="385"/>
        <v>-190.35849999999999</v>
      </c>
    </row>
    <row r="281" spans="1:26" s="10" customFormat="1">
      <c r="D281" s="12" t="s">
        <v>55</v>
      </c>
      <c r="E281" s="14">
        <f ca="1">E274</f>
        <v>5.88</v>
      </c>
      <c r="F281" s="14">
        <f t="shared" ref="F281:J281" ca="1" si="387">F274</f>
        <v>3.52</v>
      </c>
      <c r="G281" s="14">
        <f t="shared" ca="1" si="387"/>
        <v>30.971</v>
      </c>
      <c r="H281" s="14">
        <f t="shared" ca="1" si="387"/>
        <v>3.7919999999999998</v>
      </c>
      <c r="I281" s="14">
        <f t="shared" ca="1" si="387"/>
        <v>0.47699999999999998</v>
      </c>
      <c r="J281" s="14">
        <f t="shared" ca="1" si="387"/>
        <v>0.70099999999999996</v>
      </c>
      <c r="K281" s="14">
        <f t="shared" ca="1" si="380"/>
        <v>31.448</v>
      </c>
      <c r="L281" s="14">
        <f t="shared" ca="1" si="381"/>
        <v>4.4929999999999994</v>
      </c>
      <c r="M281" s="14">
        <f t="shared" ca="1" si="376"/>
        <v>32.795900000000003</v>
      </c>
      <c r="N281" s="14">
        <f t="shared" ca="1" si="377"/>
        <v>13.927399999999999</v>
      </c>
      <c r="O281" s="14">
        <f t="shared" ca="1" si="382"/>
        <v>36.315900000000006</v>
      </c>
      <c r="P281" s="14">
        <f t="shared" ca="1" si="383"/>
        <v>-29.275900000000004</v>
      </c>
      <c r="Q281" s="14">
        <f t="shared" ca="1" si="384"/>
        <v>17.447399999999998</v>
      </c>
      <c r="R281" s="14">
        <f t="shared" ca="1" si="385"/>
        <v>-10.407399999999999</v>
      </c>
    </row>
    <row r="282" spans="1:26" s="10" customFormat="1">
      <c r="D282" s="12" t="s">
        <v>12</v>
      </c>
      <c r="E282" s="14">
        <f ca="1">E268+K268</f>
        <v>-991.346</v>
      </c>
      <c r="F282" s="14">
        <f ca="1">F268+L268</f>
        <v>-628.29</v>
      </c>
      <c r="G282" s="14">
        <f t="shared" ref="G282:J282" ca="1" si="388">G268</f>
        <v>-257.16500000000002</v>
      </c>
      <c r="H282" s="14">
        <f t="shared" ca="1" si="388"/>
        <v>-30.492999999999999</v>
      </c>
      <c r="I282" s="14">
        <f t="shared" ca="1" si="388"/>
        <v>-3.577</v>
      </c>
      <c r="J282" s="14">
        <f t="shared" ca="1" si="388"/>
        <v>-5.2619999999999996</v>
      </c>
      <c r="K282" s="14">
        <f t="shared" ca="1" si="380"/>
        <v>-260.74200000000002</v>
      </c>
      <c r="L282" s="14">
        <f t="shared" ca="1" si="381"/>
        <v>-35.754999999999995</v>
      </c>
      <c r="M282" s="14">
        <f t="shared" ca="1" si="376"/>
        <v>-271.46850000000001</v>
      </c>
      <c r="N282" s="14">
        <f t="shared" ca="1" si="377"/>
        <v>-113.9776</v>
      </c>
      <c r="O282" s="14">
        <f ca="1">F282+M282</f>
        <v>-899.75849999999991</v>
      </c>
      <c r="P282" s="14">
        <f ca="1">F282-M282</f>
        <v>-356.82149999999996</v>
      </c>
      <c r="Q282" s="14">
        <f ca="1">F282+N282</f>
        <v>-742.2675999999999</v>
      </c>
      <c r="R282" s="14">
        <f ca="1">F282-N282</f>
        <v>-514.31240000000003</v>
      </c>
    </row>
    <row r="283" spans="1:26" s="10" customFormat="1"/>
    <row r="284" spans="1:26" s="10" customFormat="1">
      <c r="A284" s="12" t="s">
        <v>21</v>
      </c>
      <c r="B284" s="11" t="s">
        <v>58</v>
      </c>
      <c r="C284" s="12" t="s">
        <v>43</v>
      </c>
      <c r="E284" s="15" t="s">
        <v>44</v>
      </c>
      <c r="F284" s="13" t="s">
        <v>63</v>
      </c>
      <c r="G284" s="13" t="s">
        <v>64</v>
      </c>
      <c r="H284" s="13" t="s">
        <v>65</v>
      </c>
      <c r="I284" s="13" t="s">
        <v>66</v>
      </c>
      <c r="J284" s="13" t="s">
        <v>67</v>
      </c>
      <c r="K284" s="15" t="s">
        <v>63</v>
      </c>
      <c r="L284" s="15" t="s">
        <v>64</v>
      </c>
      <c r="M284" s="15" t="s">
        <v>65</v>
      </c>
      <c r="N284" s="15" t="s">
        <v>66</v>
      </c>
      <c r="O284" s="7" t="s">
        <v>117</v>
      </c>
      <c r="P284" s="13" t="s">
        <v>44</v>
      </c>
      <c r="Q284" s="13" t="s">
        <v>63</v>
      </c>
      <c r="R284" s="13" t="s">
        <v>64</v>
      </c>
      <c r="S284" s="13" t="s">
        <v>65</v>
      </c>
      <c r="T284" s="13" t="s">
        <v>66</v>
      </c>
      <c r="U284" s="13" t="s">
        <v>13</v>
      </c>
      <c r="V284" s="16" t="s">
        <v>68</v>
      </c>
      <c r="Y284" s="57" t="s">
        <v>69</v>
      </c>
      <c r="Z284" s="57" t="s">
        <v>70</v>
      </c>
    </row>
    <row r="285" spans="1:26">
      <c r="A285" s="1">
        <f ca="1">B252</f>
        <v>20</v>
      </c>
      <c r="D285" s="1" t="s">
        <v>52</v>
      </c>
      <c r="E285" s="17">
        <f ca="1">E271</f>
        <v>-0.99024999999999996</v>
      </c>
      <c r="F285" s="4">
        <f t="shared" ref="F285:F286" ca="1" si="389">O271</f>
        <v>-92.309566666666655</v>
      </c>
      <c r="G285" s="4">
        <f t="shared" ref="G285:G286" ca="1" si="390">P271</f>
        <v>91.263733333333334</v>
      </c>
      <c r="H285" s="18">
        <f t="shared" ref="H285:H286" ca="1" si="391">Q271</f>
        <v>198.68730833333331</v>
      </c>
      <c r="I285" s="18">
        <f t="shared" ref="I285:I286" ca="1" si="392">R271</f>
        <v>-199.73314166666665</v>
      </c>
      <c r="J285" s="4">
        <f>IF(R267="si",INDEX($N$40:$N$53,MATCH(A287,$L$40:$L$53,-1),1),"---")</f>
        <v>355.745</v>
      </c>
      <c r="K285" s="17">
        <f ca="1">MAX(ABS(F285),IF(J285="---",0,0.3*J285))</f>
        <v>106.7235</v>
      </c>
      <c r="L285" s="17">
        <f ca="1">MAX(ABS(G285),IF(J285="---",0,0.3*J285))</f>
        <v>106.7235</v>
      </c>
      <c r="M285" s="17">
        <f ca="1">MAX(ABS(H285),J285)</f>
        <v>355.745</v>
      </c>
      <c r="N285" s="17">
        <f ca="1">MAX(ABS(I285),J285)</f>
        <v>355.745</v>
      </c>
      <c r="O285" s="7" t="str">
        <f>CONCATENATE("lx (",R264,")")</f>
        <v>lx (corto)</v>
      </c>
      <c r="P285" s="19">
        <f ca="1">MAX(E285-$Z253*(1-((0.48*$Z252+E287)/(0.48*$Z252))^2),0)/(($F253-2*$F254)*$O$2)*1000</f>
        <v>0</v>
      </c>
      <c r="Q285" s="19">
        <f ca="1">MAX(K285-$Z253*(1-((0.48*$Z252+K287)/(0.48*$Z252))^2),0)/(($F253-2*$F254)*$O$2)*1000</f>
        <v>0</v>
      </c>
      <c r="R285" s="19">
        <f t="shared" ref="R285" ca="1" si="393">MAX(L285-$Z253*(1-((0.48*$Z252+L287)/(0.48*$Z252))^2),0)/(($F253-2*$F254)*$O$2)*1000</f>
        <v>0</v>
      </c>
      <c r="S285" s="19">
        <f t="shared" ref="S285" ca="1" si="394">MAX(M285-$Z253*(1-((0.48*$Z252+M287)/(0.48*$Z252))^2),0)/(($F253-2*$F254)*$O$2)*1000</f>
        <v>6.7380558325919964</v>
      </c>
      <c r="T285" s="19">
        <f ca="1">MAX(N285-$Z253*(1-((0.48*$Z252+N287)/(0.48*$Z252))^2),0)/(($F253-2*$F254)*$O$2)*1000</f>
        <v>8.5797414828555407</v>
      </c>
      <c r="U285" s="17">
        <f ca="1">MAX(P285:T285)</f>
        <v>8.5797414828555407</v>
      </c>
      <c r="V285" s="39">
        <v>15.7</v>
      </c>
      <c r="Y285" s="68">
        <f>2*V285*$O$2/10</f>
        <v>1228.6956521739132</v>
      </c>
      <c r="Z285" s="69">
        <f>Y285*(F253-2*F254)/200</f>
        <v>380.89565217391311</v>
      </c>
    </row>
    <row r="286" spans="1:26">
      <c r="A286" s="12" t="s">
        <v>30</v>
      </c>
      <c r="D286" s="1" t="s">
        <v>53</v>
      </c>
      <c r="E286" s="17">
        <f ca="1">E272</f>
        <v>12.159000000000001</v>
      </c>
      <c r="F286" s="18">
        <f t="shared" ca="1" si="389"/>
        <v>51.87994166666666</v>
      </c>
      <c r="G286" s="18">
        <f t="shared" ca="1" si="390"/>
        <v>-37.328108333333326</v>
      </c>
      <c r="H286" s="4">
        <f t="shared" ca="1" si="391"/>
        <v>26.227158333333328</v>
      </c>
      <c r="I286" s="4">
        <f t="shared" ca="1" si="392"/>
        <v>-11.675324999999994</v>
      </c>
      <c r="J286" s="4">
        <f>IF(R268="si",INDEX($O$40:$O$53,MATCH(A287,$L$40:$L$53,-1),1),"---")</f>
        <v>99.45</v>
      </c>
      <c r="K286" s="17">
        <f ca="1">MAX(ABS(F286),J286)</f>
        <v>99.45</v>
      </c>
      <c r="L286" s="17">
        <f ca="1">MAX(ABS(G286),J286)</f>
        <v>99.45</v>
      </c>
      <c r="M286" s="17">
        <f ca="1">MAX(ABS(H286),IF(J286="---",0,0.3*J286))</f>
        <v>29.835000000000001</v>
      </c>
      <c r="N286" s="17">
        <f ca="1">MAX(ABS(I286),IF(J286="---",0,0.3*J286))</f>
        <v>29.835000000000001</v>
      </c>
      <c r="O286" s="7" t="str">
        <f>CONCATENATE("ly (",R265,")")</f>
        <v>ly (lungo)</v>
      </c>
      <c r="P286" s="19">
        <f ca="1">MAX(E286-$Z254*(1-((0.48*$Z252+E287)/(0.48*$Z252))^2),0)/(($F252-2*$F254)*$O$2)*1000</f>
        <v>0</v>
      </c>
      <c r="Q286" s="19">
        <f ca="1">MAX(K286-$Z254*(1-((0.48*$Z252+K287)/(0.48*$Z252))^2),0)/(($F252-2*$F254)*$O$2)*1000</f>
        <v>0.8137602106707178</v>
      </c>
      <c r="R286" s="19">
        <f t="shared" ref="R286" ca="1" si="395">MAX(L286-$Z254*(1-((0.48*$Z252+L287)/(0.48*$Z252))^2),0)/(($F252-2*$F254)*$O$2)*1000</f>
        <v>6.1117078648437513</v>
      </c>
      <c r="S286" s="19">
        <f t="shared" ref="S286" ca="1" si="396">MAX(M286-$Z254*(1-((0.48*$Z252+M287)/(0.48*$Z252))^2),0)/(($F252-2*$F254)*$O$2)*1000</f>
        <v>0</v>
      </c>
      <c r="T286" s="19">
        <f t="shared" ref="T286" ca="1" si="397">MAX(N286-$Z254*(1-((0.48*$Z252+N287)/(0.48*$Z252))^2),0)/(($F252-2*$F254)*$O$2)*1000</f>
        <v>0</v>
      </c>
      <c r="U286" s="17">
        <f ca="1">MAX(P286:T286)</f>
        <v>6.1117078648437513</v>
      </c>
      <c r="V286" s="39">
        <v>9.36</v>
      </c>
      <c r="Y286" s="68">
        <f>2*V286*$O$2/10</f>
        <v>732.52173913043475</v>
      </c>
      <c r="Z286" s="69">
        <f>Y286*(F252-2*F254)/200</f>
        <v>80.577391304347827</v>
      </c>
    </row>
    <row r="287" spans="1:26">
      <c r="A287" s="1">
        <f>B253</f>
        <v>1</v>
      </c>
      <c r="D287" s="1" t="s">
        <v>12</v>
      </c>
      <c r="E287" s="20">
        <f ca="1">E275</f>
        <v>-991.346</v>
      </c>
      <c r="F287" s="8">
        <f ca="1">O275</f>
        <v>-899.75849999999991</v>
      </c>
      <c r="G287" s="8">
        <f ca="1">P275</f>
        <v>-356.82149999999996</v>
      </c>
      <c r="H287" s="8">
        <f ca="1">Q275</f>
        <v>-742.2675999999999</v>
      </c>
      <c r="I287" s="8">
        <f ca="1">R275</f>
        <v>-514.31240000000003</v>
      </c>
      <c r="K287" s="17">
        <f ca="1">F287</f>
        <v>-899.75849999999991</v>
      </c>
      <c r="L287" s="17">
        <f t="shared" ref="L287" ca="1" si="398">G287</f>
        <v>-356.82149999999996</v>
      </c>
      <c r="M287" s="17">
        <f t="shared" ref="M287" ca="1" si="399">H287</f>
        <v>-742.2675999999999</v>
      </c>
      <c r="N287" s="17">
        <f t="shared" ref="N287" ca="1" si="400">I287</f>
        <v>-514.31240000000003</v>
      </c>
      <c r="Y287" s="61"/>
      <c r="Z287" s="61"/>
    </row>
    <row r="288" spans="1:26">
      <c r="D288" s="7" t="s">
        <v>71</v>
      </c>
      <c r="E288" s="4">
        <f ca="1">($Z253+$Z285)*(1-ABS((0.48*$Z252+E287)/(0.48*$Z252+$Y285))^(1+1/(1+$Y285/$Z252)))</f>
        <v>601.90917478305698</v>
      </c>
      <c r="K288" s="4">
        <f ca="1">($Z253+$Z285)*(1-ABS((0.48*$Z252+K287)/(0.48*$Z252+$Y285))^(1+1/(1+$Y285/$Z252)))</f>
        <v>590.80911091472694</v>
      </c>
      <c r="L288" s="4">
        <f ca="1">($Z253+$Z285)*(1-ABS((0.48*$Z252+L287)/(0.48*$Z252+$Y285))^(1+1/(1+$Y285/$Z252)))</f>
        <v>497.06496284738245</v>
      </c>
      <c r="M288" s="4">
        <f ca="1">($Z253+$Z285)*(1-ABS((0.48*$Z252+M287)/(0.48*$Z252+$Y285))^(1+1/(1+$Y285/$Z252)))</f>
        <v>568.35962200227414</v>
      </c>
      <c r="N288" s="4">
        <f ca="1">($Z253+$Z285)*(1-ABS((0.48*$Z252+N287)/(0.48*$Z252+$Y285))^(1+1/(1+$Y285/$Z252)))</f>
        <v>528.86857765757475</v>
      </c>
      <c r="Y288" s="61"/>
      <c r="Z288" s="61"/>
    </row>
    <row r="289" spans="1:27">
      <c r="D289" s="7" t="s">
        <v>72</v>
      </c>
      <c r="E289" s="4">
        <f ca="1">($Z254+$Z286)*(1-ABS((0.48*$Z252+E287)/(0.48*$Z252+$Y286))^(1+1/(1+$Y286/$Z252)))</f>
        <v>177.16330944297641</v>
      </c>
      <c r="K289" s="4">
        <f ca="1">($Z254+$Z286)*(1-ABS((0.48*$Z252+K287)/(0.48*$Z252+$Y286))^(1+1/(1+$Y286/$Z252)))</f>
        <v>172.85825671004403</v>
      </c>
      <c r="L289" s="4">
        <f ca="1">($Z254+$Z286)*(1-ABS((0.48*$Z252+L287)/(0.48*$Z252+$Y286))^(1+1/(1+$Y286/$Z252)))</f>
        <v>134.68426896820466</v>
      </c>
      <c r="M289" s="4">
        <f ca="1">($Z254+$Z286)*(1-ABS((0.48*$Z252+M287)/(0.48*$Z252+$Y286))^(1+1/(1+$Y286/$Z252)))</f>
        <v>163.95943446706306</v>
      </c>
      <c r="N289" s="4">
        <f ca="1">($Z254+$Z286)*(1-ABS((0.48*$Z252+N287)/(0.48*$Z252+$Y286))^(1+1/(1+$Y286/$Z252)))</f>
        <v>147.89079654370059</v>
      </c>
      <c r="Y289" s="61"/>
      <c r="Z289" s="61"/>
    </row>
    <row r="290" spans="1:27">
      <c r="A290" t="str">
        <f ca="1">IF(MAX(E290:N290)&gt;1,"non verificato","verificato")</f>
        <v>verificato</v>
      </c>
      <c r="D290" s="7" t="s">
        <v>73</v>
      </c>
      <c r="E290" s="3">
        <f ca="1">ABS(E285/E288)^1.5+ABS(E286/E289)^1.5</f>
        <v>1.8046581895523588E-2</v>
      </c>
      <c r="K290" s="3">
        <f t="shared" ref="K290:N290" ca="1" si="401">ABS(K285/K288)^1.5+ABS(K286/K289)^1.5</f>
        <v>0.51316209396309831</v>
      </c>
      <c r="L290" s="3">
        <f t="shared" ca="1" si="401"/>
        <v>0.73398827992741489</v>
      </c>
      <c r="M290" s="3">
        <f t="shared" ca="1" si="401"/>
        <v>0.57281366040319714</v>
      </c>
      <c r="N290" s="3">
        <f t="shared" ca="1" si="401"/>
        <v>0.64228938961132176</v>
      </c>
      <c r="Y290" s="61"/>
      <c r="Z290" s="61"/>
    </row>
    <row r="291" spans="1:27">
      <c r="Y291" s="61"/>
      <c r="Z291" s="61"/>
    </row>
    <row r="292" spans="1:27">
      <c r="B292" s="9" t="s">
        <v>58</v>
      </c>
      <c r="C292" s="1" t="s">
        <v>57</v>
      </c>
      <c r="D292" s="10"/>
      <c r="E292" s="15" t="s">
        <v>44</v>
      </c>
      <c r="F292" s="13" t="s">
        <v>63</v>
      </c>
      <c r="G292" s="13" t="s">
        <v>64</v>
      </c>
      <c r="H292" s="13" t="s">
        <v>65</v>
      </c>
      <c r="I292" s="13" t="s">
        <v>66</v>
      </c>
      <c r="J292" s="13" t="s">
        <v>67</v>
      </c>
      <c r="K292" s="15" t="s">
        <v>63</v>
      </c>
      <c r="L292" s="15" t="s">
        <v>64</v>
      </c>
      <c r="M292" s="15" t="s">
        <v>65</v>
      </c>
      <c r="N292" s="15" t="s">
        <v>66</v>
      </c>
      <c r="O292" s="7" t="str">
        <f>O284</f>
        <v>As,nec</v>
      </c>
      <c r="P292" s="13" t="s">
        <v>44</v>
      </c>
      <c r="Q292" s="13" t="s">
        <v>63</v>
      </c>
      <c r="R292" s="13" t="s">
        <v>64</v>
      </c>
      <c r="S292" s="13" t="s">
        <v>65</v>
      </c>
      <c r="T292" s="13" t="s">
        <v>66</v>
      </c>
      <c r="U292" s="13" t="s">
        <v>13</v>
      </c>
      <c r="V292" s="16" t="s">
        <v>68</v>
      </c>
      <c r="Y292" s="57" t="s">
        <v>69</v>
      </c>
      <c r="Z292" s="57" t="s">
        <v>70</v>
      </c>
    </row>
    <row r="293" spans="1:27">
      <c r="D293" s="1" t="s">
        <v>52</v>
      </c>
      <c r="E293" s="17">
        <f ca="1">E278</f>
        <v>0.36</v>
      </c>
      <c r="F293" s="4">
        <f t="shared" ref="F293:F294" ca="1" si="402">O278</f>
        <v>196.40009999999998</v>
      </c>
      <c r="G293" s="4">
        <f t="shared" ref="G293:G294" ca="1" si="403">P278</f>
        <v>-196.1901</v>
      </c>
      <c r="H293" s="18">
        <f t="shared" ref="H293:H294" ca="1" si="404">Q278</f>
        <v>-428.35</v>
      </c>
      <c r="I293" s="18">
        <f t="shared" ref="I293:I294" ca="1" si="405">R278</f>
        <v>428.56000000000006</v>
      </c>
      <c r="J293" s="4" t="str">
        <f>IF(R267="si",INDEX($N$40:$N$53,MATCH(A287,$L$40:$L$53,-1)+1,1),"---")</f>
        <v>---</v>
      </c>
      <c r="K293" s="17">
        <f ca="1">MAX(ABS(F293),IF(J293="---",0,0.3*J293))</f>
        <v>196.40009999999998</v>
      </c>
      <c r="L293" s="17">
        <f ca="1">MAX(ABS(G293),IF(J293="---",0,0.3*J293))</f>
        <v>196.1901</v>
      </c>
      <c r="M293" s="17">
        <f ca="1">MAX(ABS(H293),J293)</f>
        <v>428.35</v>
      </c>
      <c r="N293" s="17">
        <f ca="1">MAX(ABS(I293),J293)</f>
        <v>428.56000000000006</v>
      </c>
      <c r="O293" s="7" t="str">
        <f>O285</f>
        <v>lx (corto)</v>
      </c>
      <c r="P293" s="19">
        <f t="shared" ref="P293" ca="1" si="406">MAX(E293-$Z253*(1-((0.48*$Z252+E295)/(0.48*$Z252))^2),0)/(($F253-2*$F254)*$O$2)*1000</f>
        <v>0</v>
      </c>
      <c r="Q293" s="19">
        <f ca="1">MAX(K293-$Z253*(1-((0.48*$Z252+K295)/(0.48*$Z252))^2),0)/(($F253-2*$F254)*$O$2)*1000</f>
        <v>0</v>
      </c>
      <c r="R293" s="19">
        <f ca="1">MAX(L293-$Z253*(1-((0.48*$Z252+L295)/(0.48*$Z252))^2),0)/(($F253-2*$F254)*$O$2)*1000</f>
        <v>3.5821350063760082</v>
      </c>
      <c r="S293" s="19">
        <f ca="1">MAX(M293-$Z253*(1-((0.48*$Z252+M295)/(0.48*$Z252))^2),0)/(($F253-2*$F254)*$O$2)*1000</f>
        <v>9.7307350440615306</v>
      </c>
      <c r="T293" s="19">
        <f ca="1">MAX(N293-$Z253*(1-((0.48*$Z252+N295)/(0.48*$Z252))^2),0)/(($F253-2*$F254)*$O$2)*1000</f>
        <v>11.581076608303571</v>
      </c>
      <c r="U293" s="17">
        <f ca="1">MAX(P293:T293)</f>
        <v>11.581076608303571</v>
      </c>
      <c r="V293" s="39">
        <v>15.7</v>
      </c>
      <c r="Y293" s="68">
        <f>2*V293*$O$2/10</f>
        <v>1228.6956521739132</v>
      </c>
      <c r="Z293" s="69">
        <f>Y293*(F253-2*F254)/200</f>
        <v>380.89565217391311</v>
      </c>
    </row>
    <row r="294" spans="1:27">
      <c r="D294" s="1" t="s">
        <v>53</v>
      </c>
      <c r="E294" s="17">
        <f ca="1">E279</f>
        <v>-7.2450000000000001</v>
      </c>
      <c r="F294" s="18">
        <f t="shared" ca="1" si="402"/>
        <v>-67.962400000000002</v>
      </c>
      <c r="G294" s="18">
        <f t="shared" ca="1" si="403"/>
        <v>59.2804</v>
      </c>
      <c r="H294" s="4">
        <f t="shared" ca="1" si="404"/>
        <v>-31.351700000000001</v>
      </c>
      <c r="I294" s="4">
        <f t="shared" ca="1" si="405"/>
        <v>22.669699999999999</v>
      </c>
      <c r="J294" s="4" t="str">
        <f>IF(R268="si",INDEX($O$40:$O$53,MATCH(A287,$L$40:$L$53,-1)+1,1),"---")</f>
        <v>---</v>
      </c>
      <c r="K294" s="17">
        <f ca="1">MAX(ABS(F294),J294)</f>
        <v>67.962400000000002</v>
      </c>
      <c r="L294" s="17">
        <f ca="1">MAX(ABS(G294),J294)</f>
        <v>59.2804</v>
      </c>
      <c r="M294" s="17">
        <f ca="1">MAX(ABS(H294),IF(J294="---",0,0.3*J294))</f>
        <v>31.351700000000001</v>
      </c>
      <c r="N294" s="17">
        <f ca="1">MAX(ABS(I294),IF(J294="---",0,0.3*J294))</f>
        <v>22.669699999999999</v>
      </c>
      <c r="O294" s="7" t="str">
        <f>O286</f>
        <v>ly (lungo)</v>
      </c>
      <c r="P294" s="19">
        <f t="shared" ref="P294" ca="1" si="407">MAX(E294-$Z254*(1-((0.48*$Z252+E295)/(0.48*$Z252))^2),0)/(($F252-2*$F254)*$O$2)*1000</f>
        <v>0</v>
      </c>
      <c r="Q294" s="19">
        <f ca="1">MAX(K294-$Z254*(1-((0.48*$Z252+K295)/(0.48*$Z252))^2),0)/(($F252-2*$F254)*$O$2)*1000</f>
        <v>0</v>
      </c>
      <c r="R294" s="19">
        <f ca="1">MAX(L294-$Z254*(1-((0.48*$Z252+L295)/(0.48*$Z252))^2),0)/(($F252-2*$F254)*$O$2)*1000</f>
        <v>1.4455422082780947</v>
      </c>
      <c r="S294" s="19">
        <f ca="1">MAX(M294-$Z254*(1-((0.48*$Z252+M295)/(0.48*$Z252))^2),0)/(($F252-2*$F254)*$O$2)*1000</f>
        <v>0</v>
      </c>
      <c r="T294" s="19">
        <f ca="1">MAX(N294-$Z254*(1-((0.48*$Z252+N295)/(0.48*$Z252))^2),0)/(($F252-2*$F254)*$O$2)*1000</f>
        <v>0</v>
      </c>
      <c r="U294" s="17">
        <f ca="1">MAX(P294:T294)</f>
        <v>1.4455422082780947</v>
      </c>
      <c r="V294" s="39">
        <v>9.36</v>
      </c>
      <c r="Y294" s="68">
        <f>2*V294*$O$2/10</f>
        <v>732.52173913043475</v>
      </c>
      <c r="Z294" s="69">
        <f>Y294*(F252-2*F254)/200</f>
        <v>80.577391304347827</v>
      </c>
    </row>
    <row r="295" spans="1:27">
      <c r="D295" s="1" t="s">
        <v>12</v>
      </c>
      <c r="E295" s="20">
        <f ca="1">E282</f>
        <v>-991.346</v>
      </c>
      <c r="F295" s="8">
        <f ca="1">O282</f>
        <v>-899.75849999999991</v>
      </c>
      <c r="G295" s="8">
        <f ca="1">P282</f>
        <v>-356.82149999999996</v>
      </c>
      <c r="H295" s="8">
        <f ca="1">Q282</f>
        <v>-742.2675999999999</v>
      </c>
      <c r="I295" s="8">
        <f ca="1">R282</f>
        <v>-514.31240000000003</v>
      </c>
      <c r="K295" s="17">
        <f ca="1">F295</f>
        <v>-899.75849999999991</v>
      </c>
      <c r="L295" s="17">
        <f t="shared" ref="L295" ca="1" si="408">G295</f>
        <v>-356.82149999999996</v>
      </c>
      <c r="M295" s="17">
        <f t="shared" ref="M295" ca="1" si="409">H295</f>
        <v>-742.2675999999999</v>
      </c>
      <c r="N295" s="17">
        <f t="shared" ref="N295" ca="1" si="410">I295</f>
        <v>-514.31240000000003</v>
      </c>
    </row>
    <row r="296" spans="1:27">
      <c r="D296" s="7" t="s">
        <v>71</v>
      </c>
      <c r="E296" s="4">
        <f ca="1">($Z253+$Z293)*(1-ABS((0.48*$Z252+E295)/(0.48*$Z252+$Y293))^(1+1/(1+$Y293/$Z252)))</f>
        <v>601.90917478305698</v>
      </c>
      <c r="K296" s="4">
        <f ca="1">($Z253+$Z293)*(1-ABS((0.48*$Z252+K295)/(0.48*$Z252+$Y293))^(1+1/(1+$Y293/$Z252)))</f>
        <v>590.80911091472694</v>
      </c>
      <c r="L296" s="4">
        <f ca="1">($Z253+$Z293)*(1-ABS((0.48*$Z252+L295)/(0.48*$Z252+$Y293))^(1+1/(1+$Y293/$Z252)))</f>
        <v>497.06496284738245</v>
      </c>
      <c r="M296" s="4">
        <f ca="1">($Z253+$Z293)*(1-ABS((0.48*$Z252+M295)/(0.48*$Z252+$Y293))^(1+1/(1+$Y293/$Z252)))</f>
        <v>568.35962200227414</v>
      </c>
      <c r="N296" s="4">
        <f ca="1">($Z253+$Z293)*(1-ABS((0.48*$Z252+N295)/(0.48*$Z252+$Y293))^(1+1/(1+$Y293/$Z252)))</f>
        <v>528.86857765757475</v>
      </c>
    </row>
    <row r="297" spans="1:27">
      <c r="D297" s="7" t="s">
        <v>72</v>
      </c>
      <c r="E297" s="4">
        <f ca="1">($Z254+$Z294)*(1-ABS((0.48*$Z252+E295)/(0.48*$Z252+$Y294))^(1+1/(1+$Y294/$Z252)))</f>
        <v>177.16330944297641</v>
      </c>
      <c r="K297" s="4">
        <f ca="1">($Z254+$Z294)*(1-ABS((0.48*$Z252+K295)/(0.48*$Z252+$Y294))^(1+1/(1+$Y294/$Z252)))</f>
        <v>172.85825671004403</v>
      </c>
      <c r="L297" s="4">
        <f ca="1">($Z254+$Z294)*(1-ABS((0.48*$Z252+L295)/(0.48*$Z252+$Y294))^(1+1/(1+$Y294/$Z252)))</f>
        <v>134.68426896820466</v>
      </c>
      <c r="M297" s="4">
        <f ca="1">($Z254+$Z294)*(1-ABS((0.48*$Z252+M295)/(0.48*$Z252+$Y294))^(1+1/(1+$Y294/$Z252)))</f>
        <v>163.95943446706306</v>
      </c>
      <c r="N297" s="4">
        <f ca="1">($Z254+$Z294)*(1-ABS((0.48*$Z252+N295)/(0.48*$Z252+$Y294))^(1+1/(1+$Y294/$Z252)))</f>
        <v>147.89079654370059</v>
      </c>
    </row>
    <row r="298" spans="1:27">
      <c r="A298" t="str">
        <f ca="1">IF(MAX(E298:N298)&gt;1,"non verificato","verificato")</f>
        <v>verificato</v>
      </c>
      <c r="D298" s="7" t="s">
        <v>73</v>
      </c>
      <c r="E298" s="3">
        <f ca="1">ABS(E293/E296)^1.5+ABS(E294/E297)^1.5</f>
        <v>8.2844632789044609E-3</v>
      </c>
      <c r="K298" s="3">
        <f t="shared" ref="K298:N298" ca="1" si="411">ABS(K293/K296)^1.5+ABS(K294/K297)^1.5</f>
        <v>0.43819346097568646</v>
      </c>
      <c r="L298" s="3">
        <f t="shared" ca="1" si="411"/>
        <v>0.53997388493328513</v>
      </c>
      <c r="M298" s="3">
        <f t="shared" ca="1" si="411"/>
        <v>0.73789507301262169</v>
      </c>
      <c r="N298" s="3">
        <f t="shared" ca="1" si="411"/>
        <v>0.78946506432176233</v>
      </c>
    </row>
    <row r="299" spans="1:27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1" spans="1:27">
      <c r="A301" t="s">
        <v>21</v>
      </c>
      <c r="B301" s="1">
        <f ca="1">$A$6</f>
        <v>20</v>
      </c>
      <c r="D301" t="s">
        <v>22</v>
      </c>
      <c r="E301" s="1" t="s">
        <v>116</v>
      </c>
      <c r="F301" s="36">
        <v>30</v>
      </c>
      <c r="G301" t="s">
        <v>23</v>
      </c>
      <c r="H301" t="s">
        <v>24</v>
      </c>
      <c r="L301" t="s">
        <v>25</v>
      </c>
      <c r="M301" s="36">
        <v>30</v>
      </c>
      <c r="N301" t="s">
        <v>23</v>
      </c>
      <c r="O301" t="s">
        <v>26</v>
      </c>
      <c r="V301" s="61" t="s">
        <v>27</v>
      </c>
      <c r="W301" s="57">
        <f ca="1">MATCH(B302,$C$6:$C$33,-1)</f>
        <v>17</v>
      </c>
      <c r="X301" s="61"/>
      <c r="Y301" s="57" t="s">
        <v>28</v>
      </c>
      <c r="Z301" s="68">
        <f>F301*F302*$O$1/10</f>
        <v>2975</v>
      </c>
      <c r="AA301" s="61" t="s">
        <v>29</v>
      </c>
    </row>
    <row r="302" spans="1:27">
      <c r="A302" t="s">
        <v>30</v>
      </c>
      <c r="B302" s="41">
        <f>MAX(1,B253-1)</f>
        <v>1</v>
      </c>
      <c r="E302" s="1" t="s">
        <v>31</v>
      </c>
      <c r="F302" s="36">
        <v>70</v>
      </c>
      <c r="G302" t="s">
        <v>23</v>
      </c>
      <c r="H302" t="s">
        <v>32</v>
      </c>
      <c r="L302" t="s">
        <v>33</v>
      </c>
      <c r="M302" s="36">
        <v>30</v>
      </c>
      <c r="N302" t="s">
        <v>23</v>
      </c>
      <c r="O302" t="s">
        <v>34</v>
      </c>
      <c r="V302" s="61"/>
      <c r="W302" s="61"/>
      <c r="X302" s="61"/>
      <c r="Y302" s="57" t="s">
        <v>35</v>
      </c>
      <c r="Z302" s="57">
        <f>0.12*Z301*F302/100</f>
        <v>249.9</v>
      </c>
      <c r="AA302" s="61" t="s">
        <v>36</v>
      </c>
    </row>
    <row r="303" spans="1:27">
      <c r="B303" s="43" t="str">
        <f>IF(B302=B253,"duplicato","")</f>
        <v>duplicato</v>
      </c>
      <c r="E303" s="1" t="s">
        <v>37</v>
      </c>
      <c r="F303" s="48">
        <f>$L$3</f>
        <v>4</v>
      </c>
      <c r="G303" t="s">
        <v>23</v>
      </c>
      <c r="H303" t="s">
        <v>38</v>
      </c>
      <c r="L303" t="s">
        <v>39</v>
      </c>
      <c r="M303" s="38">
        <v>320</v>
      </c>
      <c r="N303" t="s">
        <v>23</v>
      </c>
      <c r="O303" t="s">
        <v>118</v>
      </c>
      <c r="V303" s="61"/>
      <c r="W303" s="61"/>
      <c r="X303" s="61"/>
      <c r="Y303" s="57" t="s">
        <v>40</v>
      </c>
      <c r="Z303" s="57">
        <f>0.12*Z301*F301/100</f>
        <v>107.1</v>
      </c>
      <c r="AA303" s="61" t="s">
        <v>36</v>
      </c>
    </row>
    <row r="305" spans="1:18">
      <c r="A305" t="s">
        <v>41</v>
      </c>
      <c r="B305" s="9" t="s">
        <v>42</v>
      </c>
      <c r="C305" s="1" t="s">
        <v>43</v>
      </c>
      <c r="E305" s="2" t="s">
        <v>44</v>
      </c>
      <c r="F305" s="2" t="s">
        <v>45</v>
      </c>
      <c r="G305" s="2" t="s">
        <v>46</v>
      </c>
      <c r="H305" s="2" t="s">
        <v>47</v>
      </c>
      <c r="I305" s="2" t="s">
        <v>48</v>
      </c>
      <c r="J305" s="2" t="s">
        <v>49</v>
      </c>
      <c r="K305" s="2" t="s">
        <v>50</v>
      </c>
      <c r="L305" s="2" t="s">
        <v>51</v>
      </c>
      <c r="O305" s="23"/>
    </row>
    <row r="306" spans="1:18">
      <c r="D306" s="1" t="s">
        <v>52</v>
      </c>
      <c r="E306" s="4">
        <f t="shared" ref="E306" ca="1" si="412">INDEX(O$6:O$33,$W301,1)</f>
        <v>-1.113</v>
      </c>
      <c r="F306" s="4">
        <f t="shared" ref="F306" ca="1" si="413">INDEX(P$6:P$33,$W301,1)</f>
        <v>-0.57999999999999996</v>
      </c>
      <c r="G306" s="4">
        <f t="shared" ref="G306" ca="1" si="414">INDEX(Q$6:Q$33,$W301,1)</f>
        <v>-24.047000000000001</v>
      </c>
      <c r="H306" s="4">
        <f t="shared" ref="H306" ca="1" si="415">INDEX(R$6:R$33,$W301,1)</f>
        <v>211.66200000000001</v>
      </c>
      <c r="I306" s="4">
        <f t="shared" ref="I306" ca="1" si="416">INDEX(S$6:S$33,$W301,1)</f>
        <v>21.111999999999998</v>
      </c>
      <c r="J306" s="4">
        <f t="shared" ref="J306" ca="1" si="417">INDEX(T$6:T$33,$W301,1)</f>
        <v>31.061</v>
      </c>
    </row>
    <row r="307" spans="1:18">
      <c r="D307" s="1" t="s">
        <v>53</v>
      </c>
      <c r="E307" s="4">
        <f t="shared" ref="E307:J307" ca="1" si="418">INDEX(E$6:E$33,$W301,1)</f>
        <v>13.923</v>
      </c>
      <c r="F307" s="4">
        <f t="shared" ca="1" si="418"/>
        <v>8.3320000000000007</v>
      </c>
      <c r="G307" s="4">
        <f t="shared" ca="1" si="418"/>
        <v>51.406999999999996</v>
      </c>
      <c r="H307" s="4">
        <f t="shared" ca="1" si="418"/>
        <v>6.2990000000000004</v>
      </c>
      <c r="I307" s="4">
        <f t="shared" ca="1" si="418"/>
        <v>0.79500000000000004</v>
      </c>
      <c r="J307" s="4">
        <f t="shared" ca="1" si="418"/>
        <v>1.17</v>
      </c>
    </row>
    <row r="308" spans="1:18">
      <c r="D308" s="1" t="s">
        <v>54</v>
      </c>
      <c r="E308" s="4">
        <f t="shared" ref="E308" ca="1" si="419">INDEX(O$6:O$33,$W301+2,1)</f>
        <v>-0.40899999999999997</v>
      </c>
      <c r="F308" s="4">
        <f t="shared" ref="F308" ca="1" si="420">INDEX(P$6:P$33,$W301+2,1)</f>
        <v>-0.19</v>
      </c>
      <c r="G308" s="4">
        <f t="shared" ref="G308" ca="1" si="421">INDEX(Q$6:Q$33,$W301+2,1)</f>
        <v>-17.489999999999998</v>
      </c>
      <c r="H308" s="4">
        <f t="shared" ref="H308" ca="1" si="422">INDEX(R$6:R$33,$W301+2,1)</f>
        <v>157.08699999999999</v>
      </c>
      <c r="I308" s="4">
        <f t="shared" ref="I308" ca="1" si="423">INDEX(S$6:S$33,$W301+2,1)</f>
        <v>15.715</v>
      </c>
      <c r="J308" s="4">
        <f t="shared" ref="J308" ca="1" si="424">INDEX(T$6:T$33,$W301+2,1)</f>
        <v>23.12</v>
      </c>
    </row>
    <row r="309" spans="1:18">
      <c r="D309" s="1" t="s">
        <v>55</v>
      </c>
      <c r="E309" s="4">
        <f t="shared" ref="E309:J309" ca="1" si="425">INDEX(E$6:E$33,$W301+2,1)</f>
        <v>5.88</v>
      </c>
      <c r="F309" s="4">
        <f t="shared" ca="1" si="425"/>
        <v>3.52</v>
      </c>
      <c r="G309" s="4">
        <f t="shared" ca="1" si="425"/>
        <v>30.971</v>
      </c>
      <c r="H309" s="4">
        <f t="shared" ca="1" si="425"/>
        <v>3.7919999999999998</v>
      </c>
      <c r="I309" s="4">
        <f t="shared" ca="1" si="425"/>
        <v>0.47699999999999998</v>
      </c>
      <c r="J309" s="4">
        <f t="shared" ca="1" si="425"/>
        <v>0.70099999999999996</v>
      </c>
      <c r="M309" t="s">
        <v>98</v>
      </c>
    </row>
    <row r="310" spans="1:18">
      <c r="D310" s="1" t="s">
        <v>12</v>
      </c>
      <c r="E310" s="4">
        <f t="shared" ref="E310" ca="1" si="426">INDEX(Y$6:Y$33,$W301+3,1)</f>
        <v>-991.346</v>
      </c>
      <c r="F310" s="4">
        <f t="shared" ref="F310" ca="1" si="427">INDEX(Z$6:Z$33,$W301+3,1)</f>
        <v>-628.29</v>
      </c>
      <c r="G310" s="4">
        <f t="shared" ref="G310" ca="1" si="428">INDEX(AA$6:AA$33,$W301+3,1)</f>
        <v>-257.16500000000002</v>
      </c>
      <c r="H310" s="4">
        <f t="shared" ref="H310" ca="1" si="429">INDEX(AB$6:AB$33,$W301+3,1)</f>
        <v>-30.492999999999999</v>
      </c>
      <c r="I310" s="4">
        <f t="shared" ref="I310" ca="1" si="430">INDEX(AC$6:AC$33,$W301+3,1)</f>
        <v>-3.577</v>
      </c>
      <c r="J310" s="4">
        <f t="shared" ref="J310" ca="1" si="431">INDEX(AD$6:AD$33,$W301+3,1)</f>
        <v>-5.2619999999999996</v>
      </c>
      <c r="K310" s="4">
        <f>L310*1.3</f>
        <v>0</v>
      </c>
      <c r="L310" s="39">
        <f>IF(B303="duplicato",L261,L268)</f>
        <v>0</v>
      </c>
      <c r="M310" t="s">
        <v>56</v>
      </c>
    </row>
    <row r="311" spans="1:18">
      <c r="M311" t="s">
        <v>96</v>
      </c>
    </row>
    <row r="312" spans="1:18">
      <c r="B312" s="9" t="s">
        <v>42</v>
      </c>
      <c r="C312" s="1" t="s">
        <v>57</v>
      </c>
      <c r="E312" s="2" t="s">
        <v>44</v>
      </c>
      <c r="F312" s="2" t="s">
        <v>45</v>
      </c>
      <c r="G312" s="2" t="s">
        <v>46</v>
      </c>
      <c r="H312" s="2" t="s">
        <v>47</v>
      </c>
      <c r="I312" s="2" t="s">
        <v>48</v>
      </c>
      <c r="J312" s="2" t="s">
        <v>49</v>
      </c>
      <c r="K312" s="2" t="s">
        <v>50</v>
      </c>
      <c r="L312" s="2" t="s">
        <v>51</v>
      </c>
    </row>
    <row r="313" spans="1:18">
      <c r="D313" s="1" t="s">
        <v>52</v>
      </c>
      <c r="E313" s="4">
        <f t="shared" ref="E313" ca="1" si="432">INDEX(O$6:O$33,$W301+1,1)</f>
        <v>0.36</v>
      </c>
      <c r="F313" s="4">
        <f t="shared" ref="F313" ca="1" si="433">INDEX(P$6:P$33,$W301+1,1)</f>
        <v>0.105</v>
      </c>
      <c r="G313" s="4">
        <f t="shared" ref="G313" ca="1" si="434">INDEX(Q$6:Q$33,$W301+1,1)</f>
        <v>39</v>
      </c>
      <c r="H313" s="4">
        <f t="shared" ref="H313" ca="1" si="435">INDEX(R$6:R$33,$W301+1,1)</f>
        <v>-353.947</v>
      </c>
      <c r="I313" s="4">
        <f t="shared" ref="I313" ca="1" si="436">INDEX(S$6:S$33,$W301+1,1)</f>
        <v>-35.46</v>
      </c>
      <c r="J313" s="4">
        <f t="shared" ref="J313" ca="1" si="437">INDEX(T$6:T$33,$W301+1,1)</f>
        <v>-52.17</v>
      </c>
      <c r="Q313" s="57" t="s">
        <v>114</v>
      </c>
      <c r="R313" s="57" t="str">
        <f>IF(F301&lt;=F302,"corto","lungo")</f>
        <v>corto</v>
      </c>
    </row>
    <row r="314" spans="1:18">
      <c r="D314" s="1" t="s">
        <v>53</v>
      </c>
      <c r="E314" s="4">
        <f t="shared" ref="E314:J314" ca="1" si="438">INDEX(E$6:E$33,$W301+1,1)</f>
        <v>-7.2450000000000001</v>
      </c>
      <c r="F314" s="4">
        <f t="shared" ca="1" si="438"/>
        <v>-4.3410000000000002</v>
      </c>
      <c r="G314" s="4">
        <f t="shared" ca="1" si="438"/>
        <v>-60.088000000000001</v>
      </c>
      <c r="H314" s="4">
        <f t="shared" ca="1" si="438"/>
        <v>-7.3529999999999998</v>
      </c>
      <c r="I314" s="4">
        <f t="shared" ca="1" si="438"/>
        <v>-0.92100000000000004</v>
      </c>
      <c r="J314" s="4">
        <f t="shared" ca="1" si="438"/>
        <v>-1.355</v>
      </c>
      <c r="Q314" s="57" t="s">
        <v>115</v>
      </c>
      <c r="R314" s="57" t="str">
        <f>IF(F302&lt;=F301,"corto","lungo")</f>
        <v>lungo</v>
      </c>
    </row>
    <row r="315" spans="1:18">
      <c r="D315" s="1" t="s">
        <v>54</v>
      </c>
      <c r="E315" s="4">
        <f ca="1">E308</f>
        <v>-0.40899999999999997</v>
      </c>
      <c r="F315" s="4">
        <f t="shared" ref="F315:J315" ca="1" si="439">F308</f>
        <v>-0.19</v>
      </c>
      <c r="G315" s="4">
        <f t="shared" ca="1" si="439"/>
        <v>-17.489999999999998</v>
      </c>
      <c r="H315" s="4">
        <f t="shared" ca="1" si="439"/>
        <v>157.08699999999999</v>
      </c>
      <c r="I315" s="4">
        <f t="shared" ca="1" si="439"/>
        <v>15.715</v>
      </c>
      <c r="J315" s="4">
        <f t="shared" ca="1" si="439"/>
        <v>23.12</v>
      </c>
    </row>
    <row r="316" spans="1:18">
      <c r="D316" s="1" t="s">
        <v>55</v>
      </c>
      <c r="E316" s="4">
        <f ca="1">E309</f>
        <v>5.88</v>
      </c>
      <c r="F316" s="4">
        <f t="shared" ref="F316:J316" ca="1" si="440">F309</f>
        <v>3.52</v>
      </c>
      <c r="G316" s="4">
        <f t="shared" ca="1" si="440"/>
        <v>30.971</v>
      </c>
      <c r="H316" s="4">
        <f t="shared" ca="1" si="440"/>
        <v>3.7919999999999998</v>
      </c>
      <c r="I316" s="4">
        <f t="shared" ca="1" si="440"/>
        <v>0.47699999999999998</v>
      </c>
      <c r="J316" s="4">
        <f t="shared" ca="1" si="440"/>
        <v>0.70099999999999996</v>
      </c>
      <c r="Q316" s="67" t="s">
        <v>112</v>
      </c>
      <c r="R316" s="57" t="str">
        <f>IF(AND($E$37="solo direzione rigida",R313="lungo"),"no","si")</f>
        <v>si</v>
      </c>
    </row>
    <row r="317" spans="1:18">
      <c r="D317" s="1" t="s">
        <v>12</v>
      </c>
      <c r="E317" s="4">
        <f ca="1">E310</f>
        <v>-991.346</v>
      </c>
      <c r="F317" s="4">
        <f t="shared" ref="F317:J317" ca="1" si="441">F310</f>
        <v>-628.29</v>
      </c>
      <c r="G317" s="4">
        <f t="shared" ca="1" si="441"/>
        <v>-257.16500000000002</v>
      </c>
      <c r="H317" s="4">
        <f t="shared" ca="1" si="441"/>
        <v>-30.492999999999999</v>
      </c>
      <c r="I317" s="4">
        <f t="shared" ca="1" si="441"/>
        <v>-3.577</v>
      </c>
      <c r="J317" s="4">
        <f t="shared" ca="1" si="441"/>
        <v>-5.2619999999999996</v>
      </c>
      <c r="K317" s="4">
        <f>L317*1.3</f>
        <v>0</v>
      </c>
      <c r="L317" s="39">
        <f>-F301*F302*(M303-(M301+M302))*$W$1/1000000+L310</f>
        <v>0</v>
      </c>
      <c r="Q317" s="67" t="s">
        <v>113</v>
      </c>
      <c r="R317" s="57" t="str">
        <f>IF(AND($E$37="solo direzione rigida",R314="lungo"),"no","si")</f>
        <v>si</v>
      </c>
    </row>
    <row r="319" spans="1:18" s="10" customFormat="1">
      <c r="B319" s="11" t="s">
        <v>58</v>
      </c>
      <c r="C319" s="12" t="s">
        <v>43</v>
      </c>
      <c r="E319" s="13" t="s">
        <v>44</v>
      </c>
      <c r="F319" s="13" t="s">
        <v>45</v>
      </c>
      <c r="G319" s="13" t="s">
        <v>46</v>
      </c>
      <c r="H319" s="13" t="s">
        <v>47</v>
      </c>
      <c r="I319" s="13" t="s">
        <v>48</v>
      </c>
      <c r="J319" s="13" t="s">
        <v>49</v>
      </c>
      <c r="K319" s="13" t="s">
        <v>59</v>
      </c>
      <c r="L319" s="13" t="s">
        <v>60</v>
      </c>
      <c r="M319" s="13" t="s">
        <v>61</v>
      </c>
      <c r="N319" s="13" t="s">
        <v>62</v>
      </c>
      <c r="O319" s="13" t="s">
        <v>63</v>
      </c>
      <c r="P319" s="13" t="s">
        <v>64</v>
      </c>
      <c r="Q319" s="13" t="s">
        <v>65</v>
      </c>
      <c r="R319" s="13" t="s">
        <v>66</v>
      </c>
    </row>
    <row r="320" spans="1:18" s="10" customFormat="1">
      <c r="D320" s="12" t="s">
        <v>52</v>
      </c>
      <c r="E320" s="14">
        <f t="shared" ref="E320:F320" ca="1" si="442">E306-(E306-E313)/$M303*$M301</f>
        <v>-0.97490624999999997</v>
      </c>
      <c r="F320" s="14">
        <f t="shared" ca="1" si="442"/>
        <v>-0.51578124999999997</v>
      </c>
      <c r="G320" s="14">
        <f ca="1">G306-(G306-G313)/$M303*$M301</f>
        <v>-18.136343750000002</v>
      </c>
      <c r="H320" s="14">
        <f t="shared" ref="H320:J320" ca="1" si="443">H306-(H306-H313)/$M303*$M301</f>
        <v>158.63615625</v>
      </c>
      <c r="I320" s="14">
        <f t="shared" ca="1" si="443"/>
        <v>15.808374999999998</v>
      </c>
      <c r="J320" s="14">
        <f t="shared" ca="1" si="443"/>
        <v>23.25809375</v>
      </c>
      <c r="K320" s="14">
        <f ca="1">(ABS(G320)+ABS(I320))*SIGN(G320)</f>
        <v>-33.94471875</v>
      </c>
      <c r="L320" s="14">
        <f ca="1">(ABS(H320)+ABS(J320))*SIGN(H320)</f>
        <v>181.89425</v>
      </c>
      <c r="M320" s="14">
        <f ca="1">(ABS(K320)+0.3*ABS(L320))*SIGN(K320)</f>
        <v>-88.512993749999993</v>
      </c>
      <c r="N320" s="14">
        <f t="shared" ref="N320:N324" ca="1" si="444">(ABS(L320)+0.3*ABS(K320))*SIGN(L320)</f>
        <v>192.07766562500001</v>
      </c>
      <c r="O320" s="14">
        <f ca="1">F320+M320</f>
        <v>-89.028774999999996</v>
      </c>
      <c r="P320" s="14">
        <f ca="1">F320-M320</f>
        <v>87.997212499999989</v>
      </c>
      <c r="Q320" s="14">
        <f ca="1">F320+N320</f>
        <v>191.56188437500001</v>
      </c>
      <c r="R320" s="14">
        <f ca="1">F320-N320</f>
        <v>-192.59344687500001</v>
      </c>
    </row>
    <row r="321" spans="1:26" s="10" customFormat="1">
      <c r="D321" s="12" t="s">
        <v>53</v>
      </c>
      <c r="E321" s="14">
        <f t="shared" ref="E321:F321" ca="1" si="445">E307-(E307-E314)/$M303*$M301</f>
        <v>11.938499999999999</v>
      </c>
      <c r="F321" s="14">
        <f t="shared" ca="1" si="445"/>
        <v>7.1439062500000006</v>
      </c>
      <c r="G321" s="14">
        <f ca="1">G307-(G307-G314)/$M303*$M301</f>
        <v>40.954343749999992</v>
      </c>
      <c r="H321" s="14">
        <f t="shared" ref="H321:J321" ca="1" si="446">H307-(H307-H314)/$M303*$M301</f>
        <v>5.0191250000000007</v>
      </c>
      <c r="I321" s="14">
        <f t="shared" ca="1" si="446"/>
        <v>0.63412500000000005</v>
      </c>
      <c r="J321" s="14">
        <f t="shared" ca="1" si="446"/>
        <v>0.93328124999999995</v>
      </c>
      <c r="K321" s="14">
        <f t="shared" ref="K321:K324" ca="1" si="447">(ABS(G321)+ABS(I321))*SIGN(G321)</f>
        <v>41.58846874999999</v>
      </c>
      <c r="L321" s="14">
        <f t="shared" ref="L321:L324" ca="1" si="448">(ABS(H321)+ABS(J321))*SIGN(H321)</f>
        <v>5.952406250000001</v>
      </c>
      <c r="M321" s="14">
        <f t="shared" ref="M321:M324" ca="1" si="449">(ABS(K321)+0.3*ABS(L321))*SIGN(K321)</f>
        <v>43.37419062499999</v>
      </c>
      <c r="N321" s="14">
        <f t="shared" ca="1" si="444"/>
        <v>18.428946874999998</v>
      </c>
      <c r="O321" s="14">
        <f t="shared" ref="O321:O323" ca="1" si="450">F321+M321</f>
        <v>50.518096874999991</v>
      </c>
      <c r="P321" s="14">
        <f t="shared" ref="P321:P323" ca="1" si="451">F321-M321</f>
        <v>-36.230284374999989</v>
      </c>
      <c r="Q321" s="14">
        <f t="shared" ref="Q321:Q323" ca="1" si="452">F321+N321</f>
        <v>25.572853124999998</v>
      </c>
      <c r="R321" s="14">
        <f t="shared" ref="R321:R323" ca="1" si="453">F321-N321</f>
        <v>-11.285040624999997</v>
      </c>
    </row>
    <row r="322" spans="1:26" s="10" customFormat="1">
      <c r="D322" s="12" t="s">
        <v>54</v>
      </c>
      <c r="E322" s="14">
        <f t="shared" ref="E322:J322" ca="1" si="454">E308</f>
        <v>-0.40899999999999997</v>
      </c>
      <c r="F322" s="14">
        <f t="shared" ca="1" si="454"/>
        <v>-0.19</v>
      </c>
      <c r="G322" s="14">
        <f t="shared" ca="1" si="454"/>
        <v>-17.489999999999998</v>
      </c>
      <c r="H322" s="14">
        <f t="shared" ca="1" si="454"/>
        <v>157.08699999999999</v>
      </c>
      <c r="I322" s="14">
        <f t="shared" ca="1" si="454"/>
        <v>15.715</v>
      </c>
      <c r="J322" s="14">
        <f t="shared" ca="1" si="454"/>
        <v>23.12</v>
      </c>
      <c r="K322" s="14">
        <f t="shared" ca="1" si="447"/>
        <v>-33.204999999999998</v>
      </c>
      <c r="L322" s="14">
        <f t="shared" ca="1" si="448"/>
        <v>180.20699999999999</v>
      </c>
      <c r="M322" s="14">
        <f t="shared" ca="1" si="449"/>
        <v>-87.267099999999999</v>
      </c>
      <c r="N322" s="14">
        <f t="shared" ca="1" si="444"/>
        <v>190.16849999999999</v>
      </c>
      <c r="O322" s="14">
        <f t="shared" ca="1" si="450"/>
        <v>-87.457099999999997</v>
      </c>
      <c r="P322" s="14">
        <f t="shared" ca="1" si="451"/>
        <v>87.077100000000002</v>
      </c>
      <c r="Q322" s="14">
        <f t="shared" ca="1" si="452"/>
        <v>189.9785</v>
      </c>
      <c r="R322" s="14">
        <f t="shared" ca="1" si="453"/>
        <v>-190.35849999999999</v>
      </c>
    </row>
    <row r="323" spans="1:26" s="10" customFormat="1">
      <c r="D323" s="12" t="s">
        <v>55</v>
      </c>
      <c r="E323" s="14">
        <f t="shared" ref="E323:J323" ca="1" si="455">E309</f>
        <v>5.88</v>
      </c>
      <c r="F323" s="14">
        <f t="shared" ca="1" si="455"/>
        <v>3.52</v>
      </c>
      <c r="G323" s="14">
        <f t="shared" ca="1" si="455"/>
        <v>30.971</v>
      </c>
      <c r="H323" s="14">
        <f t="shared" ca="1" si="455"/>
        <v>3.7919999999999998</v>
      </c>
      <c r="I323" s="14">
        <f t="shared" ca="1" si="455"/>
        <v>0.47699999999999998</v>
      </c>
      <c r="J323" s="14">
        <f t="shared" ca="1" si="455"/>
        <v>0.70099999999999996</v>
      </c>
      <c r="K323" s="14">
        <f t="shared" ca="1" si="447"/>
        <v>31.448</v>
      </c>
      <c r="L323" s="14">
        <f t="shared" ca="1" si="448"/>
        <v>4.4929999999999994</v>
      </c>
      <c r="M323" s="14">
        <f t="shared" ca="1" si="449"/>
        <v>32.795900000000003</v>
      </c>
      <c r="N323" s="14">
        <f t="shared" ca="1" si="444"/>
        <v>13.927399999999999</v>
      </c>
      <c r="O323" s="14">
        <f t="shared" ca="1" si="450"/>
        <v>36.315900000000006</v>
      </c>
      <c r="P323" s="14">
        <f t="shared" ca="1" si="451"/>
        <v>-29.275900000000004</v>
      </c>
      <c r="Q323" s="14">
        <f t="shared" ca="1" si="452"/>
        <v>17.447399999999998</v>
      </c>
      <c r="R323" s="14">
        <f t="shared" ca="1" si="453"/>
        <v>-10.407399999999999</v>
      </c>
    </row>
    <row r="324" spans="1:26" s="10" customFormat="1">
      <c r="D324" s="12" t="s">
        <v>12</v>
      </c>
      <c r="E324" s="14">
        <f ca="1">E310+K310</f>
        <v>-991.346</v>
      </c>
      <c r="F324" s="14">
        <f ca="1">F310+L310</f>
        <v>-628.29</v>
      </c>
      <c r="G324" s="14">
        <f t="shared" ref="G324:J324" ca="1" si="456">G310</f>
        <v>-257.16500000000002</v>
      </c>
      <c r="H324" s="14">
        <f t="shared" ca="1" si="456"/>
        <v>-30.492999999999999</v>
      </c>
      <c r="I324" s="14">
        <f t="shared" ca="1" si="456"/>
        <v>-3.577</v>
      </c>
      <c r="J324" s="14">
        <f t="shared" ca="1" si="456"/>
        <v>-5.2619999999999996</v>
      </c>
      <c r="K324" s="14">
        <f t="shared" ca="1" si="447"/>
        <v>-260.74200000000002</v>
      </c>
      <c r="L324" s="14">
        <f t="shared" ca="1" si="448"/>
        <v>-35.754999999999995</v>
      </c>
      <c r="M324" s="14">
        <f t="shared" ca="1" si="449"/>
        <v>-271.46850000000001</v>
      </c>
      <c r="N324" s="14">
        <f t="shared" ca="1" si="444"/>
        <v>-113.9776</v>
      </c>
      <c r="O324" s="14">
        <f ca="1">F324+M324</f>
        <v>-899.75849999999991</v>
      </c>
      <c r="P324" s="14">
        <f ca="1">F324-M324</f>
        <v>-356.82149999999996</v>
      </c>
      <c r="Q324" s="14">
        <f ca="1">F324+N324</f>
        <v>-742.2675999999999</v>
      </c>
      <c r="R324" s="14">
        <f ca="1">F324-N324</f>
        <v>-514.31240000000003</v>
      </c>
    </row>
    <row r="325" spans="1:26" s="10" customFormat="1"/>
    <row r="326" spans="1:26" s="10" customFormat="1">
      <c r="B326" s="11" t="s">
        <v>58</v>
      </c>
      <c r="C326" s="12" t="s">
        <v>57</v>
      </c>
      <c r="E326" s="13" t="s">
        <v>44</v>
      </c>
      <c r="F326" s="13" t="s">
        <v>45</v>
      </c>
      <c r="G326" s="13" t="s">
        <v>46</v>
      </c>
      <c r="H326" s="13" t="s">
        <v>47</v>
      </c>
      <c r="I326" s="13" t="s">
        <v>48</v>
      </c>
      <c r="J326" s="13" t="s">
        <v>49</v>
      </c>
      <c r="K326" s="13" t="s">
        <v>59</v>
      </c>
      <c r="L326" s="13" t="s">
        <v>60</v>
      </c>
      <c r="M326" s="13" t="s">
        <v>61</v>
      </c>
      <c r="N326" s="13" t="s">
        <v>62</v>
      </c>
      <c r="O326" s="13" t="s">
        <v>63</v>
      </c>
      <c r="P326" s="13" t="s">
        <v>64</v>
      </c>
      <c r="Q326" s="13" t="s">
        <v>65</v>
      </c>
      <c r="R326" s="13" t="s">
        <v>66</v>
      </c>
    </row>
    <row r="327" spans="1:26" s="10" customFormat="1">
      <c r="D327" s="12" t="s">
        <v>52</v>
      </c>
      <c r="E327" s="14">
        <f t="shared" ref="E327:F327" ca="1" si="457">E313+(E306-E313)/$M303*$M302</f>
        <v>0.22190625</v>
      </c>
      <c r="F327" s="14">
        <f t="shared" ca="1" si="457"/>
        <v>4.0781250000000005E-2</v>
      </c>
      <c r="G327" s="14">
        <f ca="1">G313+(G306-G313)/$M303*$M302</f>
        <v>33.089343749999998</v>
      </c>
      <c r="H327" s="14">
        <f t="shared" ref="H327:J327" ca="1" si="458">H313+(H306-H313)/$M303*$M302</f>
        <v>-300.92115624999997</v>
      </c>
      <c r="I327" s="14">
        <f t="shared" ca="1" si="458"/>
        <v>-30.156375000000001</v>
      </c>
      <c r="J327" s="14">
        <f t="shared" ca="1" si="458"/>
        <v>-44.367093750000002</v>
      </c>
      <c r="K327" s="14">
        <f ca="1">(ABS(G327)+ABS(I327))*SIGN(G327)</f>
        <v>63.245718749999995</v>
      </c>
      <c r="L327" s="14">
        <f ca="1">(ABS(H327)+ABS(J327))*SIGN(H327)</f>
        <v>-345.28824999999995</v>
      </c>
      <c r="M327" s="14">
        <f t="shared" ref="M327:M331" ca="1" si="459">(ABS(K327)+0.3*ABS(L327))*SIGN(K327)</f>
        <v>166.83219374999999</v>
      </c>
      <c r="N327" s="14">
        <f t="shared" ref="N327:N331" ca="1" si="460">(ABS(L327)+0.3*ABS(K327))*SIGN(L327)</f>
        <v>-364.26196562499996</v>
      </c>
      <c r="O327" s="14">
        <f ca="1">F327+M327</f>
        <v>166.872975</v>
      </c>
      <c r="P327" s="14">
        <f ca="1">F327-M327</f>
        <v>-166.79141249999998</v>
      </c>
      <c r="Q327" s="14">
        <f ca="1">F327+N327</f>
        <v>-364.22118437499995</v>
      </c>
      <c r="R327" s="14">
        <f ca="1">F327-N327</f>
        <v>364.30274687499997</v>
      </c>
    </row>
    <row r="328" spans="1:26" s="10" customFormat="1">
      <c r="D328" s="12" t="s">
        <v>53</v>
      </c>
      <c r="E328" s="14">
        <f t="shared" ref="E328:F328" ca="1" si="461">E314+(E307-E314)/$M303*$M302</f>
        <v>-5.2605000000000004</v>
      </c>
      <c r="F328" s="14">
        <f t="shared" ca="1" si="461"/>
        <v>-3.15290625</v>
      </c>
      <c r="G328" s="14">
        <f ca="1">G314+(G307-G314)/$M303*$M302</f>
        <v>-49.635343750000004</v>
      </c>
      <c r="H328" s="14">
        <f t="shared" ref="H328:J328" ca="1" si="462">H314+(H307-H314)/$M303*$M302</f>
        <v>-6.0731249999999992</v>
      </c>
      <c r="I328" s="14">
        <f t="shared" ca="1" si="462"/>
        <v>-0.76012500000000005</v>
      </c>
      <c r="J328" s="14">
        <f t="shared" ca="1" si="462"/>
        <v>-1.1182812499999999</v>
      </c>
      <c r="K328" s="14">
        <f t="shared" ref="K328:K331" ca="1" si="463">(ABS(G328)+ABS(I328))*SIGN(G328)</f>
        <v>-50.395468750000006</v>
      </c>
      <c r="L328" s="14">
        <f t="shared" ref="L328:L331" ca="1" si="464">(ABS(H328)+ABS(J328))*SIGN(H328)</f>
        <v>-7.1914062499999991</v>
      </c>
      <c r="M328" s="14">
        <f t="shared" ca="1" si="459"/>
        <v>-52.552890625000003</v>
      </c>
      <c r="N328" s="14">
        <f t="shared" ca="1" si="460"/>
        <v>-22.310046875000001</v>
      </c>
      <c r="O328" s="14">
        <f t="shared" ref="O328:O330" ca="1" si="465">F328+M328</f>
        <v>-55.705796875000004</v>
      </c>
      <c r="P328" s="14">
        <f t="shared" ref="P328:P330" ca="1" si="466">F328-M328</f>
        <v>49.399984375000003</v>
      </c>
      <c r="Q328" s="14">
        <f t="shared" ref="Q328:Q330" ca="1" si="467">F328+N328</f>
        <v>-25.462953125000002</v>
      </c>
      <c r="R328" s="14">
        <f t="shared" ref="R328:R330" ca="1" si="468">F328-N328</f>
        <v>19.157140625</v>
      </c>
    </row>
    <row r="329" spans="1:26" s="10" customFormat="1">
      <c r="D329" s="12" t="s">
        <v>54</v>
      </c>
      <c r="E329" s="14">
        <f ca="1">E322</f>
        <v>-0.40899999999999997</v>
      </c>
      <c r="F329" s="14">
        <f t="shared" ref="F329:J329" ca="1" si="469">F322</f>
        <v>-0.19</v>
      </c>
      <c r="G329" s="14">
        <f t="shared" ca="1" si="469"/>
        <v>-17.489999999999998</v>
      </c>
      <c r="H329" s="14">
        <f t="shared" ca="1" si="469"/>
        <v>157.08699999999999</v>
      </c>
      <c r="I329" s="14">
        <f t="shared" ca="1" si="469"/>
        <v>15.715</v>
      </c>
      <c r="J329" s="14">
        <f t="shared" ca="1" si="469"/>
        <v>23.12</v>
      </c>
      <c r="K329" s="14">
        <f t="shared" ca="1" si="463"/>
        <v>-33.204999999999998</v>
      </c>
      <c r="L329" s="14">
        <f t="shared" ca="1" si="464"/>
        <v>180.20699999999999</v>
      </c>
      <c r="M329" s="14">
        <f t="shared" ca="1" si="459"/>
        <v>-87.267099999999999</v>
      </c>
      <c r="N329" s="14">
        <f t="shared" ca="1" si="460"/>
        <v>190.16849999999999</v>
      </c>
      <c r="O329" s="14">
        <f t="shared" ca="1" si="465"/>
        <v>-87.457099999999997</v>
      </c>
      <c r="P329" s="14">
        <f t="shared" ca="1" si="466"/>
        <v>87.077100000000002</v>
      </c>
      <c r="Q329" s="14">
        <f t="shared" ca="1" si="467"/>
        <v>189.9785</v>
      </c>
      <c r="R329" s="14">
        <f t="shared" ca="1" si="468"/>
        <v>-190.35849999999999</v>
      </c>
    </row>
    <row r="330" spans="1:26" s="10" customFormat="1">
      <c r="D330" s="12" t="s">
        <v>55</v>
      </c>
      <c r="E330" s="14">
        <f ca="1">E323</f>
        <v>5.88</v>
      </c>
      <c r="F330" s="14">
        <f t="shared" ref="F330:J330" ca="1" si="470">F323</f>
        <v>3.52</v>
      </c>
      <c r="G330" s="14">
        <f t="shared" ca="1" si="470"/>
        <v>30.971</v>
      </c>
      <c r="H330" s="14">
        <f t="shared" ca="1" si="470"/>
        <v>3.7919999999999998</v>
      </c>
      <c r="I330" s="14">
        <f t="shared" ca="1" si="470"/>
        <v>0.47699999999999998</v>
      </c>
      <c r="J330" s="14">
        <f t="shared" ca="1" si="470"/>
        <v>0.70099999999999996</v>
      </c>
      <c r="K330" s="14">
        <f t="shared" ca="1" si="463"/>
        <v>31.448</v>
      </c>
      <c r="L330" s="14">
        <f t="shared" ca="1" si="464"/>
        <v>4.4929999999999994</v>
      </c>
      <c r="M330" s="14">
        <f t="shared" ca="1" si="459"/>
        <v>32.795900000000003</v>
      </c>
      <c r="N330" s="14">
        <f t="shared" ca="1" si="460"/>
        <v>13.927399999999999</v>
      </c>
      <c r="O330" s="14">
        <f t="shared" ca="1" si="465"/>
        <v>36.315900000000006</v>
      </c>
      <c r="P330" s="14">
        <f t="shared" ca="1" si="466"/>
        <v>-29.275900000000004</v>
      </c>
      <c r="Q330" s="14">
        <f t="shared" ca="1" si="467"/>
        <v>17.447399999999998</v>
      </c>
      <c r="R330" s="14">
        <f t="shared" ca="1" si="468"/>
        <v>-10.407399999999999</v>
      </c>
    </row>
    <row r="331" spans="1:26" s="10" customFormat="1">
      <c r="D331" s="12" t="s">
        <v>12</v>
      </c>
      <c r="E331" s="14">
        <f ca="1">E317+K317</f>
        <v>-991.346</v>
      </c>
      <c r="F331" s="14">
        <f ca="1">F317+L317</f>
        <v>-628.29</v>
      </c>
      <c r="G331" s="14">
        <f t="shared" ref="G331:J331" ca="1" si="471">G317</f>
        <v>-257.16500000000002</v>
      </c>
      <c r="H331" s="14">
        <f t="shared" ca="1" si="471"/>
        <v>-30.492999999999999</v>
      </c>
      <c r="I331" s="14">
        <f t="shared" ca="1" si="471"/>
        <v>-3.577</v>
      </c>
      <c r="J331" s="14">
        <f t="shared" ca="1" si="471"/>
        <v>-5.2619999999999996</v>
      </c>
      <c r="K331" s="14">
        <f t="shared" ca="1" si="463"/>
        <v>-260.74200000000002</v>
      </c>
      <c r="L331" s="14">
        <f t="shared" ca="1" si="464"/>
        <v>-35.754999999999995</v>
      </c>
      <c r="M331" s="14">
        <f t="shared" ca="1" si="459"/>
        <v>-271.46850000000001</v>
      </c>
      <c r="N331" s="14">
        <f t="shared" ca="1" si="460"/>
        <v>-113.9776</v>
      </c>
      <c r="O331" s="14">
        <f ca="1">F331+M331</f>
        <v>-899.75849999999991</v>
      </c>
      <c r="P331" s="14">
        <f ca="1">F331-M331</f>
        <v>-356.82149999999996</v>
      </c>
      <c r="Q331" s="14">
        <f ca="1">F331+N331</f>
        <v>-742.2675999999999</v>
      </c>
      <c r="R331" s="14">
        <f ca="1">F331-N331</f>
        <v>-514.31240000000003</v>
      </c>
    </row>
    <row r="332" spans="1:26" s="10" customFormat="1"/>
    <row r="333" spans="1:26" s="10" customFormat="1">
      <c r="A333" s="12" t="s">
        <v>21</v>
      </c>
      <c r="B333" s="11" t="s">
        <v>58</v>
      </c>
      <c r="C333" s="12" t="s">
        <v>43</v>
      </c>
      <c r="E333" s="15" t="s">
        <v>44</v>
      </c>
      <c r="F333" s="13" t="s">
        <v>63</v>
      </c>
      <c r="G333" s="13" t="s">
        <v>64</v>
      </c>
      <c r="H333" s="13" t="s">
        <v>65</v>
      </c>
      <c r="I333" s="13" t="s">
        <v>66</v>
      </c>
      <c r="J333" s="13" t="s">
        <v>67</v>
      </c>
      <c r="K333" s="15" t="s">
        <v>63</v>
      </c>
      <c r="L333" s="15" t="s">
        <v>64</v>
      </c>
      <c r="M333" s="15" t="s">
        <v>65</v>
      </c>
      <c r="N333" s="15" t="s">
        <v>66</v>
      </c>
      <c r="O333" s="7" t="s">
        <v>117</v>
      </c>
      <c r="P333" s="13" t="s">
        <v>44</v>
      </c>
      <c r="Q333" s="13" t="s">
        <v>63</v>
      </c>
      <c r="R333" s="13" t="s">
        <v>64</v>
      </c>
      <c r="S333" s="13" t="s">
        <v>65</v>
      </c>
      <c r="T333" s="13" t="s">
        <v>66</v>
      </c>
      <c r="U333" s="13" t="s">
        <v>13</v>
      </c>
      <c r="V333" s="16" t="s">
        <v>68</v>
      </c>
      <c r="Y333" s="57" t="s">
        <v>69</v>
      </c>
      <c r="Z333" s="57" t="s">
        <v>70</v>
      </c>
    </row>
    <row r="334" spans="1:26">
      <c r="A334" s="1">
        <f ca="1">B301</f>
        <v>20</v>
      </c>
      <c r="D334" s="1" t="s">
        <v>52</v>
      </c>
      <c r="E334" s="17">
        <f ca="1">E320</f>
        <v>-0.97490624999999997</v>
      </c>
      <c r="F334" s="4">
        <f t="shared" ref="F334:F335" ca="1" si="472">O320</f>
        <v>-89.028774999999996</v>
      </c>
      <c r="G334" s="4">
        <f t="shared" ref="G334:G335" ca="1" si="473">P320</f>
        <v>87.997212499999989</v>
      </c>
      <c r="H334" s="18">
        <f t="shared" ref="H334:H335" ca="1" si="474">Q320</f>
        <v>191.56188437500001</v>
      </c>
      <c r="I334" s="18">
        <f t="shared" ref="I334:I335" ca="1" si="475">R320</f>
        <v>-192.59344687500001</v>
      </c>
      <c r="J334" s="4">
        <f>IF(R316="si",INDEX($N$40:$N$53,MATCH(A336,$L$40:$L$53,-1),1),"---")</f>
        <v>355.745</v>
      </c>
      <c r="K334" s="17">
        <f ca="1">MAX(ABS(F334),IF(J334="---",0,0.3*J334))</f>
        <v>106.7235</v>
      </c>
      <c r="L334" s="17">
        <f ca="1">MAX(ABS(G334),IF(J334="---",0,0.3*J334))</f>
        <v>106.7235</v>
      </c>
      <c r="M334" s="17">
        <f ca="1">MAX(ABS(H334),J334)</f>
        <v>355.745</v>
      </c>
      <c r="N334" s="17">
        <f ca="1">MAX(ABS(I334),J334)</f>
        <v>355.745</v>
      </c>
      <c r="O334" s="7" t="str">
        <f>CONCATENATE("lx (",R313,")")</f>
        <v>lx (corto)</v>
      </c>
      <c r="P334" s="19">
        <f ca="1">MAX(E334-$Z302*(1-((0.48*$Z301+E336)/(0.48*$Z301))^2),0)/(($F302-2*$F303)*$O$2)*1000</f>
        <v>0</v>
      </c>
      <c r="Q334" s="19">
        <f ca="1">MAX(K334-$Z302*(1-((0.48*$Z301+K336)/(0.48*$Z301))^2),0)/(($F302-2*$F303)*$O$2)*1000</f>
        <v>0</v>
      </c>
      <c r="R334" s="19">
        <f t="shared" ref="R334" ca="1" si="476">MAX(L334-$Z302*(1-((0.48*$Z301+L336)/(0.48*$Z301))^2),0)/(($F302-2*$F303)*$O$2)*1000</f>
        <v>0</v>
      </c>
      <c r="S334" s="19">
        <f t="shared" ref="S334" ca="1" si="477">MAX(M334-$Z302*(1-((0.48*$Z301+M336)/(0.48*$Z301))^2),0)/(($F302-2*$F303)*$O$2)*1000</f>
        <v>6.7380558325919964</v>
      </c>
      <c r="T334" s="19">
        <f ca="1">MAX(N334-$Z302*(1-((0.48*$Z301+N336)/(0.48*$Z301))^2),0)/(($F302-2*$F303)*$O$2)*1000</f>
        <v>8.5797414828555407</v>
      </c>
      <c r="U334" s="17">
        <f ca="1">MAX(P334:T334)</f>
        <v>8.5797414828555407</v>
      </c>
      <c r="V334" s="39">
        <v>12.56</v>
      </c>
      <c r="Y334" s="68">
        <f>2*V334*$O$2/10</f>
        <v>982.95652173913061</v>
      </c>
      <c r="Z334" s="69">
        <f>Y334*(F302-2*F303)/200</f>
        <v>304.71652173913049</v>
      </c>
    </row>
    <row r="335" spans="1:26">
      <c r="A335" s="12" t="s">
        <v>30</v>
      </c>
      <c r="D335" s="1" t="s">
        <v>53</v>
      </c>
      <c r="E335" s="17">
        <f ca="1">E321</f>
        <v>11.938499999999999</v>
      </c>
      <c r="F335" s="18">
        <f t="shared" ca="1" si="472"/>
        <v>50.518096874999991</v>
      </c>
      <c r="G335" s="18">
        <f t="shared" ca="1" si="473"/>
        <v>-36.230284374999989</v>
      </c>
      <c r="H335" s="4">
        <f t="shared" ca="1" si="474"/>
        <v>25.572853124999998</v>
      </c>
      <c r="I335" s="4">
        <f t="shared" ca="1" si="475"/>
        <v>-11.285040624999997</v>
      </c>
      <c r="J335" s="4">
        <f>IF(R317="si",INDEX($O$40:$O$53,MATCH(A336,$L$40:$L$53,-1),1),"---")</f>
        <v>99.45</v>
      </c>
      <c r="K335" s="17">
        <f ca="1">MAX(ABS(F335),J335)</f>
        <v>99.45</v>
      </c>
      <c r="L335" s="17">
        <f ca="1">MAX(ABS(G335),J335)</f>
        <v>99.45</v>
      </c>
      <c r="M335" s="17">
        <f ca="1">MAX(ABS(H335),IF(J335="---",0,0.3*J335))</f>
        <v>29.835000000000001</v>
      </c>
      <c r="N335" s="17">
        <f ca="1">MAX(ABS(I335),IF(J335="---",0,0.3*J335))</f>
        <v>29.835000000000001</v>
      </c>
      <c r="O335" s="7" t="str">
        <f>CONCATENATE("ly (",R314,")")</f>
        <v>ly (lungo)</v>
      </c>
      <c r="P335" s="19">
        <f ca="1">MAX(E335-$Z303*(1-((0.48*$Z301+E336)/(0.48*$Z301))^2),0)/(($F301-2*$F303)*$O$2)*1000</f>
        <v>0</v>
      </c>
      <c r="Q335" s="19">
        <f ca="1">MAX(K335-$Z303*(1-((0.48*$Z301+K336)/(0.48*$Z301))^2),0)/(($F301-2*$F303)*$O$2)*1000</f>
        <v>0.8137602106707178</v>
      </c>
      <c r="R335" s="19">
        <f t="shared" ref="R335" ca="1" si="478">MAX(L335-$Z303*(1-((0.48*$Z301+L336)/(0.48*$Z301))^2),0)/(($F301-2*$F303)*$O$2)*1000</f>
        <v>6.1117078648437513</v>
      </c>
      <c r="S335" s="19">
        <f t="shared" ref="S335" ca="1" si="479">MAX(M335-$Z303*(1-((0.48*$Z301+M336)/(0.48*$Z301))^2),0)/(($F301-2*$F303)*$O$2)*1000</f>
        <v>0</v>
      </c>
      <c r="T335" s="19">
        <f t="shared" ref="T335" ca="1" si="480">MAX(N335-$Z303*(1-((0.48*$Z301+N336)/(0.48*$Z301))^2),0)/(($F301-2*$F303)*$O$2)*1000</f>
        <v>0</v>
      </c>
      <c r="U335" s="17">
        <f ca="1">MAX(P335:T335)</f>
        <v>6.1117078648437513</v>
      </c>
      <c r="V335" s="39">
        <v>9.36</v>
      </c>
      <c r="Y335" s="68">
        <f>2*V335*$O$2/10</f>
        <v>732.52173913043475</v>
      </c>
      <c r="Z335" s="69">
        <f>Y335*(F301-2*F303)/200</f>
        <v>80.577391304347827</v>
      </c>
    </row>
    <row r="336" spans="1:26">
      <c r="A336" s="1">
        <f>B302</f>
        <v>1</v>
      </c>
      <c r="D336" s="1" t="s">
        <v>12</v>
      </c>
      <c r="E336" s="20">
        <f ca="1">E324</f>
        <v>-991.346</v>
      </c>
      <c r="F336" s="8">
        <f ca="1">O324</f>
        <v>-899.75849999999991</v>
      </c>
      <c r="G336" s="8">
        <f ca="1">P324</f>
        <v>-356.82149999999996</v>
      </c>
      <c r="H336" s="8">
        <f ca="1">Q324</f>
        <v>-742.2675999999999</v>
      </c>
      <c r="I336" s="8">
        <f ca="1">R324</f>
        <v>-514.31240000000003</v>
      </c>
      <c r="K336" s="17">
        <f ca="1">F336</f>
        <v>-899.75849999999991</v>
      </c>
      <c r="L336" s="17">
        <f t="shared" ref="L336" ca="1" si="481">G336</f>
        <v>-356.82149999999996</v>
      </c>
      <c r="M336" s="17">
        <f t="shared" ref="M336" ca="1" si="482">H336</f>
        <v>-742.2675999999999</v>
      </c>
      <c r="N336" s="17">
        <f t="shared" ref="N336" ca="1" si="483">I336</f>
        <v>-514.31240000000003</v>
      </c>
      <c r="Y336" s="61"/>
      <c r="Z336" s="61"/>
    </row>
    <row r="337" spans="1:27">
      <c r="D337" s="7" t="s">
        <v>71</v>
      </c>
      <c r="E337" s="4">
        <f ca="1">($Z302+$Z334)*(1-ABS((0.48*$Z301+E336)/(0.48*$Z301+$Y334))^(1+1/(1+$Y334/$Z301)))</f>
        <v>526.80804767454106</v>
      </c>
      <c r="K337" s="4">
        <f ca="1">($Z302+$Z334)*(1-ABS((0.48*$Z301+K336)/(0.48*$Z301+$Y334))^(1+1/(1+$Y334/$Z301)))</f>
        <v>515.79880136368797</v>
      </c>
      <c r="L337" s="4">
        <f ca="1">($Z302+$Z334)*(1-ABS((0.48*$Z301+L336)/(0.48*$Z301+$Y334))^(1+1/(1+$Y334/$Z301)))</f>
        <v>420.69878336005678</v>
      </c>
      <c r="M337" s="4">
        <f ca="1">($Z302+$Z334)*(1-ABS((0.48*$Z301+M336)/(0.48*$Z301+$Y334))^(1+1/(1+$Y334/$Z301)))</f>
        <v>493.30659007226336</v>
      </c>
      <c r="N337" s="4">
        <f ca="1">($Z302+$Z334)*(1-ABS((0.48*$Z301+N336)/(0.48*$Z301+$Y334))^(1+1/(1+$Y334/$Z301)))</f>
        <v>453.25761618138284</v>
      </c>
      <c r="Y337" s="61"/>
      <c r="Z337" s="61"/>
    </row>
    <row r="338" spans="1:27">
      <c r="D338" s="7" t="s">
        <v>72</v>
      </c>
      <c r="E338" s="4">
        <f ca="1">($Z303+$Z335)*(1-ABS((0.48*$Z301+E336)/(0.48*$Z301+$Y335))^(1+1/(1+$Y335/$Z301)))</f>
        <v>177.16330944297641</v>
      </c>
      <c r="K338" s="4">
        <f ca="1">($Z303+$Z335)*(1-ABS((0.48*$Z301+K336)/(0.48*$Z301+$Y335))^(1+1/(1+$Y335/$Z301)))</f>
        <v>172.85825671004403</v>
      </c>
      <c r="L338" s="4">
        <f ca="1">($Z303+$Z335)*(1-ABS((0.48*$Z301+L336)/(0.48*$Z301+$Y335))^(1+1/(1+$Y335/$Z301)))</f>
        <v>134.68426896820466</v>
      </c>
      <c r="M338" s="4">
        <f ca="1">($Z303+$Z335)*(1-ABS((0.48*$Z301+M336)/(0.48*$Z301+$Y335))^(1+1/(1+$Y335/$Z301)))</f>
        <v>163.95943446706306</v>
      </c>
      <c r="N338" s="4">
        <f ca="1">($Z303+$Z335)*(1-ABS((0.48*$Z301+N336)/(0.48*$Z301+$Y335))^(1+1/(1+$Y335/$Z301)))</f>
        <v>147.89079654370059</v>
      </c>
      <c r="Y338" s="61"/>
      <c r="Z338" s="61"/>
    </row>
    <row r="339" spans="1:27">
      <c r="A339" t="str">
        <f ca="1">IF(MAX(E339:N339)&gt;1,"non verificato","verificato")</f>
        <v>verificato</v>
      </c>
      <c r="D339" s="7" t="s">
        <v>73</v>
      </c>
      <c r="E339" s="3">
        <f ca="1">ABS(E334/E337)^1.5+ABS(E335/E338)^1.5</f>
        <v>1.7572596469022931E-2</v>
      </c>
      <c r="K339" s="3">
        <f t="shared" ref="K339:N339" ca="1" si="484">ABS(K334/K337)^1.5+ABS(K335/K338)^1.5</f>
        <v>0.53050451404537002</v>
      </c>
      <c r="L339" s="3">
        <f t="shared" ca="1" si="484"/>
        <v>0.76227162560795092</v>
      </c>
      <c r="M339" s="3">
        <f t="shared" ca="1" si="484"/>
        <v>0.69001861687383692</v>
      </c>
      <c r="N339" s="3">
        <f t="shared" ca="1" si="484"/>
        <v>0.78593957089288102</v>
      </c>
      <c r="Y339" s="61"/>
      <c r="Z339" s="61"/>
    </row>
    <row r="340" spans="1:27">
      <c r="Y340" s="61"/>
      <c r="Z340" s="61"/>
    </row>
    <row r="341" spans="1:27">
      <c r="B341" s="9" t="s">
        <v>58</v>
      </c>
      <c r="C341" s="1" t="s">
        <v>57</v>
      </c>
      <c r="D341" s="10"/>
      <c r="E341" s="15" t="s">
        <v>44</v>
      </c>
      <c r="F341" s="13" t="s">
        <v>63</v>
      </c>
      <c r="G341" s="13" t="s">
        <v>64</v>
      </c>
      <c r="H341" s="13" t="s">
        <v>65</v>
      </c>
      <c r="I341" s="13" t="s">
        <v>66</v>
      </c>
      <c r="J341" s="13" t="s">
        <v>67</v>
      </c>
      <c r="K341" s="15" t="s">
        <v>63</v>
      </c>
      <c r="L341" s="15" t="s">
        <v>64</v>
      </c>
      <c r="M341" s="15" t="s">
        <v>65</v>
      </c>
      <c r="N341" s="15" t="s">
        <v>66</v>
      </c>
      <c r="O341" s="7" t="str">
        <f>O333</f>
        <v>As,nec</v>
      </c>
      <c r="P341" s="13" t="s">
        <v>44</v>
      </c>
      <c r="Q341" s="13" t="s">
        <v>63</v>
      </c>
      <c r="R341" s="13" t="s">
        <v>64</v>
      </c>
      <c r="S341" s="13" t="s">
        <v>65</v>
      </c>
      <c r="T341" s="13" t="s">
        <v>66</v>
      </c>
      <c r="U341" s="13" t="s">
        <v>13</v>
      </c>
      <c r="V341" s="16" t="s">
        <v>68</v>
      </c>
      <c r="Y341" s="57" t="s">
        <v>69</v>
      </c>
      <c r="Z341" s="57" t="s">
        <v>70</v>
      </c>
    </row>
    <row r="342" spans="1:27">
      <c r="D342" s="1" t="s">
        <v>52</v>
      </c>
      <c r="E342" s="17">
        <f ca="1">E327</f>
        <v>0.22190625</v>
      </c>
      <c r="F342" s="4">
        <f t="shared" ref="F342:F343" ca="1" si="485">O327</f>
        <v>166.872975</v>
      </c>
      <c r="G342" s="4">
        <f t="shared" ref="G342:G343" ca="1" si="486">P327</f>
        <v>-166.79141249999998</v>
      </c>
      <c r="H342" s="18">
        <f t="shared" ref="H342:H343" ca="1" si="487">Q327</f>
        <v>-364.22118437499995</v>
      </c>
      <c r="I342" s="18">
        <f t="shared" ref="I342:I343" ca="1" si="488">R327</f>
        <v>364.30274687499997</v>
      </c>
      <c r="J342" s="4" t="str">
        <f>IF(R316="si",INDEX($N$40:$N$53,MATCH(A336,$L$40:$L$53,-1)+1,1),"---")</f>
        <v>---</v>
      </c>
      <c r="K342" s="17">
        <f ca="1">MAX(ABS(F342),IF(J342="---",0,0.3*J342))</f>
        <v>166.872975</v>
      </c>
      <c r="L342" s="17">
        <f ca="1">MAX(ABS(G342),IF(J342="---",0,0.3*J342))</f>
        <v>166.79141249999998</v>
      </c>
      <c r="M342" s="17">
        <f ca="1">MAX(ABS(H342),J342)</f>
        <v>364.22118437499995</v>
      </c>
      <c r="N342" s="17">
        <f ca="1">MAX(ABS(I342),J342)</f>
        <v>364.30274687499997</v>
      </c>
      <c r="O342" s="7" t="str">
        <f>O334</f>
        <v>lx (corto)</v>
      </c>
      <c r="P342" s="19">
        <f t="shared" ref="P342" ca="1" si="489">MAX(E342-$Z302*(1-((0.48*$Z301+E344)/(0.48*$Z301))^2),0)/(($F302-2*$F303)*$O$2)*1000</f>
        <v>0</v>
      </c>
      <c r="Q342" s="19">
        <f ca="1">MAX(K342-$Z302*(1-((0.48*$Z301+K344)/(0.48*$Z301))^2),0)/(($F302-2*$F303)*$O$2)*1000</f>
        <v>0</v>
      </c>
      <c r="R342" s="19">
        <f ca="1">MAX(L342-$Z302*(1-((0.48*$Z301+L344)/(0.48*$Z301))^2),0)/(($F302-2*$F303)*$O$2)*1000</f>
        <v>2.3703611488491259</v>
      </c>
      <c r="S342" s="19">
        <f ca="1">MAX(M342-$Z302*(1-((0.48*$Z301+M344)/(0.48*$Z301))^2),0)/(($F302-2*$F303)*$O$2)*1000</f>
        <v>7.0874326079056136</v>
      </c>
      <c r="T342" s="19">
        <f ca="1">MAX(N342-$Z302*(1-((0.48*$Z301+N344)/(0.48*$Z301))^2),0)/(($F302-2*$F303)*$O$2)*1000</f>
        <v>8.9324801533304505</v>
      </c>
      <c r="U342" s="17">
        <f ca="1">MAX(P342:T342)</f>
        <v>8.9324801533304505</v>
      </c>
      <c r="V342" s="39">
        <v>12.56</v>
      </c>
      <c r="Y342" s="68">
        <f>2*V342*$O$2/10</f>
        <v>982.95652173913061</v>
      </c>
      <c r="Z342" s="69">
        <f>Y342*(F302-2*F303)/200</f>
        <v>304.71652173913049</v>
      </c>
    </row>
    <row r="343" spans="1:27">
      <c r="D343" s="1" t="s">
        <v>53</v>
      </c>
      <c r="E343" s="17">
        <f ca="1">E328</f>
        <v>-5.2605000000000004</v>
      </c>
      <c r="F343" s="18">
        <f t="shared" ca="1" si="485"/>
        <v>-55.705796875000004</v>
      </c>
      <c r="G343" s="18">
        <f t="shared" ca="1" si="486"/>
        <v>49.399984375000003</v>
      </c>
      <c r="H343" s="4">
        <f t="shared" ca="1" si="487"/>
        <v>-25.462953125000002</v>
      </c>
      <c r="I343" s="4">
        <f t="shared" ca="1" si="488"/>
        <v>19.157140625</v>
      </c>
      <c r="J343" s="4" t="str">
        <f>IF(R317="si",INDEX($O$40:$O$53,MATCH(A336,$L$40:$L$53,-1)+1,1),"---")</f>
        <v>---</v>
      </c>
      <c r="K343" s="17">
        <f ca="1">MAX(ABS(F343),J343)</f>
        <v>55.705796875000004</v>
      </c>
      <c r="L343" s="17">
        <f ca="1">MAX(ABS(G343),J343)</f>
        <v>49.399984375000003</v>
      </c>
      <c r="M343" s="17">
        <f ca="1">MAX(ABS(H343),IF(J343="---",0,0.3*J343))</f>
        <v>25.462953125000002</v>
      </c>
      <c r="N343" s="17">
        <f ca="1">MAX(ABS(I343),IF(J343="---",0,0.3*J343))</f>
        <v>19.157140625</v>
      </c>
      <c r="O343" s="7" t="str">
        <f>O335</f>
        <v>ly (lungo)</v>
      </c>
      <c r="P343" s="19">
        <f t="shared" ref="P343" ca="1" si="490">MAX(E343-$Z303*(1-((0.48*$Z301+E344)/(0.48*$Z301))^2),0)/(($F301-2*$F303)*$O$2)*1000</f>
        <v>0</v>
      </c>
      <c r="Q343" s="19">
        <f ca="1">MAX(K343-$Z303*(1-((0.48*$Z301+K344)/(0.48*$Z301))^2),0)/(($F301-2*$F303)*$O$2)*1000</f>
        <v>0</v>
      </c>
      <c r="R343" s="19">
        <f ca="1">MAX(L343-$Z303*(1-((0.48*$Z301+L344)/(0.48*$Z301))^2),0)/(($F301-2*$F303)*$O$2)*1000</f>
        <v>0.29781716092961008</v>
      </c>
      <c r="S343" s="19">
        <f ca="1">MAX(M343-$Z303*(1-((0.48*$Z301+M344)/(0.48*$Z301))^2),0)/(($F301-2*$F303)*$O$2)*1000</f>
        <v>0</v>
      </c>
      <c r="T343" s="19">
        <f ca="1">MAX(N343-$Z303*(1-((0.48*$Z301+N344)/(0.48*$Z301))^2),0)/(($F301-2*$F303)*$O$2)*1000</f>
        <v>0</v>
      </c>
      <c r="U343" s="17">
        <f ca="1">MAX(P343:T343)</f>
        <v>0.29781716092961008</v>
      </c>
      <c r="V343" s="39">
        <v>9.36</v>
      </c>
      <c r="Y343" s="68">
        <f>2*V343*$O$2/10</f>
        <v>732.52173913043475</v>
      </c>
      <c r="Z343" s="69">
        <f>Y343*(F301-2*F303)/200</f>
        <v>80.577391304347827</v>
      </c>
    </row>
    <row r="344" spans="1:27">
      <c r="D344" s="1" t="s">
        <v>12</v>
      </c>
      <c r="E344" s="20">
        <f ca="1">E331</f>
        <v>-991.346</v>
      </c>
      <c r="F344" s="8">
        <f ca="1">O331</f>
        <v>-899.75849999999991</v>
      </c>
      <c r="G344" s="8">
        <f ca="1">P331</f>
        <v>-356.82149999999996</v>
      </c>
      <c r="H344" s="8">
        <f ca="1">Q331</f>
        <v>-742.2675999999999</v>
      </c>
      <c r="I344" s="8">
        <f ca="1">R331</f>
        <v>-514.31240000000003</v>
      </c>
      <c r="K344" s="17">
        <f ca="1">F344</f>
        <v>-899.75849999999991</v>
      </c>
      <c r="L344" s="17">
        <f t="shared" ref="L344" ca="1" si="491">G344</f>
        <v>-356.82149999999996</v>
      </c>
      <c r="M344" s="17">
        <f t="shared" ref="M344" ca="1" si="492">H344</f>
        <v>-742.2675999999999</v>
      </c>
      <c r="N344" s="17">
        <f t="shared" ref="N344" ca="1" si="493">I344</f>
        <v>-514.31240000000003</v>
      </c>
    </row>
    <row r="345" spans="1:27">
      <c r="D345" s="7" t="s">
        <v>71</v>
      </c>
      <c r="E345" s="4">
        <f ca="1">($Z302+$Z342)*(1-ABS((0.48*$Z301+E344)/(0.48*$Z301+$Y342))^(1+1/(1+$Y342/$Z301)))</f>
        <v>526.80804767454106</v>
      </c>
      <c r="K345" s="4">
        <f ca="1">($Z302+$Z342)*(1-ABS((0.48*$Z301+K344)/(0.48*$Z301+$Y342))^(1+1/(1+$Y342/$Z301)))</f>
        <v>515.79880136368797</v>
      </c>
      <c r="L345" s="4">
        <f ca="1">($Z302+$Z342)*(1-ABS((0.48*$Z301+L344)/(0.48*$Z301+$Y342))^(1+1/(1+$Y342/$Z301)))</f>
        <v>420.69878336005678</v>
      </c>
      <c r="M345" s="4">
        <f ca="1">($Z302+$Z342)*(1-ABS((0.48*$Z301+M344)/(0.48*$Z301+$Y342))^(1+1/(1+$Y342/$Z301)))</f>
        <v>493.30659007226336</v>
      </c>
      <c r="N345" s="4">
        <f ca="1">($Z302+$Z342)*(1-ABS((0.48*$Z301+N344)/(0.48*$Z301+$Y342))^(1+1/(1+$Y342/$Z301)))</f>
        <v>453.25761618138284</v>
      </c>
    </row>
    <row r="346" spans="1:27">
      <c r="D346" s="7" t="s">
        <v>72</v>
      </c>
      <c r="E346" s="4">
        <f ca="1">($Z303+$Z343)*(1-ABS((0.48*$Z301+E344)/(0.48*$Z301+$Y343))^(1+1/(1+$Y343/$Z301)))</f>
        <v>177.16330944297641</v>
      </c>
      <c r="K346" s="4">
        <f ca="1">($Z303+$Z343)*(1-ABS((0.48*$Z301+K344)/(0.48*$Z301+$Y343))^(1+1/(1+$Y343/$Z301)))</f>
        <v>172.85825671004403</v>
      </c>
      <c r="L346" s="4">
        <f ca="1">($Z303+$Z343)*(1-ABS((0.48*$Z301+L344)/(0.48*$Z301+$Y343))^(1+1/(1+$Y343/$Z301)))</f>
        <v>134.68426896820466</v>
      </c>
      <c r="M346" s="4">
        <f ca="1">($Z303+$Z343)*(1-ABS((0.48*$Z301+M344)/(0.48*$Z301+$Y343))^(1+1/(1+$Y343/$Z301)))</f>
        <v>163.95943446706306</v>
      </c>
      <c r="N346" s="4">
        <f ca="1">($Z303+$Z343)*(1-ABS((0.48*$Z301+N344)/(0.48*$Z301+$Y343))^(1+1/(1+$Y343/$Z301)))</f>
        <v>147.89079654370059</v>
      </c>
    </row>
    <row r="347" spans="1:27">
      <c r="A347" t="str">
        <f ca="1">IF(MAX(E347:N347)&gt;1,"non verificato","verificato")</f>
        <v>verificato</v>
      </c>
      <c r="D347" s="7" t="s">
        <v>73</v>
      </c>
      <c r="E347" s="3">
        <f ca="1">ABS(E342/E345)^1.5+ABS(E343/E346)^1.5</f>
        <v>5.12522629598658E-3</v>
      </c>
      <c r="K347" s="3">
        <f t="shared" ref="K347:N347" ca="1" si="494">ABS(K342/K345)^1.5+ABS(K343/K346)^1.5</f>
        <v>0.36696007339841147</v>
      </c>
      <c r="L347" s="3">
        <f t="shared" ca="1" si="494"/>
        <v>0.47176788193071106</v>
      </c>
      <c r="M347" s="3">
        <f t="shared" ca="1" si="494"/>
        <v>0.6956145197383089</v>
      </c>
      <c r="N347" s="3">
        <f t="shared" ca="1" si="494"/>
        <v>0.76719100436179766</v>
      </c>
    </row>
    <row r="348" spans="1:27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50" spans="1:27">
      <c r="A350" t="s">
        <v>21</v>
      </c>
      <c r="B350" s="1">
        <f ca="1">$A$6</f>
        <v>20</v>
      </c>
      <c r="D350" t="s">
        <v>22</v>
      </c>
      <c r="E350" s="1" t="s">
        <v>116</v>
      </c>
      <c r="F350" s="36">
        <v>30</v>
      </c>
      <c r="G350" t="s">
        <v>23</v>
      </c>
      <c r="H350" t="s">
        <v>24</v>
      </c>
      <c r="L350" t="s">
        <v>25</v>
      </c>
      <c r="M350" s="36">
        <v>30</v>
      </c>
      <c r="N350" t="s">
        <v>23</v>
      </c>
      <c r="O350" t="s">
        <v>26</v>
      </c>
      <c r="V350" s="61" t="s">
        <v>27</v>
      </c>
      <c r="W350" s="57">
        <f ca="1">MATCH(B351,$C$6:$C$33,-1)</f>
        <v>17</v>
      </c>
      <c r="X350" s="61"/>
      <c r="Y350" s="57" t="s">
        <v>28</v>
      </c>
      <c r="Z350" s="68">
        <f>F350*F351*$O$1/10</f>
        <v>2975</v>
      </c>
      <c r="AA350" s="61" t="s">
        <v>29</v>
      </c>
    </row>
    <row r="351" spans="1:27">
      <c r="A351" t="s">
        <v>30</v>
      </c>
      <c r="B351" s="41">
        <f>MAX(1,B302-1)</f>
        <v>1</v>
      </c>
      <c r="E351" s="1" t="s">
        <v>31</v>
      </c>
      <c r="F351" s="36">
        <v>70</v>
      </c>
      <c r="G351" t="s">
        <v>23</v>
      </c>
      <c r="H351" t="s">
        <v>32</v>
      </c>
      <c r="L351" t="s">
        <v>33</v>
      </c>
      <c r="M351" s="36">
        <v>0</v>
      </c>
      <c r="N351" t="s">
        <v>23</v>
      </c>
      <c r="O351" t="s">
        <v>34</v>
      </c>
      <c r="V351" s="61"/>
      <c r="W351" s="61"/>
      <c r="X351" s="61"/>
      <c r="Y351" s="57" t="s">
        <v>35</v>
      </c>
      <c r="Z351" s="57">
        <f>0.12*Z350*F351/100</f>
        <v>249.9</v>
      </c>
      <c r="AA351" s="61" t="s">
        <v>36</v>
      </c>
    </row>
    <row r="352" spans="1:27">
      <c r="B352" s="43" t="str">
        <f>IF(B351=B302,"duplicato","")</f>
        <v>duplicato</v>
      </c>
      <c r="E352" s="1" t="s">
        <v>37</v>
      </c>
      <c r="F352" s="48">
        <f>$L$3</f>
        <v>4</v>
      </c>
      <c r="G352" t="s">
        <v>23</v>
      </c>
      <c r="H352" t="s">
        <v>38</v>
      </c>
      <c r="L352" t="s">
        <v>39</v>
      </c>
      <c r="M352" s="38">
        <v>360</v>
      </c>
      <c r="N352" t="s">
        <v>23</v>
      </c>
      <c r="O352" t="s">
        <v>118</v>
      </c>
      <c r="V352" s="61"/>
      <c r="W352" s="61"/>
      <c r="X352" s="61"/>
      <c r="Y352" s="57" t="s">
        <v>40</v>
      </c>
      <c r="Z352" s="57">
        <f>0.12*Z350*F350/100</f>
        <v>107.1</v>
      </c>
      <c r="AA352" s="61" t="s">
        <v>36</v>
      </c>
    </row>
    <row r="354" spans="1:18">
      <c r="A354" t="s">
        <v>41</v>
      </c>
      <c r="B354" s="9" t="s">
        <v>42</v>
      </c>
      <c r="C354" s="1" t="s">
        <v>43</v>
      </c>
      <c r="E354" s="2" t="s">
        <v>44</v>
      </c>
      <c r="F354" s="2" t="s">
        <v>45</v>
      </c>
      <c r="G354" s="2" t="s">
        <v>46</v>
      </c>
      <c r="H354" s="2" t="s">
        <v>47</v>
      </c>
      <c r="I354" s="2" t="s">
        <v>48</v>
      </c>
      <c r="J354" s="2" t="s">
        <v>49</v>
      </c>
      <c r="K354" s="2" t="s">
        <v>50</v>
      </c>
      <c r="L354" s="2" t="s">
        <v>51</v>
      </c>
      <c r="O354" s="23"/>
    </row>
    <row r="355" spans="1:18">
      <c r="D355" s="1" t="s">
        <v>52</v>
      </c>
      <c r="E355" s="4">
        <f t="shared" ref="E355" ca="1" si="495">INDEX(O$6:O$33,$W350,1)</f>
        <v>-1.113</v>
      </c>
      <c r="F355" s="4">
        <f t="shared" ref="F355" ca="1" si="496">INDEX(P$6:P$33,$W350,1)</f>
        <v>-0.57999999999999996</v>
      </c>
      <c r="G355" s="4">
        <f t="shared" ref="G355" ca="1" si="497">INDEX(Q$6:Q$33,$W350,1)</f>
        <v>-24.047000000000001</v>
      </c>
      <c r="H355" s="4">
        <f t="shared" ref="H355" ca="1" si="498">INDEX(R$6:R$33,$W350,1)</f>
        <v>211.66200000000001</v>
      </c>
      <c r="I355" s="4">
        <f t="shared" ref="I355" ca="1" si="499">INDEX(S$6:S$33,$W350,1)</f>
        <v>21.111999999999998</v>
      </c>
      <c r="J355" s="4">
        <f t="shared" ref="J355" ca="1" si="500">INDEX(T$6:T$33,$W350,1)</f>
        <v>31.061</v>
      </c>
    </row>
    <row r="356" spans="1:18">
      <c r="D356" s="1" t="s">
        <v>53</v>
      </c>
      <c r="E356" s="4">
        <f t="shared" ref="E356:J356" ca="1" si="501">INDEX(E$6:E$33,$W350,1)</f>
        <v>13.923</v>
      </c>
      <c r="F356" s="4">
        <f t="shared" ca="1" si="501"/>
        <v>8.3320000000000007</v>
      </c>
      <c r="G356" s="4">
        <f t="shared" ca="1" si="501"/>
        <v>51.406999999999996</v>
      </c>
      <c r="H356" s="4">
        <f t="shared" ca="1" si="501"/>
        <v>6.2990000000000004</v>
      </c>
      <c r="I356" s="4">
        <f t="shared" ca="1" si="501"/>
        <v>0.79500000000000004</v>
      </c>
      <c r="J356" s="4">
        <f t="shared" ca="1" si="501"/>
        <v>1.17</v>
      </c>
    </row>
    <row r="357" spans="1:18">
      <c r="D357" s="1" t="s">
        <v>54</v>
      </c>
      <c r="E357" s="4">
        <f t="shared" ref="E357" ca="1" si="502">INDEX(O$6:O$33,$W350+2,1)</f>
        <v>-0.40899999999999997</v>
      </c>
      <c r="F357" s="4">
        <f t="shared" ref="F357" ca="1" si="503">INDEX(P$6:P$33,$W350+2,1)</f>
        <v>-0.19</v>
      </c>
      <c r="G357" s="4">
        <f t="shared" ref="G357" ca="1" si="504">INDEX(Q$6:Q$33,$W350+2,1)</f>
        <v>-17.489999999999998</v>
      </c>
      <c r="H357" s="4">
        <f t="shared" ref="H357" ca="1" si="505">INDEX(R$6:R$33,$W350+2,1)</f>
        <v>157.08699999999999</v>
      </c>
      <c r="I357" s="4">
        <f t="shared" ref="I357" ca="1" si="506">INDEX(S$6:S$33,$W350+2,1)</f>
        <v>15.715</v>
      </c>
      <c r="J357" s="4">
        <f t="shared" ref="J357" ca="1" si="507">INDEX(T$6:T$33,$W350+2,1)</f>
        <v>23.12</v>
      </c>
    </row>
    <row r="358" spans="1:18">
      <c r="D358" s="1" t="s">
        <v>55</v>
      </c>
      <c r="E358" s="4">
        <f t="shared" ref="E358:J358" ca="1" si="508">INDEX(E$6:E$33,$W350+2,1)</f>
        <v>5.88</v>
      </c>
      <c r="F358" s="4">
        <f t="shared" ca="1" si="508"/>
        <v>3.52</v>
      </c>
      <c r="G358" s="4">
        <f t="shared" ca="1" si="508"/>
        <v>30.971</v>
      </c>
      <c r="H358" s="4">
        <f t="shared" ca="1" si="508"/>
        <v>3.7919999999999998</v>
      </c>
      <c r="I358" s="4">
        <f t="shared" ca="1" si="508"/>
        <v>0.47699999999999998</v>
      </c>
      <c r="J358" s="4">
        <f t="shared" ca="1" si="508"/>
        <v>0.70099999999999996</v>
      </c>
      <c r="M358" t="s">
        <v>98</v>
      </c>
    </row>
    <row r="359" spans="1:18">
      <c r="D359" s="1" t="s">
        <v>12</v>
      </c>
      <c r="E359" s="4">
        <f t="shared" ref="E359" ca="1" si="509">INDEX(Y$6:Y$33,$W350+3,1)</f>
        <v>-991.346</v>
      </c>
      <c r="F359" s="4">
        <f t="shared" ref="F359" ca="1" si="510">INDEX(Z$6:Z$33,$W350+3,1)</f>
        <v>-628.29</v>
      </c>
      <c r="G359" s="4">
        <f t="shared" ref="G359" ca="1" si="511">INDEX(AA$6:AA$33,$W350+3,1)</f>
        <v>-257.16500000000002</v>
      </c>
      <c r="H359" s="4">
        <f t="shared" ref="H359" ca="1" si="512">INDEX(AB$6:AB$33,$W350+3,1)</f>
        <v>-30.492999999999999</v>
      </c>
      <c r="I359" s="4">
        <f t="shared" ref="I359" ca="1" si="513">INDEX(AC$6:AC$33,$W350+3,1)</f>
        <v>-3.577</v>
      </c>
      <c r="J359" s="4">
        <f t="shared" ref="J359" ca="1" si="514">INDEX(AD$6:AD$33,$W350+3,1)</f>
        <v>-5.2619999999999996</v>
      </c>
      <c r="K359" s="4">
        <f>L359*1.3</f>
        <v>0</v>
      </c>
      <c r="L359" s="39">
        <f>IF(B352="duplicato",L310,L317)</f>
        <v>0</v>
      </c>
      <c r="M359" t="s">
        <v>56</v>
      </c>
    </row>
    <row r="360" spans="1:18">
      <c r="M360" t="s">
        <v>96</v>
      </c>
    </row>
    <row r="361" spans="1:18">
      <c r="B361" s="9" t="s">
        <v>42</v>
      </c>
      <c r="C361" s="1" t="s">
        <v>57</v>
      </c>
      <c r="E361" s="2" t="s">
        <v>44</v>
      </c>
      <c r="F361" s="2" t="s">
        <v>45</v>
      </c>
      <c r="G361" s="2" t="s">
        <v>46</v>
      </c>
      <c r="H361" s="2" t="s">
        <v>47</v>
      </c>
      <c r="I361" s="2" t="s">
        <v>48</v>
      </c>
      <c r="J361" s="2" t="s">
        <v>49</v>
      </c>
      <c r="K361" s="2" t="s">
        <v>50</v>
      </c>
      <c r="L361" s="2" t="s">
        <v>51</v>
      </c>
    </row>
    <row r="362" spans="1:18">
      <c r="D362" s="1" t="s">
        <v>52</v>
      </c>
      <c r="E362" s="4">
        <f t="shared" ref="E362" ca="1" si="515">INDEX(O$6:O$33,$W350+1,1)</f>
        <v>0.36</v>
      </c>
      <c r="F362" s="4">
        <f t="shared" ref="F362" ca="1" si="516">INDEX(P$6:P$33,$W350+1,1)</f>
        <v>0.105</v>
      </c>
      <c r="G362" s="4">
        <f t="shared" ref="G362" ca="1" si="517">INDEX(Q$6:Q$33,$W350+1,1)</f>
        <v>39</v>
      </c>
      <c r="H362" s="4">
        <f t="shared" ref="H362" ca="1" si="518">INDEX(R$6:R$33,$W350+1,1)</f>
        <v>-353.947</v>
      </c>
      <c r="I362" s="4">
        <f t="shared" ref="I362" ca="1" si="519">INDEX(S$6:S$33,$W350+1,1)</f>
        <v>-35.46</v>
      </c>
      <c r="J362" s="4">
        <f t="shared" ref="J362" ca="1" si="520">INDEX(T$6:T$33,$W350+1,1)</f>
        <v>-52.17</v>
      </c>
      <c r="Q362" s="57" t="s">
        <v>114</v>
      </c>
      <c r="R362" s="57" t="str">
        <f>IF(F350&lt;=F351,"corto","lungo")</f>
        <v>corto</v>
      </c>
    </row>
    <row r="363" spans="1:18">
      <c r="D363" s="1" t="s">
        <v>53</v>
      </c>
      <c r="E363" s="4">
        <f t="shared" ref="E363:J363" ca="1" si="521">INDEX(E$6:E$33,$W350+1,1)</f>
        <v>-7.2450000000000001</v>
      </c>
      <c r="F363" s="4">
        <f t="shared" ca="1" si="521"/>
        <v>-4.3410000000000002</v>
      </c>
      <c r="G363" s="4">
        <f t="shared" ca="1" si="521"/>
        <v>-60.088000000000001</v>
      </c>
      <c r="H363" s="4">
        <f t="shared" ca="1" si="521"/>
        <v>-7.3529999999999998</v>
      </c>
      <c r="I363" s="4">
        <f t="shared" ca="1" si="521"/>
        <v>-0.92100000000000004</v>
      </c>
      <c r="J363" s="4">
        <f t="shared" ca="1" si="521"/>
        <v>-1.355</v>
      </c>
      <c r="Q363" s="57" t="s">
        <v>115</v>
      </c>
      <c r="R363" s="57" t="str">
        <f>IF(F351&lt;=F350,"corto","lungo")</f>
        <v>lungo</v>
      </c>
    </row>
    <row r="364" spans="1:18">
      <c r="D364" s="1" t="s">
        <v>54</v>
      </c>
      <c r="E364" s="4">
        <f ca="1">E357</f>
        <v>-0.40899999999999997</v>
      </c>
      <c r="F364" s="4">
        <f t="shared" ref="F364:J364" ca="1" si="522">F357</f>
        <v>-0.19</v>
      </c>
      <c r="G364" s="4">
        <f t="shared" ca="1" si="522"/>
        <v>-17.489999999999998</v>
      </c>
      <c r="H364" s="4">
        <f t="shared" ca="1" si="522"/>
        <v>157.08699999999999</v>
      </c>
      <c r="I364" s="4">
        <f t="shared" ca="1" si="522"/>
        <v>15.715</v>
      </c>
      <c r="J364" s="4">
        <f t="shared" ca="1" si="522"/>
        <v>23.12</v>
      </c>
    </row>
    <row r="365" spans="1:18">
      <c r="D365" s="1" t="s">
        <v>55</v>
      </c>
      <c r="E365" s="4">
        <f ca="1">E358</f>
        <v>5.88</v>
      </c>
      <c r="F365" s="4">
        <f t="shared" ref="F365:J365" ca="1" si="523">F358</f>
        <v>3.52</v>
      </c>
      <c r="G365" s="4">
        <f t="shared" ca="1" si="523"/>
        <v>30.971</v>
      </c>
      <c r="H365" s="4">
        <f t="shared" ca="1" si="523"/>
        <v>3.7919999999999998</v>
      </c>
      <c r="I365" s="4">
        <f t="shared" ca="1" si="523"/>
        <v>0.47699999999999998</v>
      </c>
      <c r="J365" s="4">
        <f t="shared" ca="1" si="523"/>
        <v>0.70099999999999996</v>
      </c>
      <c r="Q365" s="67" t="s">
        <v>112</v>
      </c>
      <c r="R365" s="57" t="str">
        <f>IF(AND($E$37="solo direzione rigida",R362="lungo"),"no","si")</f>
        <v>si</v>
      </c>
    </row>
    <row r="366" spans="1:18">
      <c r="D366" s="1" t="s">
        <v>12</v>
      </c>
      <c r="E366" s="4">
        <f ca="1">E359</f>
        <v>-991.346</v>
      </c>
      <c r="F366" s="4">
        <f t="shared" ref="F366:J366" ca="1" si="524">F359</f>
        <v>-628.29</v>
      </c>
      <c r="G366" s="4">
        <f t="shared" ca="1" si="524"/>
        <v>-257.16500000000002</v>
      </c>
      <c r="H366" s="4">
        <f t="shared" ca="1" si="524"/>
        <v>-30.492999999999999</v>
      </c>
      <c r="I366" s="4">
        <f t="shared" ca="1" si="524"/>
        <v>-3.577</v>
      </c>
      <c r="J366" s="4">
        <f t="shared" ca="1" si="524"/>
        <v>-5.2619999999999996</v>
      </c>
      <c r="K366" s="4">
        <f>L366*1.3</f>
        <v>0</v>
      </c>
      <c r="L366" s="39">
        <f>-F350*F351*(M352-(M350+M351))*$W$1/1000000+L359</f>
        <v>0</v>
      </c>
      <c r="Q366" s="67" t="s">
        <v>113</v>
      </c>
      <c r="R366" s="57" t="str">
        <f>IF(AND($E$37="solo direzione rigida",R363="lungo"),"no","si")</f>
        <v>si</v>
      </c>
    </row>
    <row r="368" spans="1:18" s="10" customFormat="1">
      <c r="B368" s="11" t="s">
        <v>58</v>
      </c>
      <c r="C368" s="12" t="s">
        <v>43</v>
      </c>
      <c r="E368" s="13" t="s">
        <v>44</v>
      </c>
      <c r="F368" s="13" t="s">
        <v>45</v>
      </c>
      <c r="G368" s="13" t="s">
        <v>46</v>
      </c>
      <c r="H368" s="13" t="s">
        <v>47</v>
      </c>
      <c r="I368" s="13" t="s">
        <v>48</v>
      </c>
      <c r="J368" s="13" t="s">
        <v>49</v>
      </c>
      <c r="K368" s="13" t="s">
        <v>59</v>
      </c>
      <c r="L368" s="13" t="s">
        <v>60</v>
      </c>
      <c r="M368" s="13" t="s">
        <v>61</v>
      </c>
      <c r="N368" s="13" t="s">
        <v>62</v>
      </c>
      <c r="O368" s="13" t="s">
        <v>63</v>
      </c>
      <c r="P368" s="13" t="s">
        <v>64</v>
      </c>
      <c r="Q368" s="13" t="s">
        <v>65</v>
      </c>
      <c r="R368" s="13" t="s">
        <v>66</v>
      </c>
    </row>
    <row r="369" spans="1:26" s="10" customFormat="1">
      <c r="D369" s="12" t="s">
        <v>52</v>
      </c>
      <c r="E369" s="14">
        <f t="shared" ref="E369:F369" ca="1" si="525">E355-(E355-E362)/$M352*$M350</f>
        <v>-0.99024999999999996</v>
      </c>
      <c r="F369" s="14">
        <f t="shared" ca="1" si="525"/>
        <v>-0.52291666666666659</v>
      </c>
      <c r="G369" s="14">
        <f ca="1">G355-(G355-G362)/$M352*$M350</f>
        <v>-18.793083333333335</v>
      </c>
      <c r="H369" s="14">
        <f t="shared" ref="H369:J369" ca="1" si="526">H355-(H355-H362)/$M352*$M350</f>
        <v>164.52791666666667</v>
      </c>
      <c r="I369" s="14">
        <f t="shared" ca="1" si="526"/>
        <v>16.397666666666666</v>
      </c>
      <c r="J369" s="14">
        <f t="shared" ca="1" si="526"/>
        <v>24.125083333333333</v>
      </c>
      <c r="K369" s="14">
        <f ca="1">(ABS(G369)+ABS(I369))*SIGN(G369)</f>
        <v>-35.190750000000001</v>
      </c>
      <c r="L369" s="14">
        <f ca="1">(ABS(H369)+ABS(J369))*SIGN(H369)</f>
        <v>188.65299999999999</v>
      </c>
      <c r="M369" s="14">
        <f ca="1">(ABS(K369)+0.3*ABS(L369))*SIGN(K369)</f>
        <v>-91.786649999999995</v>
      </c>
      <c r="N369" s="14">
        <f t="shared" ref="N369:N373" ca="1" si="527">(ABS(L369)+0.3*ABS(K369))*SIGN(L369)</f>
        <v>199.21022499999998</v>
      </c>
      <c r="O369" s="14">
        <f ca="1">F369+M369</f>
        <v>-92.309566666666655</v>
      </c>
      <c r="P369" s="14">
        <f ca="1">F369-M369</f>
        <v>91.263733333333334</v>
      </c>
      <c r="Q369" s="14">
        <f ca="1">F369+N369</f>
        <v>198.68730833333331</v>
      </c>
      <c r="R369" s="14">
        <f ca="1">F369-N369</f>
        <v>-199.73314166666665</v>
      </c>
    </row>
    <row r="370" spans="1:26" s="10" customFormat="1">
      <c r="D370" s="12" t="s">
        <v>53</v>
      </c>
      <c r="E370" s="14">
        <f t="shared" ref="E370:F370" ca="1" si="528">E356-(E356-E363)/$M352*$M350</f>
        <v>12.159000000000001</v>
      </c>
      <c r="F370" s="14">
        <f t="shared" ca="1" si="528"/>
        <v>7.2759166666666673</v>
      </c>
      <c r="G370" s="14">
        <f ca="1">G356-(G356-G363)/$M352*$M350</f>
        <v>42.115749999999991</v>
      </c>
      <c r="H370" s="14">
        <f t="shared" ref="H370:J370" ca="1" si="529">H356-(H356-H363)/$M352*$M350</f>
        <v>5.1613333333333333</v>
      </c>
      <c r="I370" s="14">
        <f t="shared" ca="1" si="529"/>
        <v>0.65200000000000002</v>
      </c>
      <c r="J370" s="14">
        <f t="shared" ca="1" si="529"/>
        <v>0.95958333333333323</v>
      </c>
      <c r="K370" s="14">
        <f t="shared" ref="K370:K373" ca="1" si="530">(ABS(G370)+ABS(I370))*SIGN(G370)</f>
        <v>42.767749999999992</v>
      </c>
      <c r="L370" s="14">
        <f t="shared" ref="L370:L373" ca="1" si="531">(ABS(H370)+ABS(J370))*SIGN(H370)</f>
        <v>6.1209166666666661</v>
      </c>
      <c r="M370" s="14">
        <f t="shared" ref="M370:M373" ca="1" si="532">(ABS(K370)+0.3*ABS(L370))*SIGN(K370)</f>
        <v>44.604024999999993</v>
      </c>
      <c r="N370" s="14">
        <f t="shared" ca="1" si="527"/>
        <v>18.951241666666661</v>
      </c>
      <c r="O370" s="14">
        <f t="shared" ref="O370:O372" ca="1" si="533">F370+M370</f>
        <v>51.87994166666666</v>
      </c>
      <c r="P370" s="14">
        <f t="shared" ref="P370:P372" ca="1" si="534">F370-M370</f>
        <v>-37.328108333333326</v>
      </c>
      <c r="Q370" s="14">
        <f t="shared" ref="Q370:Q372" ca="1" si="535">F370+N370</f>
        <v>26.227158333333328</v>
      </c>
      <c r="R370" s="14">
        <f t="shared" ref="R370:R372" ca="1" si="536">F370-N370</f>
        <v>-11.675324999999994</v>
      </c>
    </row>
    <row r="371" spans="1:26" s="10" customFormat="1">
      <c r="D371" s="12" t="s">
        <v>54</v>
      </c>
      <c r="E371" s="14">
        <f t="shared" ref="E371:J371" ca="1" si="537">E357</f>
        <v>-0.40899999999999997</v>
      </c>
      <c r="F371" s="14">
        <f t="shared" ca="1" si="537"/>
        <v>-0.19</v>
      </c>
      <c r="G371" s="14">
        <f t="shared" ca="1" si="537"/>
        <v>-17.489999999999998</v>
      </c>
      <c r="H371" s="14">
        <f t="shared" ca="1" si="537"/>
        <v>157.08699999999999</v>
      </c>
      <c r="I371" s="14">
        <f t="shared" ca="1" si="537"/>
        <v>15.715</v>
      </c>
      <c r="J371" s="14">
        <f t="shared" ca="1" si="537"/>
        <v>23.12</v>
      </c>
      <c r="K371" s="14">
        <f t="shared" ca="1" si="530"/>
        <v>-33.204999999999998</v>
      </c>
      <c r="L371" s="14">
        <f t="shared" ca="1" si="531"/>
        <v>180.20699999999999</v>
      </c>
      <c r="M371" s="14">
        <f t="shared" ca="1" si="532"/>
        <v>-87.267099999999999</v>
      </c>
      <c r="N371" s="14">
        <f t="shared" ca="1" si="527"/>
        <v>190.16849999999999</v>
      </c>
      <c r="O371" s="14">
        <f t="shared" ca="1" si="533"/>
        <v>-87.457099999999997</v>
      </c>
      <c r="P371" s="14">
        <f t="shared" ca="1" si="534"/>
        <v>87.077100000000002</v>
      </c>
      <c r="Q371" s="14">
        <f t="shared" ca="1" si="535"/>
        <v>189.9785</v>
      </c>
      <c r="R371" s="14">
        <f t="shared" ca="1" si="536"/>
        <v>-190.35849999999999</v>
      </c>
    </row>
    <row r="372" spans="1:26" s="10" customFormat="1">
      <c r="D372" s="12" t="s">
        <v>55</v>
      </c>
      <c r="E372" s="14">
        <f t="shared" ref="E372:J372" ca="1" si="538">E358</f>
        <v>5.88</v>
      </c>
      <c r="F372" s="14">
        <f t="shared" ca="1" si="538"/>
        <v>3.52</v>
      </c>
      <c r="G372" s="14">
        <f t="shared" ca="1" si="538"/>
        <v>30.971</v>
      </c>
      <c r="H372" s="14">
        <f t="shared" ca="1" si="538"/>
        <v>3.7919999999999998</v>
      </c>
      <c r="I372" s="14">
        <f t="shared" ca="1" si="538"/>
        <v>0.47699999999999998</v>
      </c>
      <c r="J372" s="14">
        <f t="shared" ca="1" si="538"/>
        <v>0.70099999999999996</v>
      </c>
      <c r="K372" s="14">
        <f t="shared" ca="1" si="530"/>
        <v>31.448</v>
      </c>
      <c r="L372" s="14">
        <f t="shared" ca="1" si="531"/>
        <v>4.4929999999999994</v>
      </c>
      <c r="M372" s="14">
        <f t="shared" ca="1" si="532"/>
        <v>32.795900000000003</v>
      </c>
      <c r="N372" s="14">
        <f t="shared" ca="1" si="527"/>
        <v>13.927399999999999</v>
      </c>
      <c r="O372" s="14">
        <f t="shared" ca="1" si="533"/>
        <v>36.315900000000006</v>
      </c>
      <c r="P372" s="14">
        <f t="shared" ca="1" si="534"/>
        <v>-29.275900000000004</v>
      </c>
      <c r="Q372" s="14">
        <f t="shared" ca="1" si="535"/>
        <v>17.447399999999998</v>
      </c>
      <c r="R372" s="14">
        <f t="shared" ca="1" si="536"/>
        <v>-10.407399999999999</v>
      </c>
    </row>
    <row r="373" spans="1:26" s="10" customFormat="1">
      <c r="D373" s="12" t="s">
        <v>12</v>
      </c>
      <c r="E373" s="14">
        <f ca="1">E359+K359</f>
        <v>-991.346</v>
      </c>
      <c r="F373" s="14">
        <f ca="1">F359+L359</f>
        <v>-628.29</v>
      </c>
      <c r="G373" s="14">
        <f t="shared" ref="G373:J373" ca="1" si="539">G359</f>
        <v>-257.16500000000002</v>
      </c>
      <c r="H373" s="14">
        <f t="shared" ca="1" si="539"/>
        <v>-30.492999999999999</v>
      </c>
      <c r="I373" s="14">
        <f t="shared" ca="1" si="539"/>
        <v>-3.577</v>
      </c>
      <c r="J373" s="14">
        <f t="shared" ca="1" si="539"/>
        <v>-5.2619999999999996</v>
      </c>
      <c r="K373" s="14">
        <f t="shared" ca="1" si="530"/>
        <v>-260.74200000000002</v>
      </c>
      <c r="L373" s="14">
        <f t="shared" ca="1" si="531"/>
        <v>-35.754999999999995</v>
      </c>
      <c r="M373" s="14">
        <f t="shared" ca="1" si="532"/>
        <v>-271.46850000000001</v>
      </c>
      <c r="N373" s="14">
        <f t="shared" ca="1" si="527"/>
        <v>-113.9776</v>
      </c>
      <c r="O373" s="14">
        <f ca="1">F373+M373</f>
        <v>-899.75849999999991</v>
      </c>
      <c r="P373" s="14">
        <f ca="1">F373-M373</f>
        <v>-356.82149999999996</v>
      </c>
      <c r="Q373" s="14">
        <f ca="1">F373+N373</f>
        <v>-742.2675999999999</v>
      </c>
      <c r="R373" s="14">
        <f ca="1">F373-N373</f>
        <v>-514.31240000000003</v>
      </c>
    </row>
    <row r="374" spans="1:26" s="10" customFormat="1"/>
    <row r="375" spans="1:26" s="10" customFormat="1">
      <c r="B375" s="11" t="s">
        <v>58</v>
      </c>
      <c r="C375" s="12" t="s">
        <v>57</v>
      </c>
      <c r="E375" s="13" t="s">
        <v>44</v>
      </c>
      <c r="F375" s="13" t="s">
        <v>45</v>
      </c>
      <c r="G375" s="13" t="s">
        <v>46</v>
      </c>
      <c r="H375" s="13" t="s">
        <v>47</v>
      </c>
      <c r="I375" s="13" t="s">
        <v>48</v>
      </c>
      <c r="J375" s="13" t="s">
        <v>49</v>
      </c>
      <c r="K375" s="13" t="s">
        <v>59</v>
      </c>
      <c r="L375" s="13" t="s">
        <v>60</v>
      </c>
      <c r="M375" s="13" t="s">
        <v>61</v>
      </c>
      <c r="N375" s="13" t="s">
        <v>62</v>
      </c>
      <c r="O375" s="13" t="s">
        <v>63</v>
      </c>
      <c r="P375" s="13" t="s">
        <v>64</v>
      </c>
      <c r="Q375" s="13" t="s">
        <v>65</v>
      </c>
      <c r="R375" s="13" t="s">
        <v>66</v>
      </c>
    </row>
    <row r="376" spans="1:26" s="10" customFormat="1">
      <c r="D376" s="12" t="s">
        <v>52</v>
      </c>
      <c r="E376" s="14">
        <f t="shared" ref="E376:F376" ca="1" si="540">E362+(E355-E362)/$M352*$M351</f>
        <v>0.36</v>
      </c>
      <c r="F376" s="14">
        <f t="shared" ca="1" si="540"/>
        <v>0.105</v>
      </c>
      <c r="G376" s="14">
        <f ca="1">G362+(G355-G362)/$M352*$M351</f>
        <v>39</v>
      </c>
      <c r="H376" s="14">
        <f t="shared" ref="H376:J376" ca="1" si="541">H362+(H355-H362)/$M352*$M351</f>
        <v>-353.947</v>
      </c>
      <c r="I376" s="14">
        <f t="shared" ca="1" si="541"/>
        <v>-35.46</v>
      </c>
      <c r="J376" s="14">
        <f t="shared" ca="1" si="541"/>
        <v>-52.17</v>
      </c>
      <c r="K376" s="14">
        <f ca="1">(ABS(G376)+ABS(I376))*SIGN(G376)</f>
        <v>74.460000000000008</v>
      </c>
      <c r="L376" s="14">
        <f ca="1">(ABS(H376)+ABS(J376))*SIGN(H376)</f>
        <v>-406.11700000000002</v>
      </c>
      <c r="M376" s="14">
        <f t="shared" ref="M376:M380" ca="1" si="542">(ABS(K376)+0.3*ABS(L376))*SIGN(K376)</f>
        <v>196.29509999999999</v>
      </c>
      <c r="N376" s="14">
        <f t="shared" ref="N376:N380" ca="1" si="543">(ABS(L376)+0.3*ABS(K376))*SIGN(L376)</f>
        <v>-428.45500000000004</v>
      </c>
      <c r="O376" s="14">
        <f ca="1">F376+M376</f>
        <v>196.40009999999998</v>
      </c>
      <c r="P376" s="14">
        <f ca="1">F376-M376</f>
        <v>-196.1901</v>
      </c>
      <c r="Q376" s="14">
        <f ca="1">F376+N376</f>
        <v>-428.35</v>
      </c>
      <c r="R376" s="14">
        <f ca="1">F376-N376</f>
        <v>428.56000000000006</v>
      </c>
    </row>
    <row r="377" spans="1:26" s="10" customFormat="1">
      <c r="D377" s="12" t="s">
        <v>53</v>
      </c>
      <c r="E377" s="14">
        <f t="shared" ref="E377:F377" ca="1" si="544">E363+(E356-E363)/$M352*$M351</f>
        <v>-7.2450000000000001</v>
      </c>
      <c r="F377" s="14">
        <f t="shared" ca="1" si="544"/>
        <v>-4.3410000000000002</v>
      </c>
      <c r="G377" s="14">
        <f ca="1">G363+(G356-G363)/$M352*$M351</f>
        <v>-60.088000000000001</v>
      </c>
      <c r="H377" s="14">
        <f t="shared" ref="H377:J377" ca="1" si="545">H363+(H356-H363)/$M352*$M351</f>
        <v>-7.3529999999999998</v>
      </c>
      <c r="I377" s="14">
        <f t="shared" ca="1" si="545"/>
        <v>-0.92100000000000004</v>
      </c>
      <c r="J377" s="14">
        <f t="shared" ca="1" si="545"/>
        <v>-1.355</v>
      </c>
      <c r="K377" s="14">
        <f t="shared" ref="K377:K380" ca="1" si="546">(ABS(G377)+ABS(I377))*SIGN(G377)</f>
        <v>-61.009</v>
      </c>
      <c r="L377" s="14">
        <f t="shared" ref="L377:L380" ca="1" si="547">(ABS(H377)+ABS(J377))*SIGN(H377)</f>
        <v>-8.7080000000000002</v>
      </c>
      <c r="M377" s="14">
        <f t="shared" ca="1" si="542"/>
        <v>-63.621400000000001</v>
      </c>
      <c r="N377" s="14">
        <f t="shared" ca="1" si="543"/>
        <v>-27.0107</v>
      </c>
      <c r="O377" s="14">
        <f t="shared" ref="O377:O379" ca="1" si="548">F377+M377</f>
        <v>-67.962400000000002</v>
      </c>
      <c r="P377" s="14">
        <f t="shared" ref="P377:P379" ca="1" si="549">F377-M377</f>
        <v>59.2804</v>
      </c>
      <c r="Q377" s="14">
        <f t="shared" ref="Q377:Q379" ca="1" si="550">F377+N377</f>
        <v>-31.351700000000001</v>
      </c>
      <c r="R377" s="14">
        <f t="shared" ref="R377:R379" ca="1" si="551">F377-N377</f>
        <v>22.669699999999999</v>
      </c>
    </row>
    <row r="378" spans="1:26" s="10" customFormat="1">
      <c r="D378" s="12" t="s">
        <v>54</v>
      </c>
      <c r="E378" s="14">
        <f ca="1">E371</f>
        <v>-0.40899999999999997</v>
      </c>
      <c r="F378" s="14">
        <f t="shared" ref="F378:J378" ca="1" si="552">F371</f>
        <v>-0.19</v>
      </c>
      <c r="G378" s="14">
        <f t="shared" ca="1" si="552"/>
        <v>-17.489999999999998</v>
      </c>
      <c r="H378" s="14">
        <f t="shared" ca="1" si="552"/>
        <v>157.08699999999999</v>
      </c>
      <c r="I378" s="14">
        <f t="shared" ca="1" si="552"/>
        <v>15.715</v>
      </c>
      <c r="J378" s="14">
        <f t="shared" ca="1" si="552"/>
        <v>23.12</v>
      </c>
      <c r="K378" s="14">
        <f t="shared" ca="1" si="546"/>
        <v>-33.204999999999998</v>
      </c>
      <c r="L378" s="14">
        <f t="shared" ca="1" si="547"/>
        <v>180.20699999999999</v>
      </c>
      <c r="M378" s="14">
        <f t="shared" ca="1" si="542"/>
        <v>-87.267099999999999</v>
      </c>
      <c r="N378" s="14">
        <f t="shared" ca="1" si="543"/>
        <v>190.16849999999999</v>
      </c>
      <c r="O378" s="14">
        <f t="shared" ca="1" si="548"/>
        <v>-87.457099999999997</v>
      </c>
      <c r="P378" s="14">
        <f t="shared" ca="1" si="549"/>
        <v>87.077100000000002</v>
      </c>
      <c r="Q378" s="14">
        <f t="shared" ca="1" si="550"/>
        <v>189.9785</v>
      </c>
      <c r="R378" s="14">
        <f t="shared" ca="1" si="551"/>
        <v>-190.35849999999999</v>
      </c>
    </row>
    <row r="379" spans="1:26" s="10" customFormat="1">
      <c r="D379" s="12" t="s">
        <v>55</v>
      </c>
      <c r="E379" s="14">
        <f ca="1">E372</f>
        <v>5.88</v>
      </c>
      <c r="F379" s="14">
        <f t="shared" ref="F379:J379" ca="1" si="553">F372</f>
        <v>3.52</v>
      </c>
      <c r="G379" s="14">
        <f t="shared" ca="1" si="553"/>
        <v>30.971</v>
      </c>
      <c r="H379" s="14">
        <f t="shared" ca="1" si="553"/>
        <v>3.7919999999999998</v>
      </c>
      <c r="I379" s="14">
        <f t="shared" ca="1" si="553"/>
        <v>0.47699999999999998</v>
      </c>
      <c r="J379" s="14">
        <f t="shared" ca="1" si="553"/>
        <v>0.70099999999999996</v>
      </c>
      <c r="K379" s="14">
        <f t="shared" ca="1" si="546"/>
        <v>31.448</v>
      </c>
      <c r="L379" s="14">
        <f t="shared" ca="1" si="547"/>
        <v>4.4929999999999994</v>
      </c>
      <c r="M379" s="14">
        <f t="shared" ca="1" si="542"/>
        <v>32.795900000000003</v>
      </c>
      <c r="N379" s="14">
        <f t="shared" ca="1" si="543"/>
        <v>13.927399999999999</v>
      </c>
      <c r="O379" s="14">
        <f t="shared" ca="1" si="548"/>
        <v>36.315900000000006</v>
      </c>
      <c r="P379" s="14">
        <f t="shared" ca="1" si="549"/>
        <v>-29.275900000000004</v>
      </c>
      <c r="Q379" s="14">
        <f t="shared" ca="1" si="550"/>
        <v>17.447399999999998</v>
      </c>
      <c r="R379" s="14">
        <f t="shared" ca="1" si="551"/>
        <v>-10.407399999999999</v>
      </c>
    </row>
    <row r="380" spans="1:26" s="10" customFormat="1">
      <c r="D380" s="12" t="s">
        <v>12</v>
      </c>
      <c r="E380" s="14">
        <f ca="1">E366+K366</f>
        <v>-991.346</v>
      </c>
      <c r="F380" s="14">
        <f ca="1">F366+L366</f>
        <v>-628.29</v>
      </c>
      <c r="G380" s="14">
        <f t="shared" ref="G380:J380" ca="1" si="554">G366</f>
        <v>-257.16500000000002</v>
      </c>
      <c r="H380" s="14">
        <f t="shared" ca="1" si="554"/>
        <v>-30.492999999999999</v>
      </c>
      <c r="I380" s="14">
        <f t="shared" ca="1" si="554"/>
        <v>-3.577</v>
      </c>
      <c r="J380" s="14">
        <f t="shared" ca="1" si="554"/>
        <v>-5.2619999999999996</v>
      </c>
      <c r="K380" s="14">
        <f t="shared" ca="1" si="546"/>
        <v>-260.74200000000002</v>
      </c>
      <c r="L380" s="14">
        <f t="shared" ca="1" si="547"/>
        <v>-35.754999999999995</v>
      </c>
      <c r="M380" s="14">
        <f t="shared" ca="1" si="542"/>
        <v>-271.46850000000001</v>
      </c>
      <c r="N380" s="14">
        <f t="shared" ca="1" si="543"/>
        <v>-113.9776</v>
      </c>
      <c r="O380" s="14">
        <f ca="1">F380+M380</f>
        <v>-899.75849999999991</v>
      </c>
      <c r="P380" s="14">
        <f ca="1">F380-M380</f>
        <v>-356.82149999999996</v>
      </c>
      <c r="Q380" s="14">
        <f ca="1">F380+N380</f>
        <v>-742.2675999999999</v>
      </c>
      <c r="R380" s="14">
        <f ca="1">F380-N380</f>
        <v>-514.31240000000003</v>
      </c>
    </row>
    <row r="381" spans="1:26" s="10" customFormat="1"/>
    <row r="382" spans="1:26" s="10" customFormat="1">
      <c r="A382" s="12" t="s">
        <v>21</v>
      </c>
      <c r="B382" s="11" t="s">
        <v>58</v>
      </c>
      <c r="C382" s="12" t="s">
        <v>43</v>
      </c>
      <c r="E382" s="15" t="s">
        <v>44</v>
      </c>
      <c r="F382" s="13" t="s">
        <v>63</v>
      </c>
      <c r="G382" s="13" t="s">
        <v>64</v>
      </c>
      <c r="H382" s="13" t="s">
        <v>65</v>
      </c>
      <c r="I382" s="13" t="s">
        <v>66</v>
      </c>
      <c r="J382" s="13" t="s">
        <v>67</v>
      </c>
      <c r="K382" s="15" t="s">
        <v>63</v>
      </c>
      <c r="L382" s="15" t="s">
        <v>64</v>
      </c>
      <c r="M382" s="15" t="s">
        <v>65</v>
      </c>
      <c r="N382" s="15" t="s">
        <v>66</v>
      </c>
      <c r="O382" s="7" t="s">
        <v>117</v>
      </c>
      <c r="P382" s="13" t="s">
        <v>44</v>
      </c>
      <c r="Q382" s="13" t="s">
        <v>63</v>
      </c>
      <c r="R382" s="13" t="s">
        <v>64</v>
      </c>
      <c r="S382" s="13" t="s">
        <v>65</v>
      </c>
      <c r="T382" s="13" t="s">
        <v>66</v>
      </c>
      <c r="U382" s="13" t="s">
        <v>13</v>
      </c>
      <c r="V382" s="16" t="s">
        <v>68</v>
      </c>
      <c r="Y382" s="57" t="s">
        <v>69</v>
      </c>
      <c r="Z382" s="57" t="s">
        <v>70</v>
      </c>
    </row>
    <row r="383" spans="1:26">
      <c r="A383" s="1">
        <f ca="1">B350</f>
        <v>20</v>
      </c>
      <c r="D383" s="1" t="s">
        <v>52</v>
      </c>
      <c r="E383" s="17">
        <f ca="1">E369</f>
        <v>-0.99024999999999996</v>
      </c>
      <c r="F383" s="4">
        <f t="shared" ref="F383:F384" ca="1" si="555">O369</f>
        <v>-92.309566666666655</v>
      </c>
      <c r="G383" s="4">
        <f t="shared" ref="G383:G384" ca="1" si="556">P369</f>
        <v>91.263733333333334</v>
      </c>
      <c r="H383" s="18">
        <f t="shared" ref="H383:H384" ca="1" si="557">Q369</f>
        <v>198.68730833333331</v>
      </c>
      <c r="I383" s="18">
        <f t="shared" ref="I383:I384" ca="1" si="558">R369</f>
        <v>-199.73314166666665</v>
      </c>
      <c r="J383" s="4">
        <f>IF(R365="si",INDEX($N$40:$N$53,MATCH(A385,$L$40:$L$53,-1),1),"---")</f>
        <v>355.745</v>
      </c>
      <c r="K383" s="17">
        <f ca="1">MAX(ABS(F383),IF(J383="---",0,0.3*J383))</f>
        <v>106.7235</v>
      </c>
      <c r="L383" s="17">
        <f ca="1">MAX(ABS(G383),IF(J383="---",0,0.3*J383))</f>
        <v>106.7235</v>
      </c>
      <c r="M383" s="17">
        <f ca="1">MAX(ABS(H383),J383)</f>
        <v>355.745</v>
      </c>
      <c r="N383" s="17">
        <f ca="1">MAX(ABS(I383),J383)</f>
        <v>355.745</v>
      </c>
      <c r="O383" s="7" t="str">
        <f>CONCATENATE("lx (",R362,")")</f>
        <v>lx (corto)</v>
      </c>
      <c r="P383" s="19">
        <f ca="1">MAX(E383-$Z351*(1-((0.48*$Z350+E385)/(0.48*$Z350))^2),0)/(($F351-2*$F352)*$O$2)*1000</f>
        <v>0</v>
      </c>
      <c r="Q383" s="19">
        <f ca="1">MAX(K383-$Z351*(1-((0.48*$Z350+K385)/(0.48*$Z350))^2),0)/(($F351-2*$F352)*$O$2)*1000</f>
        <v>0</v>
      </c>
      <c r="R383" s="19">
        <f t="shared" ref="R383" ca="1" si="559">MAX(L383-$Z351*(1-((0.48*$Z350+L385)/(0.48*$Z350))^2),0)/(($F351-2*$F352)*$O$2)*1000</f>
        <v>0</v>
      </c>
      <c r="S383" s="19">
        <f t="shared" ref="S383" ca="1" si="560">MAX(M383-$Z351*(1-((0.48*$Z350+M385)/(0.48*$Z350))^2),0)/(($F351-2*$F352)*$O$2)*1000</f>
        <v>6.7380558325919964</v>
      </c>
      <c r="T383" s="19">
        <f ca="1">MAX(N383-$Z351*(1-((0.48*$Z350+N385)/(0.48*$Z350))^2),0)/(($F351-2*$F352)*$O$2)*1000</f>
        <v>8.5797414828555407</v>
      </c>
      <c r="U383" s="17">
        <f ca="1">MAX(P383:T383)</f>
        <v>8.5797414828555407</v>
      </c>
      <c r="V383" s="39">
        <v>15.7</v>
      </c>
      <c r="Y383" s="68">
        <f>2*V383*$O$2/10</f>
        <v>1228.6956521739132</v>
      </c>
      <c r="Z383" s="69">
        <f>Y383*(F351-2*F352)/200</f>
        <v>380.89565217391311</v>
      </c>
    </row>
    <row r="384" spans="1:26">
      <c r="A384" s="12" t="s">
        <v>30</v>
      </c>
      <c r="D384" s="1" t="s">
        <v>53</v>
      </c>
      <c r="E384" s="17">
        <f ca="1">E370</f>
        <v>12.159000000000001</v>
      </c>
      <c r="F384" s="18">
        <f t="shared" ca="1" si="555"/>
        <v>51.87994166666666</v>
      </c>
      <c r="G384" s="18">
        <f t="shared" ca="1" si="556"/>
        <v>-37.328108333333326</v>
      </c>
      <c r="H384" s="4">
        <f t="shared" ca="1" si="557"/>
        <v>26.227158333333328</v>
      </c>
      <c r="I384" s="4">
        <f t="shared" ca="1" si="558"/>
        <v>-11.675324999999994</v>
      </c>
      <c r="J384" s="4">
        <f>IF(R366="si",INDEX($O$40:$O$53,MATCH(A385,$L$40:$L$53,-1),1),"---")</f>
        <v>99.45</v>
      </c>
      <c r="K384" s="17">
        <f ca="1">MAX(ABS(F384),J384)</f>
        <v>99.45</v>
      </c>
      <c r="L384" s="17">
        <f ca="1">MAX(ABS(G384),J384)</f>
        <v>99.45</v>
      </c>
      <c r="M384" s="17">
        <f ca="1">MAX(ABS(H384),IF(J384="---",0,0.3*J384))</f>
        <v>29.835000000000001</v>
      </c>
      <c r="N384" s="17">
        <f ca="1">MAX(ABS(I384),IF(J384="---",0,0.3*J384))</f>
        <v>29.835000000000001</v>
      </c>
      <c r="O384" s="7" t="str">
        <f>CONCATENATE("ly (",R363,")")</f>
        <v>ly (lungo)</v>
      </c>
      <c r="P384" s="19">
        <f ca="1">MAX(E384-$Z352*(1-((0.48*$Z350+E385)/(0.48*$Z350))^2),0)/(($F350-2*$F352)*$O$2)*1000</f>
        <v>0</v>
      </c>
      <c r="Q384" s="19">
        <f ca="1">MAX(K384-$Z352*(1-((0.48*$Z350+K385)/(0.48*$Z350))^2),0)/(($F350-2*$F352)*$O$2)*1000</f>
        <v>0.8137602106707178</v>
      </c>
      <c r="R384" s="19">
        <f t="shared" ref="R384" ca="1" si="561">MAX(L384-$Z352*(1-((0.48*$Z350+L385)/(0.48*$Z350))^2),0)/(($F350-2*$F352)*$O$2)*1000</f>
        <v>6.1117078648437513</v>
      </c>
      <c r="S384" s="19">
        <f t="shared" ref="S384" ca="1" si="562">MAX(M384-$Z352*(1-((0.48*$Z350+M385)/(0.48*$Z350))^2),0)/(($F350-2*$F352)*$O$2)*1000</f>
        <v>0</v>
      </c>
      <c r="T384" s="19">
        <f t="shared" ref="T384" ca="1" si="563">MAX(N384-$Z352*(1-((0.48*$Z350+N385)/(0.48*$Z350))^2),0)/(($F350-2*$F352)*$O$2)*1000</f>
        <v>0</v>
      </c>
      <c r="U384" s="17">
        <f ca="1">MAX(P384:T384)</f>
        <v>6.1117078648437513</v>
      </c>
      <c r="V384" s="39">
        <v>9.36</v>
      </c>
      <c r="Y384" s="68">
        <f>2*V384*$O$2/10</f>
        <v>732.52173913043475</v>
      </c>
      <c r="Z384" s="69">
        <f>Y384*(F350-2*F352)/200</f>
        <v>80.577391304347827</v>
      </c>
    </row>
    <row r="385" spans="1:27">
      <c r="A385" s="1">
        <f>B351</f>
        <v>1</v>
      </c>
      <c r="D385" s="1" t="s">
        <v>12</v>
      </c>
      <c r="E385" s="20">
        <f ca="1">E373</f>
        <v>-991.346</v>
      </c>
      <c r="F385" s="8">
        <f ca="1">O373</f>
        <v>-899.75849999999991</v>
      </c>
      <c r="G385" s="8">
        <f ca="1">P373</f>
        <v>-356.82149999999996</v>
      </c>
      <c r="H385" s="8">
        <f ca="1">Q373</f>
        <v>-742.2675999999999</v>
      </c>
      <c r="I385" s="8">
        <f ca="1">R373</f>
        <v>-514.31240000000003</v>
      </c>
      <c r="K385" s="17">
        <f ca="1">F385</f>
        <v>-899.75849999999991</v>
      </c>
      <c r="L385" s="17">
        <f t="shared" ref="L385" ca="1" si="564">G385</f>
        <v>-356.82149999999996</v>
      </c>
      <c r="M385" s="17">
        <f t="shared" ref="M385" ca="1" si="565">H385</f>
        <v>-742.2675999999999</v>
      </c>
      <c r="N385" s="17">
        <f t="shared" ref="N385" ca="1" si="566">I385</f>
        <v>-514.31240000000003</v>
      </c>
      <c r="Y385" s="61"/>
      <c r="Z385" s="61"/>
    </row>
    <row r="386" spans="1:27">
      <c r="D386" s="7" t="s">
        <v>71</v>
      </c>
      <c r="E386" s="4">
        <f ca="1">($Z351+$Z383)*(1-ABS((0.48*$Z350+E385)/(0.48*$Z350+$Y383))^(1+1/(1+$Y383/$Z350)))</f>
        <v>601.90917478305698</v>
      </c>
      <c r="K386" s="4">
        <f ca="1">($Z351+$Z383)*(1-ABS((0.48*$Z350+K385)/(0.48*$Z350+$Y383))^(1+1/(1+$Y383/$Z350)))</f>
        <v>590.80911091472694</v>
      </c>
      <c r="L386" s="4">
        <f ca="1">($Z351+$Z383)*(1-ABS((0.48*$Z350+L385)/(0.48*$Z350+$Y383))^(1+1/(1+$Y383/$Z350)))</f>
        <v>497.06496284738245</v>
      </c>
      <c r="M386" s="4">
        <f ca="1">($Z351+$Z383)*(1-ABS((0.48*$Z350+M385)/(0.48*$Z350+$Y383))^(1+1/(1+$Y383/$Z350)))</f>
        <v>568.35962200227414</v>
      </c>
      <c r="N386" s="4">
        <f ca="1">($Z351+$Z383)*(1-ABS((0.48*$Z350+N385)/(0.48*$Z350+$Y383))^(1+1/(1+$Y383/$Z350)))</f>
        <v>528.86857765757475</v>
      </c>
      <c r="Y386" s="61"/>
      <c r="Z386" s="61"/>
    </row>
    <row r="387" spans="1:27">
      <c r="D387" s="7" t="s">
        <v>72</v>
      </c>
      <c r="E387" s="4">
        <f ca="1">($Z352+$Z384)*(1-ABS((0.48*$Z350+E385)/(0.48*$Z350+$Y384))^(1+1/(1+$Y384/$Z350)))</f>
        <v>177.16330944297641</v>
      </c>
      <c r="K387" s="4">
        <f ca="1">($Z352+$Z384)*(1-ABS((0.48*$Z350+K385)/(0.48*$Z350+$Y384))^(1+1/(1+$Y384/$Z350)))</f>
        <v>172.85825671004403</v>
      </c>
      <c r="L387" s="4">
        <f ca="1">($Z352+$Z384)*(1-ABS((0.48*$Z350+L385)/(0.48*$Z350+$Y384))^(1+1/(1+$Y384/$Z350)))</f>
        <v>134.68426896820466</v>
      </c>
      <c r="M387" s="4">
        <f ca="1">($Z352+$Z384)*(1-ABS((0.48*$Z350+M385)/(0.48*$Z350+$Y384))^(1+1/(1+$Y384/$Z350)))</f>
        <v>163.95943446706306</v>
      </c>
      <c r="N387" s="4">
        <f ca="1">($Z352+$Z384)*(1-ABS((0.48*$Z350+N385)/(0.48*$Z350+$Y384))^(1+1/(1+$Y384/$Z350)))</f>
        <v>147.89079654370059</v>
      </c>
      <c r="Y387" s="61"/>
      <c r="Z387" s="61"/>
    </row>
    <row r="388" spans="1:27">
      <c r="A388" t="str">
        <f ca="1">IF(MAX(E388:N388)&gt;1,"non verificato","verificato")</f>
        <v>verificato</v>
      </c>
      <c r="D388" s="7" t="s">
        <v>73</v>
      </c>
      <c r="E388" s="3">
        <f ca="1">ABS(E383/E386)^1.5+ABS(E384/E387)^1.5</f>
        <v>1.8046581895523588E-2</v>
      </c>
      <c r="K388" s="3">
        <f t="shared" ref="K388:N388" ca="1" si="567">ABS(K383/K386)^1.5+ABS(K384/K387)^1.5</f>
        <v>0.51316209396309831</v>
      </c>
      <c r="L388" s="3">
        <f t="shared" ca="1" si="567"/>
        <v>0.73398827992741489</v>
      </c>
      <c r="M388" s="3">
        <f t="shared" ca="1" si="567"/>
        <v>0.57281366040319714</v>
      </c>
      <c r="N388" s="3">
        <f t="shared" ca="1" si="567"/>
        <v>0.64228938961132176</v>
      </c>
      <c r="Y388" s="61"/>
      <c r="Z388" s="61"/>
    </row>
    <row r="389" spans="1:27">
      <c r="Y389" s="61"/>
      <c r="Z389" s="61"/>
    </row>
    <row r="390" spans="1:27">
      <c r="B390" s="9" t="s">
        <v>58</v>
      </c>
      <c r="C390" s="1" t="s">
        <v>57</v>
      </c>
      <c r="D390" s="10"/>
      <c r="E390" s="15" t="s">
        <v>44</v>
      </c>
      <c r="F390" s="13" t="s">
        <v>63</v>
      </c>
      <c r="G390" s="13" t="s">
        <v>64</v>
      </c>
      <c r="H390" s="13" t="s">
        <v>65</v>
      </c>
      <c r="I390" s="13" t="s">
        <v>66</v>
      </c>
      <c r="J390" s="13" t="s">
        <v>67</v>
      </c>
      <c r="K390" s="15" t="s">
        <v>63</v>
      </c>
      <c r="L390" s="15" t="s">
        <v>64</v>
      </c>
      <c r="M390" s="15" t="s">
        <v>65</v>
      </c>
      <c r="N390" s="15" t="s">
        <v>66</v>
      </c>
      <c r="O390" s="7" t="str">
        <f>O382</f>
        <v>As,nec</v>
      </c>
      <c r="P390" s="13" t="s">
        <v>44</v>
      </c>
      <c r="Q390" s="13" t="s">
        <v>63</v>
      </c>
      <c r="R390" s="13" t="s">
        <v>64</v>
      </c>
      <c r="S390" s="13" t="s">
        <v>65</v>
      </c>
      <c r="T390" s="13" t="s">
        <v>66</v>
      </c>
      <c r="U390" s="13" t="s">
        <v>13</v>
      </c>
      <c r="V390" s="16" t="s">
        <v>68</v>
      </c>
      <c r="Y390" s="57" t="s">
        <v>69</v>
      </c>
      <c r="Z390" s="57" t="s">
        <v>70</v>
      </c>
    </row>
    <row r="391" spans="1:27">
      <c r="D391" s="1" t="s">
        <v>52</v>
      </c>
      <c r="E391" s="17">
        <f ca="1">E376</f>
        <v>0.36</v>
      </c>
      <c r="F391" s="4">
        <f t="shared" ref="F391:F392" ca="1" si="568">O376</f>
        <v>196.40009999999998</v>
      </c>
      <c r="G391" s="4">
        <f t="shared" ref="G391:G392" ca="1" si="569">P376</f>
        <v>-196.1901</v>
      </c>
      <c r="H391" s="18">
        <f t="shared" ref="H391:H392" ca="1" si="570">Q376</f>
        <v>-428.35</v>
      </c>
      <c r="I391" s="18">
        <f t="shared" ref="I391:I392" ca="1" si="571">R376</f>
        <v>428.56000000000006</v>
      </c>
      <c r="J391" s="4" t="str">
        <f>IF(R365="si",INDEX($N$40:$N$53,MATCH(A385,$L$40:$L$53,-1)+1,1),"---")</f>
        <v>---</v>
      </c>
      <c r="K391" s="17">
        <f ca="1">MAX(ABS(F391),IF(J391="---",0,0.3*J391))</f>
        <v>196.40009999999998</v>
      </c>
      <c r="L391" s="17">
        <f ca="1">MAX(ABS(G391),IF(J391="---",0,0.3*J391))</f>
        <v>196.1901</v>
      </c>
      <c r="M391" s="17">
        <f ca="1">MAX(ABS(H391),J391)</f>
        <v>428.35</v>
      </c>
      <c r="N391" s="17">
        <f ca="1">MAX(ABS(I391),J391)</f>
        <v>428.56000000000006</v>
      </c>
      <c r="O391" s="7" t="str">
        <f>O383</f>
        <v>lx (corto)</v>
      </c>
      <c r="P391" s="19">
        <f t="shared" ref="P391" ca="1" si="572">MAX(E391-$Z351*(1-((0.48*$Z350+E393)/(0.48*$Z350))^2),0)/(($F351-2*$F352)*$O$2)*1000</f>
        <v>0</v>
      </c>
      <c r="Q391" s="19">
        <f ca="1">MAX(K391-$Z351*(1-((0.48*$Z350+K393)/(0.48*$Z350))^2),0)/(($F351-2*$F352)*$O$2)*1000</f>
        <v>0</v>
      </c>
      <c r="R391" s="19">
        <f ca="1">MAX(L391-$Z351*(1-((0.48*$Z350+L393)/(0.48*$Z350))^2),0)/(($F351-2*$F352)*$O$2)*1000</f>
        <v>3.5821350063760082</v>
      </c>
      <c r="S391" s="19">
        <f ca="1">MAX(M391-$Z351*(1-((0.48*$Z350+M393)/(0.48*$Z350))^2),0)/(($F351-2*$F352)*$O$2)*1000</f>
        <v>9.7307350440615306</v>
      </c>
      <c r="T391" s="19">
        <f ca="1">MAX(N391-$Z351*(1-((0.48*$Z350+N393)/(0.48*$Z350))^2),0)/(($F351-2*$F352)*$O$2)*1000</f>
        <v>11.581076608303571</v>
      </c>
      <c r="U391" s="17">
        <f ca="1">MAX(P391:T391)</f>
        <v>11.581076608303571</v>
      </c>
      <c r="V391" s="39">
        <v>15.7</v>
      </c>
      <c r="Y391" s="68">
        <f>2*V391*$O$2/10</f>
        <v>1228.6956521739132</v>
      </c>
      <c r="Z391" s="69">
        <f>Y391*(F351-2*F352)/200</f>
        <v>380.89565217391311</v>
      </c>
    </row>
    <row r="392" spans="1:27">
      <c r="D392" s="1" t="s">
        <v>53</v>
      </c>
      <c r="E392" s="17">
        <f ca="1">E377</f>
        <v>-7.2450000000000001</v>
      </c>
      <c r="F392" s="18">
        <f t="shared" ca="1" si="568"/>
        <v>-67.962400000000002</v>
      </c>
      <c r="G392" s="18">
        <f t="shared" ca="1" si="569"/>
        <v>59.2804</v>
      </c>
      <c r="H392" s="4">
        <f t="shared" ca="1" si="570"/>
        <v>-31.351700000000001</v>
      </c>
      <c r="I392" s="4">
        <f t="shared" ca="1" si="571"/>
        <v>22.669699999999999</v>
      </c>
      <c r="J392" s="4" t="str">
        <f>IF(R366="si",INDEX($O$40:$O$53,MATCH(A385,$L$40:$L$53,-1)+1,1),"---")</f>
        <v>---</v>
      </c>
      <c r="K392" s="17">
        <f ca="1">MAX(ABS(F392),J392)</f>
        <v>67.962400000000002</v>
      </c>
      <c r="L392" s="17">
        <f ca="1">MAX(ABS(G392),J392)</f>
        <v>59.2804</v>
      </c>
      <c r="M392" s="17">
        <f ca="1">MAX(ABS(H392),IF(J392="---",0,0.3*J392))</f>
        <v>31.351700000000001</v>
      </c>
      <c r="N392" s="17">
        <f ca="1">MAX(ABS(I392),IF(J392="---",0,0.3*J392))</f>
        <v>22.669699999999999</v>
      </c>
      <c r="O392" s="7" t="str">
        <f>O384</f>
        <v>ly (lungo)</v>
      </c>
      <c r="P392" s="19">
        <f t="shared" ref="P392" ca="1" si="573">MAX(E392-$Z352*(1-((0.48*$Z350+E393)/(0.48*$Z350))^2),0)/(($F350-2*$F352)*$O$2)*1000</f>
        <v>0</v>
      </c>
      <c r="Q392" s="19">
        <f ca="1">MAX(K392-$Z352*(1-((0.48*$Z350+K393)/(0.48*$Z350))^2),0)/(($F350-2*$F352)*$O$2)*1000</f>
        <v>0</v>
      </c>
      <c r="R392" s="19">
        <f ca="1">MAX(L392-$Z352*(1-((0.48*$Z350+L393)/(0.48*$Z350))^2),0)/(($F350-2*$F352)*$O$2)*1000</f>
        <v>1.4455422082780947</v>
      </c>
      <c r="S392" s="19">
        <f ca="1">MAX(M392-$Z352*(1-((0.48*$Z350+M393)/(0.48*$Z350))^2),0)/(($F350-2*$F352)*$O$2)*1000</f>
        <v>0</v>
      </c>
      <c r="T392" s="19">
        <f ca="1">MAX(N392-$Z352*(1-((0.48*$Z350+N393)/(0.48*$Z350))^2),0)/(($F350-2*$F352)*$O$2)*1000</f>
        <v>0</v>
      </c>
      <c r="U392" s="17">
        <f ca="1">MAX(P392:T392)</f>
        <v>1.4455422082780947</v>
      </c>
      <c r="V392" s="39">
        <v>9.36</v>
      </c>
      <c r="Y392" s="68">
        <f>2*V392*$O$2/10</f>
        <v>732.52173913043475</v>
      </c>
      <c r="Z392" s="69">
        <f>Y392*(F350-2*F352)/200</f>
        <v>80.577391304347827</v>
      </c>
    </row>
    <row r="393" spans="1:27">
      <c r="D393" s="1" t="s">
        <v>12</v>
      </c>
      <c r="E393" s="20">
        <f ca="1">E380</f>
        <v>-991.346</v>
      </c>
      <c r="F393" s="8">
        <f ca="1">O380</f>
        <v>-899.75849999999991</v>
      </c>
      <c r="G393" s="8">
        <f ca="1">P380</f>
        <v>-356.82149999999996</v>
      </c>
      <c r="H393" s="8">
        <f ca="1">Q380</f>
        <v>-742.2675999999999</v>
      </c>
      <c r="I393" s="8">
        <f ca="1">R380</f>
        <v>-514.31240000000003</v>
      </c>
      <c r="K393" s="17">
        <f ca="1">F393</f>
        <v>-899.75849999999991</v>
      </c>
      <c r="L393" s="17">
        <f t="shared" ref="L393" ca="1" si="574">G393</f>
        <v>-356.82149999999996</v>
      </c>
      <c r="M393" s="17">
        <f t="shared" ref="M393" ca="1" si="575">H393</f>
        <v>-742.2675999999999</v>
      </c>
      <c r="N393" s="17">
        <f t="shared" ref="N393" ca="1" si="576">I393</f>
        <v>-514.31240000000003</v>
      </c>
    </row>
    <row r="394" spans="1:27">
      <c r="D394" s="7" t="s">
        <v>71</v>
      </c>
      <c r="E394" s="4">
        <f ca="1">($Z351+$Z391)*(1-ABS((0.48*$Z350+E393)/(0.48*$Z350+$Y391))^(1+1/(1+$Y391/$Z350)))</f>
        <v>601.90917478305698</v>
      </c>
      <c r="K394" s="4">
        <f ca="1">($Z351+$Z391)*(1-ABS((0.48*$Z350+K393)/(0.48*$Z350+$Y391))^(1+1/(1+$Y391/$Z350)))</f>
        <v>590.80911091472694</v>
      </c>
      <c r="L394" s="4">
        <f ca="1">($Z351+$Z391)*(1-ABS((0.48*$Z350+L393)/(0.48*$Z350+$Y391))^(1+1/(1+$Y391/$Z350)))</f>
        <v>497.06496284738245</v>
      </c>
      <c r="M394" s="4">
        <f ca="1">($Z351+$Z391)*(1-ABS((0.48*$Z350+M393)/(0.48*$Z350+$Y391))^(1+1/(1+$Y391/$Z350)))</f>
        <v>568.35962200227414</v>
      </c>
      <c r="N394" s="4">
        <f ca="1">($Z351+$Z391)*(1-ABS((0.48*$Z350+N393)/(0.48*$Z350+$Y391))^(1+1/(1+$Y391/$Z350)))</f>
        <v>528.86857765757475</v>
      </c>
    </row>
    <row r="395" spans="1:27">
      <c r="D395" s="7" t="s">
        <v>72</v>
      </c>
      <c r="E395" s="4">
        <f ca="1">($Z352+$Z392)*(1-ABS((0.48*$Z350+E393)/(0.48*$Z350+$Y392))^(1+1/(1+$Y392/$Z350)))</f>
        <v>177.16330944297641</v>
      </c>
      <c r="K395" s="4">
        <f ca="1">($Z352+$Z392)*(1-ABS((0.48*$Z350+K393)/(0.48*$Z350+$Y392))^(1+1/(1+$Y392/$Z350)))</f>
        <v>172.85825671004403</v>
      </c>
      <c r="L395" s="4">
        <f ca="1">($Z352+$Z392)*(1-ABS((0.48*$Z350+L393)/(0.48*$Z350+$Y392))^(1+1/(1+$Y392/$Z350)))</f>
        <v>134.68426896820466</v>
      </c>
      <c r="M395" s="4">
        <f ca="1">($Z352+$Z392)*(1-ABS((0.48*$Z350+M393)/(0.48*$Z350+$Y392))^(1+1/(1+$Y392/$Z350)))</f>
        <v>163.95943446706306</v>
      </c>
      <c r="N395" s="4">
        <f ca="1">($Z352+$Z392)*(1-ABS((0.48*$Z350+N393)/(0.48*$Z350+$Y392))^(1+1/(1+$Y392/$Z350)))</f>
        <v>147.89079654370059</v>
      </c>
    </row>
    <row r="396" spans="1:27">
      <c r="A396" t="str">
        <f ca="1">IF(MAX(E396:N396)&gt;1,"non verificato","verificato")</f>
        <v>verificato</v>
      </c>
      <c r="D396" s="7" t="s">
        <v>73</v>
      </c>
      <c r="E396" s="3">
        <f ca="1">ABS(E391/E394)^1.5+ABS(E392/E395)^1.5</f>
        <v>8.2844632789044609E-3</v>
      </c>
      <c r="K396" s="3">
        <f t="shared" ref="K396:N396" ca="1" si="577">ABS(K391/K394)^1.5+ABS(K392/K395)^1.5</f>
        <v>0.43819346097568646</v>
      </c>
      <c r="L396" s="3">
        <f t="shared" ca="1" si="577"/>
        <v>0.53997388493328513</v>
      </c>
      <c r="M396" s="3">
        <f t="shared" ca="1" si="577"/>
        <v>0.73789507301262169</v>
      </c>
      <c r="N396" s="3">
        <f t="shared" ca="1" si="577"/>
        <v>0.78946506432176233</v>
      </c>
    </row>
    <row r="397" spans="1:27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</sheetData>
  <sheetProtection sheet="1" selectLockedCells="1"/>
  <mergeCells count="1">
    <mergeCell ref="E37:F37"/>
  </mergeCells>
  <conditionalFormatting sqref="E143 K143:N143 E151 K151:N151 E94 K94:N94 E102 K102:N102">
    <cfRule type="cellIs" dxfId="92" priority="154" stopIfTrue="1" operator="greaterThan">
      <formula>1</formula>
    </cfRule>
  </conditionalFormatting>
  <conditionalFormatting sqref="K147">
    <cfRule type="cellIs" dxfId="91" priority="105" operator="greaterThanOrEqual">
      <formula>L147</formula>
    </cfRule>
  </conditionalFormatting>
  <conditionalFormatting sqref="L147">
    <cfRule type="cellIs" dxfId="90" priority="104" operator="greaterThanOrEqual">
      <formula>K147</formula>
    </cfRule>
  </conditionalFormatting>
  <conditionalFormatting sqref="M146">
    <cfRule type="cellIs" dxfId="89" priority="103" operator="greaterThanOrEqual">
      <formula>N146</formula>
    </cfRule>
  </conditionalFormatting>
  <conditionalFormatting sqref="N146">
    <cfRule type="cellIs" dxfId="88" priority="102" operator="greaterThanOrEqual">
      <formula>M146</formula>
    </cfRule>
  </conditionalFormatting>
  <conditionalFormatting sqref="K139">
    <cfRule type="cellIs" dxfId="87" priority="101" operator="greaterThanOrEqual">
      <formula>L139</formula>
    </cfRule>
  </conditionalFormatting>
  <conditionalFormatting sqref="L139">
    <cfRule type="cellIs" dxfId="86" priority="100" operator="greaterThanOrEqual">
      <formula>K139</formula>
    </cfRule>
  </conditionalFormatting>
  <conditionalFormatting sqref="M138">
    <cfRule type="cellIs" dxfId="85" priority="99" operator="greaterThanOrEqual">
      <formula>N138</formula>
    </cfRule>
  </conditionalFormatting>
  <conditionalFormatting sqref="N138">
    <cfRule type="cellIs" dxfId="84" priority="98" operator="greaterThanOrEqual">
      <formula>M138</formula>
    </cfRule>
  </conditionalFormatting>
  <conditionalFormatting sqref="K98">
    <cfRule type="cellIs" dxfId="83" priority="97" operator="greaterThanOrEqual">
      <formula>L98</formula>
    </cfRule>
  </conditionalFormatting>
  <conditionalFormatting sqref="L98">
    <cfRule type="cellIs" dxfId="82" priority="96" operator="greaterThanOrEqual">
      <formula>K98</formula>
    </cfRule>
  </conditionalFormatting>
  <conditionalFormatting sqref="M97">
    <cfRule type="cellIs" dxfId="81" priority="95" operator="greaterThanOrEqual">
      <formula>N97</formula>
    </cfRule>
  </conditionalFormatting>
  <conditionalFormatting sqref="N97">
    <cfRule type="cellIs" dxfId="80" priority="94" operator="greaterThanOrEqual">
      <formula>M97</formula>
    </cfRule>
  </conditionalFormatting>
  <conditionalFormatting sqref="K90">
    <cfRule type="cellIs" dxfId="79" priority="93" operator="greaterThanOrEqual">
      <formula>L90</formula>
    </cfRule>
  </conditionalFormatting>
  <conditionalFormatting sqref="L90">
    <cfRule type="cellIs" dxfId="78" priority="92" operator="greaterThanOrEqual">
      <formula>K90</formula>
    </cfRule>
  </conditionalFormatting>
  <conditionalFormatting sqref="M89">
    <cfRule type="cellIs" dxfId="77" priority="91" operator="greaterThanOrEqual">
      <formula>N89</formula>
    </cfRule>
  </conditionalFormatting>
  <conditionalFormatting sqref="N89">
    <cfRule type="cellIs" dxfId="76" priority="90" operator="greaterThanOrEqual">
      <formula>M89</formula>
    </cfRule>
  </conditionalFormatting>
  <conditionalFormatting sqref="D51">
    <cfRule type="expression" dxfId="75" priority="80">
      <formula>$B$51=""</formula>
    </cfRule>
  </conditionalFormatting>
  <conditionalFormatting sqref="F51">
    <cfRule type="expression" dxfId="74" priority="79">
      <formula>$B$51=""</formula>
    </cfRule>
  </conditionalFormatting>
  <conditionalFormatting sqref="I51">
    <cfRule type="expression" dxfId="73" priority="78">
      <formula>$B$51=""</formula>
    </cfRule>
  </conditionalFormatting>
  <conditionalFormatting sqref="I52">
    <cfRule type="expression" dxfId="72" priority="77">
      <formula>$B$51=""</formula>
    </cfRule>
  </conditionalFormatting>
  <conditionalFormatting sqref="D49">
    <cfRule type="expression" dxfId="71" priority="76">
      <formula>$B$49=""</formula>
    </cfRule>
  </conditionalFormatting>
  <conditionalFormatting sqref="I50">
    <cfRule type="expression" dxfId="70" priority="73">
      <formula>$B$49=""</formula>
    </cfRule>
  </conditionalFormatting>
  <conditionalFormatting sqref="D47">
    <cfRule type="expression" dxfId="69" priority="72">
      <formula>$B$47=""</formula>
    </cfRule>
  </conditionalFormatting>
  <conditionalFormatting sqref="I48">
    <cfRule type="expression" dxfId="68" priority="69">
      <formula>$B$47=""</formula>
    </cfRule>
  </conditionalFormatting>
  <conditionalFormatting sqref="F49">
    <cfRule type="expression" dxfId="67" priority="68">
      <formula>$B$49=""</formula>
    </cfRule>
  </conditionalFormatting>
  <conditionalFormatting sqref="I49">
    <cfRule type="expression" dxfId="66" priority="67">
      <formula>$B$49=""</formula>
    </cfRule>
  </conditionalFormatting>
  <conditionalFormatting sqref="F47">
    <cfRule type="expression" dxfId="65" priority="66">
      <formula>$B$47=""</formula>
    </cfRule>
  </conditionalFormatting>
  <conditionalFormatting sqref="I47">
    <cfRule type="expression" dxfId="64" priority="65">
      <formula>$B$47=""</formula>
    </cfRule>
  </conditionalFormatting>
  <conditionalFormatting sqref="D45">
    <cfRule type="expression" dxfId="63" priority="64">
      <formula>$B$45=""</formula>
    </cfRule>
  </conditionalFormatting>
  <conditionalFormatting sqref="D43">
    <cfRule type="expression" dxfId="62" priority="63">
      <formula>$B$43=""</formula>
    </cfRule>
  </conditionalFormatting>
  <conditionalFormatting sqref="F43">
    <cfRule type="expression" dxfId="61" priority="62">
      <formula>$B$43=""</formula>
    </cfRule>
  </conditionalFormatting>
  <conditionalFormatting sqref="I43">
    <cfRule type="expression" dxfId="60" priority="61">
      <formula>$B$43=""</formula>
    </cfRule>
  </conditionalFormatting>
  <conditionalFormatting sqref="F45">
    <cfRule type="expression" dxfId="59" priority="60">
      <formula>$B$45=""</formula>
    </cfRule>
  </conditionalFormatting>
  <conditionalFormatting sqref="I45">
    <cfRule type="expression" dxfId="58" priority="59">
      <formula>$B$45=""</formula>
    </cfRule>
  </conditionalFormatting>
  <conditionalFormatting sqref="M42:M43">
    <cfRule type="expression" dxfId="57" priority="58">
      <formula>$B$43=""</formula>
    </cfRule>
  </conditionalFormatting>
  <conditionalFormatting sqref="M41">
    <cfRule type="expression" dxfId="56" priority="57">
      <formula>$B$43=""</formula>
    </cfRule>
  </conditionalFormatting>
  <conditionalFormatting sqref="M44:M45">
    <cfRule type="expression" dxfId="55" priority="56">
      <formula>$B$43=""</formula>
    </cfRule>
  </conditionalFormatting>
  <conditionalFormatting sqref="M46:M47">
    <cfRule type="expression" dxfId="54" priority="55">
      <formula>$B$43=""</formula>
    </cfRule>
  </conditionalFormatting>
  <conditionalFormatting sqref="M48:M49">
    <cfRule type="expression" dxfId="53" priority="54">
      <formula>$B$43=""</formula>
    </cfRule>
  </conditionalFormatting>
  <conditionalFormatting sqref="M50:M51">
    <cfRule type="expression" dxfId="52" priority="53">
      <formula>$B$43=""</formula>
    </cfRule>
  </conditionalFormatting>
  <conditionalFormatting sqref="M52:M53">
    <cfRule type="expression" dxfId="51" priority="52">
      <formula>$B$43=""</formula>
    </cfRule>
  </conditionalFormatting>
  <conditionalFormatting sqref="E192 K192:N192 E200 K200:N200">
    <cfRule type="cellIs" dxfId="50" priority="51" stopIfTrue="1" operator="greaterThan">
      <formula>1</formula>
    </cfRule>
  </conditionalFormatting>
  <conditionalFormatting sqref="K196">
    <cfRule type="cellIs" dxfId="49" priority="50" operator="greaterThanOrEqual">
      <formula>L196</formula>
    </cfRule>
  </conditionalFormatting>
  <conditionalFormatting sqref="L196">
    <cfRule type="cellIs" dxfId="48" priority="49" operator="greaterThanOrEqual">
      <formula>K196</formula>
    </cfRule>
  </conditionalFormatting>
  <conditionalFormatting sqref="M195">
    <cfRule type="cellIs" dxfId="47" priority="48" operator="greaterThanOrEqual">
      <formula>N195</formula>
    </cfRule>
  </conditionalFormatting>
  <conditionalFormatting sqref="N195">
    <cfRule type="cellIs" dxfId="46" priority="47" operator="greaterThanOrEqual">
      <formula>M195</formula>
    </cfRule>
  </conditionalFormatting>
  <conditionalFormatting sqref="K188">
    <cfRule type="cellIs" dxfId="45" priority="46" operator="greaterThanOrEqual">
      <formula>L188</formula>
    </cfRule>
  </conditionalFormatting>
  <conditionalFormatting sqref="L188">
    <cfRule type="cellIs" dxfId="44" priority="45" operator="greaterThanOrEqual">
      <formula>K188</formula>
    </cfRule>
  </conditionalFormatting>
  <conditionalFormatting sqref="M187">
    <cfRule type="cellIs" dxfId="43" priority="44" operator="greaterThanOrEqual">
      <formula>N187</formula>
    </cfRule>
  </conditionalFormatting>
  <conditionalFormatting sqref="N187">
    <cfRule type="cellIs" dxfId="42" priority="43" operator="greaterThanOrEqual">
      <formula>M187</formula>
    </cfRule>
  </conditionalFormatting>
  <conditionalFormatting sqref="E241 K241:N241 E249 K249:N249">
    <cfRule type="cellIs" dxfId="41" priority="42" stopIfTrue="1" operator="greaterThan">
      <formula>1</formula>
    </cfRule>
  </conditionalFormatting>
  <conditionalFormatting sqref="K245">
    <cfRule type="cellIs" dxfId="40" priority="41" operator="greaterThanOrEqual">
      <formula>L245</formula>
    </cfRule>
  </conditionalFormatting>
  <conditionalFormatting sqref="L245">
    <cfRule type="cellIs" dxfId="39" priority="40" operator="greaterThanOrEqual">
      <formula>K245</formula>
    </cfRule>
  </conditionalFormatting>
  <conditionalFormatting sqref="M244">
    <cfRule type="cellIs" dxfId="38" priority="39" operator="greaterThanOrEqual">
      <formula>N244</formula>
    </cfRule>
  </conditionalFormatting>
  <conditionalFormatting sqref="N244">
    <cfRule type="cellIs" dxfId="37" priority="38" operator="greaterThanOrEqual">
      <formula>M244</formula>
    </cfRule>
  </conditionalFormatting>
  <conditionalFormatting sqref="K237">
    <cfRule type="cellIs" dxfId="36" priority="37" operator="greaterThanOrEqual">
      <formula>L237</formula>
    </cfRule>
  </conditionalFormatting>
  <conditionalFormatting sqref="L237">
    <cfRule type="cellIs" dxfId="35" priority="36" operator="greaterThanOrEqual">
      <formula>K237</formula>
    </cfRule>
  </conditionalFormatting>
  <conditionalFormatting sqref="M236">
    <cfRule type="cellIs" dxfId="34" priority="35" operator="greaterThanOrEqual">
      <formula>N236</formula>
    </cfRule>
  </conditionalFormatting>
  <conditionalFormatting sqref="N236">
    <cfRule type="cellIs" dxfId="33" priority="34" operator="greaterThanOrEqual">
      <formula>M236</formula>
    </cfRule>
  </conditionalFormatting>
  <conditionalFormatting sqref="E290 K290:N290 E298 K298:N298">
    <cfRule type="cellIs" dxfId="32" priority="33" stopIfTrue="1" operator="greaterThan">
      <formula>1</formula>
    </cfRule>
  </conditionalFormatting>
  <conditionalFormatting sqref="K294">
    <cfRule type="cellIs" dxfId="31" priority="32" operator="greaterThanOrEqual">
      <formula>L294</formula>
    </cfRule>
  </conditionalFormatting>
  <conditionalFormatting sqref="L294">
    <cfRule type="cellIs" dxfId="30" priority="31" operator="greaterThanOrEqual">
      <formula>K294</formula>
    </cfRule>
  </conditionalFormatting>
  <conditionalFormatting sqref="M293">
    <cfRule type="cellIs" dxfId="29" priority="30" operator="greaterThanOrEqual">
      <formula>N293</formula>
    </cfRule>
  </conditionalFormatting>
  <conditionalFormatting sqref="N293">
    <cfRule type="cellIs" dxfId="28" priority="29" operator="greaterThanOrEqual">
      <formula>M293</formula>
    </cfRule>
  </conditionalFormatting>
  <conditionalFormatting sqref="K286">
    <cfRule type="cellIs" dxfId="27" priority="28" operator="greaterThanOrEqual">
      <formula>L286</formula>
    </cfRule>
  </conditionalFormatting>
  <conditionalFormatting sqref="L286">
    <cfRule type="cellIs" dxfId="26" priority="27" operator="greaterThanOrEqual">
      <formula>K286</formula>
    </cfRule>
  </conditionalFormatting>
  <conditionalFormatting sqref="M285">
    <cfRule type="cellIs" dxfId="25" priority="26" operator="greaterThanOrEqual">
      <formula>N285</formula>
    </cfRule>
  </conditionalFormatting>
  <conditionalFormatting sqref="N285">
    <cfRule type="cellIs" dxfId="24" priority="25" operator="greaterThanOrEqual">
      <formula>M285</formula>
    </cfRule>
  </conditionalFormatting>
  <conditionalFormatting sqref="E339 K339:N339 E347 K347:N347">
    <cfRule type="cellIs" dxfId="23" priority="24" stopIfTrue="1" operator="greaterThan">
      <formula>1</formula>
    </cfRule>
  </conditionalFormatting>
  <conditionalFormatting sqref="K343">
    <cfRule type="cellIs" dxfId="22" priority="23" operator="greaterThanOrEqual">
      <formula>L343</formula>
    </cfRule>
  </conditionalFormatting>
  <conditionalFormatting sqref="L343">
    <cfRule type="cellIs" dxfId="21" priority="22" operator="greaterThanOrEqual">
      <formula>K343</formula>
    </cfRule>
  </conditionalFormatting>
  <conditionalFormatting sqref="M342">
    <cfRule type="cellIs" dxfId="20" priority="21" operator="greaterThanOrEqual">
      <formula>N342</formula>
    </cfRule>
  </conditionalFormatting>
  <conditionalFormatting sqref="N342">
    <cfRule type="cellIs" dxfId="19" priority="20" operator="greaterThanOrEqual">
      <formula>M342</formula>
    </cfRule>
  </conditionalFormatting>
  <conditionalFormatting sqref="K335">
    <cfRule type="cellIs" dxfId="18" priority="19" operator="greaterThanOrEqual">
      <formula>L335</formula>
    </cfRule>
  </conditionalFormatting>
  <conditionalFormatting sqref="L335">
    <cfRule type="cellIs" dxfId="17" priority="18" operator="greaterThanOrEqual">
      <formula>K335</formula>
    </cfRule>
  </conditionalFormatting>
  <conditionalFormatting sqref="M334">
    <cfRule type="cellIs" dxfId="16" priority="17" operator="greaterThanOrEqual">
      <formula>N334</formula>
    </cfRule>
  </conditionalFormatting>
  <conditionalFormatting sqref="N334">
    <cfRule type="cellIs" dxfId="15" priority="16" operator="greaterThanOrEqual">
      <formula>M334</formula>
    </cfRule>
  </conditionalFormatting>
  <conditionalFormatting sqref="E388 K388:N388 E396 K396:N396">
    <cfRule type="cellIs" dxfId="14" priority="15" stopIfTrue="1" operator="greaterThan">
      <formula>1</formula>
    </cfRule>
  </conditionalFormatting>
  <conditionalFormatting sqref="K392">
    <cfRule type="cellIs" dxfId="13" priority="14" operator="greaterThanOrEqual">
      <formula>L392</formula>
    </cfRule>
  </conditionalFormatting>
  <conditionalFormatting sqref="L392">
    <cfRule type="cellIs" dxfId="12" priority="13" operator="greaterThanOrEqual">
      <formula>K392</formula>
    </cfRule>
  </conditionalFormatting>
  <conditionalFormatting sqref="M391">
    <cfRule type="cellIs" dxfId="11" priority="12" operator="greaterThanOrEqual">
      <formula>N391</formula>
    </cfRule>
  </conditionalFormatting>
  <conditionalFormatting sqref="N391">
    <cfRule type="cellIs" dxfId="10" priority="11" operator="greaterThanOrEqual">
      <formula>M391</formula>
    </cfRule>
  </conditionalFormatting>
  <conditionalFormatting sqref="K384">
    <cfRule type="cellIs" dxfId="9" priority="10" operator="greaterThanOrEqual">
      <formula>L384</formula>
    </cfRule>
  </conditionalFormatting>
  <conditionalFormatting sqref="L384">
    <cfRule type="cellIs" dxfId="8" priority="9" operator="greaterThanOrEqual">
      <formula>K384</formula>
    </cfRule>
  </conditionalFormatting>
  <conditionalFormatting sqref="M383">
    <cfRule type="cellIs" dxfId="7" priority="8" operator="greaterThanOrEqual">
      <formula>N383</formula>
    </cfRule>
  </conditionalFormatting>
  <conditionalFormatting sqref="N383">
    <cfRule type="cellIs" dxfId="6" priority="7" operator="greaterThanOrEqual">
      <formula>M383</formula>
    </cfRule>
  </conditionalFormatting>
  <conditionalFormatting sqref="A300:W302 A304:W348 A303 C303:W303">
    <cfRule type="expression" dxfId="5" priority="6">
      <formula>$B$303="duplicato"</formula>
    </cfRule>
  </conditionalFormatting>
  <conditionalFormatting sqref="A349:W351 A353:W397 A352 C352:W352">
    <cfRule type="expression" dxfId="4" priority="5">
      <formula>$B$352="duplicato"</formula>
    </cfRule>
  </conditionalFormatting>
  <conditionalFormatting sqref="A251:W253 A255:W299 A254 C254:W254">
    <cfRule type="expression" dxfId="3" priority="4">
      <formula>$B$254="duplicato"</formula>
    </cfRule>
  </conditionalFormatting>
  <conditionalFormatting sqref="A202:W204 A206:W250 A205 C205:W205">
    <cfRule type="expression" dxfId="2" priority="3">
      <formula>$B$205="duplicato"</formula>
    </cfRule>
  </conditionalFormatting>
  <conditionalFormatting sqref="A153:W155 A157:W201 A156 C156:W156">
    <cfRule type="expression" dxfId="1" priority="2">
      <formula>$B$156="duplicato"</formula>
    </cfRule>
  </conditionalFormatting>
  <conditionalFormatting sqref="A104:W106 A108:W152 A107 C107:W107">
    <cfRule type="expression" dxfId="0" priority="1">
      <formula>$B$107="duplicato"</formula>
    </cfRule>
  </conditionalFormatting>
  <dataValidations count="2">
    <dataValidation type="list" allowBlank="1" showInputMessage="1" showErrorMessage="1" sqref="W1">
      <formula1>"25,0"</formula1>
    </dataValidation>
    <dataValidation type="list" allowBlank="1" showInputMessage="1" showErrorMessage="1" sqref="E37:F37">
      <formula1>"sempre,solo direzione rigida"</formula1>
    </dataValidation>
  </dataValidations>
  <pageMargins left="0.7" right="0.7" top="0.75" bottom="0.75" header="0.3" footer="0.3"/>
  <pageSetup paperSize="9" orientation="portrait" r:id="rId1"/>
  <ignoredErrors>
    <ignoredError sqref="N42:O52 M43:M52 H42:H51" formula="1"/>
    <ignoredError sqref="I52 L7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Pilastri</vt:lpstr>
      <vt:lpstr>Pil-2</vt:lpstr>
      <vt:lpstr>Pil-3</vt:lpstr>
      <vt:lpstr>Pil-20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2017-01-20T17:21:59Z</dcterms:created>
  <dcterms:modified xsi:type="dcterms:W3CDTF">2018-02-16T17:56:53Z</dcterms:modified>
</cp:coreProperties>
</file>