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1\Desktop\"/>
    </mc:Choice>
  </mc:AlternateContent>
  <bookViews>
    <workbookView xWindow="480" yWindow="135" windowWidth="18195" windowHeight="10545" tabRatio="632"/>
  </bookViews>
  <sheets>
    <sheet name="Carichi unitari" sheetId="1" r:id="rId1"/>
    <sheet name="Carichi trave" sheetId="2" r:id="rId2"/>
    <sheet name="Carichi pilastri" sheetId="4" r:id="rId3"/>
  </sheets>
  <calcPr calcId="152511"/>
</workbook>
</file>

<file path=xl/calcChain.xml><?xml version="1.0" encoding="utf-8"?>
<calcChain xmlns="http://schemas.openxmlformats.org/spreadsheetml/2006/main">
  <c r="O41" i="4" l="1"/>
  <c r="N41" i="4"/>
  <c r="M41" i="4"/>
  <c r="O40" i="4"/>
  <c r="N40" i="4"/>
  <c r="M40" i="4"/>
  <c r="O39" i="4"/>
  <c r="N39" i="4"/>
  <c r="M39" i="4"/>
  <c r="O38" i="4"/>
  <c r="N38" i="4"/>
  <c r="M38" i="4"/>
  <c r="F41" i="4"/>
  <c r="E41" i="4"/>
  <c r="D41" i="4"/>
  <c r="F40" i="4"/>
  <c r="E40" i="4"/>
  <c r="D40" i="4"/>
  <c r="F39" i="4"/>
  <c r="E39" i="4"/>
  <c r="D39" i="4"/>
  <c r="F38" i="4"/>
  <c r="E38" i="4"/>
  <c r="D38" i="4"/>
  <c r="O24" i="4"/>
  <c r="N24" i="4"/>
  <c r="M24" i="4"/>
  <c r="O23" i="4"/>
  <c r="N23" i="4"/>
  <c r="M23" i="4"/>
  <c r="O22" i="4"/>
  <c r="N22" i="4"/>
  <c r="M22" i="4"/>
  <c r="O21" i="4"/>
  <c r="N21" i="4"/>
  <c r="M21" i="4"/>
  <c r="F24" i="4"/>
  <c r="E24" i="4"/>
  <c r="D24" i="4"/>
  <c r="F23" i="4"/>
  <c r="E23" i="4"/>
  <c r="D23" i="4"/>
  <c r="F22" i="4"/>
  <c r="E22" i="4"/>
  <c r="D22" i="4"/>
  <c r="F21" i="4"/>
  <c r="E21" i="4"/>
  <c r="D21" i="4"/>
  <c r="J41" i="4"/>
  <c r="J40" i="4"/>
  <c r="J39" i="4"/>
  <c r="J38" i="4"/>
  <c r="J37" i="4"/>
  <c r="J24" i="4"/>
  <c r="J23" i="4"/>
  <c r="J22" i="4"/>
  <c r="J21" i="4"/>
  <c r="J20" i="4"/>
  <c r="A41" i="4"/>
  <c r="A40" i="4"/>
  <c r="A39" i="4"/>
  <c r="A38" i="4"/>
  <c r="A37" i="4"/>
  <c r="A24" i="4"/>
  <c r="A23" i="4"/>
  <c r="A22" i="4"/>
  <c r="A21" i="4"/>
  <c r="A20" i="4"/>
  <c r="N64" i="2"/>
  <c r="M64" i="2"/>
  <c r="L64" i="2"/>
  <c r="N62" i="2"/>
  <c r="M62" i="2"/>
  <c r="L62" i="2"/>
  <c r="N61" i="2"/>
  <c r="M61" i="2"/>
  <c r="L61" i="2"/>
  <c r="N60" i="2"/>
  <c r="M60" i="2"/>
  <c r="L60" i="2"/>
  <c r="F64" i="2"/>
  <c r="E64" i="2"/>
  <c r="D64" i="2"/>
  <c r="F63" i="2"/>
  <c r="E63" i="2"/>
  <c r="D63" i="2"/>
  <c r="F62" i="2"/>
  <c r="E62" i="2"/>
  <c r="D62" i="2"/>
  <c r="F61" i="2"/>
  <c r="E61" i="2"/>
  <c r="D61" i="2"/>
  <c r="N45" i="2"/>
  <c r="M45" i="2"/>
  <c r="L45" i="2"/>
  <c r="N44" i="2"/>
  <c r="M44" i="2"/>
  <c r="L44" i="2"/>
  <c r="N43" i="2"/>
  <c r="M43" i="2"/>
  <c r="L43" i="2"/>
  <c r="N42" i="2"/>
  <c r="M42" i="2"/>
  <c r="L42" i="2"/>
  <c r="F45" i="2"/>
  <c r="E45" i="2"/>
  <c r="D45" i="2"/>
  <c r="F43" i="2"/>
  <c r="E43" i="2"/>
  <c r="D43" i="2"/>
  <c r="F42" i="2"/>
  <c r="E42" i="2"/>
  <c r="D42" i="2"/>
  <c r="I64" i="2"/>
  <c r="I63" i="2"/>
  <c r="I62" i="2"/>
  <c r="I61" i="2"/>
  <c r="I60" i="2"/>
  <c r="A64" i="2"/>
  <c r="A63" i="2"/>
  <c r="A62" i="2"/>
  <c r="A61" i="2"/>
  <c r="A60" i="2"/>
  <c r="I45" i="2"/>
  <c r="I44" i="2"/>
  <c r="I43" i="2"/>
  <c r="I42" i="2"/>
  <c r="I41" i="2"/>
  <c r="A45" i="2"/>
  <c r="A44" i="2"/>
  <c r="A43" i="2"/>
  <c r="A42" i="2"/>
  <c r="A41" i="2"/>
  <c r="I26" i="2"/>
  <c r="I25" i="2"/>
  <c r="I24" i="2"/>
  <c r="I23" i="2"/>
  <c r="I22" i="2"/>
  <c r="N26" i="2"/>
  <c r="M26" i="2"/>
  <c r="L26" i="2"/>
  <c r="N25" i="2"/>
  <c r="M25" i="2"/>
  <c r="L25" i="2"/>
  <c r="N24" i="2"/>
  <c r="M24" i="2"/>
  <c r="L24" i="2"/>
  <c r="N23" i="2"/>
  <c r="M23" i="2"/>
  <c r="L23" i="2"/>
  <c r="K22" i="2"/>
  <c r="F26" i="2"/>
  <c r="E26" i="2"/>
  <c r="D26" i="2"/>
  <c r="F24" i="2"/>
  <c r="E24" i="2"/>
  <c r="D24" i="2"/>
  <c r="F23" i="2"/>
  <c r="E23" i="2"/>
  <c r="D23" i="2"/>
  <c r="A23" i="2"/>
  <c r="A26" i="2"/>
  <c r="A24" i="2"/>
  <c r="M9" i="1"/>
  <c r="E8" i="2" s="1"/>
  <c r="K9" i="1"/>
  <c r="I9" i="1"/>
  <c r="M7" i="1"/>
  <c r="P7" i="1" s="1"/>
  <c r="M6" i="1"/>
  <c r="P6" i="1" s="1"/>
  <c r="K7" i="1"/>
  <c r="D6" i="4" s="1"/>
  <c r="K6" i="1"/>
  <c r="N6" i="1" s="1"/>
  <c r="I7" i="1"/>
  <c r="I6" i="1"/>
  <c r="I4" i="1"/>
  <c r="D8" i="2" l="1"/>
  <c r="Q6" i="1"/>
  <c r="F5" i="4" s="1"/>
  <c r="E6" i="2"/>
  <c r="D8" i="4"/>
  <c r="D5" i="2"/>
  <c r="P9" i="1"/>
  <c r="E6" i="4"/>
  <c r="E8" i="4"/>
  <c r="D6" i="2"/>
  <c r="D5" i="4"/>
  <c r="E5" i="4"/>
  <c r="F5" i="2"/>
  <c r="E5" i="2"/>
  <c r="N9" i="1"/>
  <c r="N7" i="1"/>
  <c r="Q7" i="1" s="1"/>
  <c r="F6" i="4" l="1"/>
  <c r="F6" i="2"/>
  <c r="Q9" i="1"/>
  <c r="K63" i="2"/>
  <c r="I69" i="2"/>
  <c r="N68" i="2"/>
  <c r="L68" i="2"/>
  <c r="I68" i="2"/>
  <c r="N67" i="2"/>
  <c r="L67" i="2"/>
  <c r="I67" i="2"/>
  <c r="I66" i="2"/>
  <c r="N65" i="2"/>
  <c r="M65" i="2"/>
  <c r="L65" i="2"/>
  <c r="I65" i="2"/>
  <c r="A69" i="2"/>
  <c r="F68" i="2"/>
  <c r="D68" i="2"/>
  <c r="A68" i="2"/>
  <c r="F67" i="2"/>
  <c r="D67" i="2"/>
  <c r="A67" i="2"/>
  <c r="A66" i="2"/>
  <c r="F65" i="2"/>
  <c r="E65" i="2"/>
  <c r="D65" i="2"/>
  <c r="A65" i="2"/>
  <c r="F8" i="2" l="1"/>
  <c r="F8" i="4"/>
  <c r="L37" i="4" l="1"/>
  <c r="C37" i="4"/>
  <c r="J47" i="4"/>
  <c r="A47" i="4"/>
  <c r="O46" i="4"/>
  <c r="M46" i="4"/>
  <c r="J46" i="4"/>
  <c r="F46" i="4"/>
  <c r="D46" i="4"/>
  <c r="A46" i="4"/>
  <c r="J45" i="4"/>
  <c r="A45" i="4"/>
  <c r="O44" i="4"/>
  <c r="M44" i="4"/>
  <c r="J44" i="4"/>
  <c r="A44" i="4"/>
  <c r="J43" i="4"/>
  <c r="A43" i="4"/>
  <c r="O42" i="4"/>
  <c r="M42" i="4"/>
  <c r="J42" i="4"/>
  <c r="F42" i="4"/>
  <c r="E42" i="4"/>
  <c r="D42" i="4"/>
  <c r="A42" i="4"/>
  <c r="L30" i="4"/>
  <c r="L26" i="4"/>
  <c r="L25" i="4"/>
  <c r="L20" i="4"/>
  <c r="J30" i="4"/>
  <c r="O29" i="4"/>
  <c r="M29" i="4"/>
  <c r="J29" i="4"/>
  <c r="J28" i="4"/>
  <c r="J27" i="4"/>
  <c r="J26" i="4"/>
  <c r="J25" i="4"/>
  <c r="A28" i="4"/>
  <c r="K14" i="1"/>
  <c r="D12" i="4" s="1"/>
  <c r="M28" i="4" s="1"/>
  <c r="D12" i="2" l="1"/>
  <c r="N14" i="1"/>
  <c r="Q14" i="1" s="1"/>
  <c r="D45" i="4"/>
  <c r="M45" i="4"/>
  <c r="D28" i="4"/>
  <c r="N42" i="4"/>
  <c r="C27" i="4"/>
  <c r="C26" i="4"/>
  <c r="C20" i="4"/>
  <c r="F30" i="4"/>
  <c r="D30" i="4"/>
  <c r="A30" i="4"/>
  <c r="F29" i="4"/>
  <c r="D29" i="4"/>
  <c r="A29" i="4"/>
  <c r="A27" i="4"/>
  <c r="A26" i="4"/>
  <c r="F25" i="4"/>
  <c r="E25" i="4"/>
  <c r="D25" i="4"/>
  <c r="A25" i="4"/>
  <c r="N31" i="2"/>
  <c r="L31" i="2"/>
  <c r="I31" i="2"/>
  <c r="N30" i="2"/>
  <c r="L30" i="2"/>
  <c r="I30" i="2"/>
  <c r="N29" i="2"/>
  <c r="L29" i="2"/>
  <c r="I29" i="2"/>
  <c r="I28" i="2"/>
  <c r="N27" i="2"/>
  <c r="M27" i="2"/>
  <c r="L27" i="2"/>
  <c r="I27" i="2"/>
  <c r="F31" i="2"/>
  <c r="D31" i="2"/>
  <c r="A31" i="2"/>
  <c r="F30" i="2"/>
  <c r="D30" i="2"/>
  <c r="A30" i="2"/>
  <c r="A29" i="2"/>
  <c r="F28" i="2"/>
  <c r="D28" i="2"/>
  <c r="A28" i="2"/>
  <c r="A27" i="2"/>
  <c r="F25" i="2"/>
  <c r="E25" i="2"/>
  <c r="D25" i="2"/>
  <c r="A25" i="2"/>
  <c r="F22" i="2"/>
  <c r="E22" i="2"/>
  <c r="D22" i="2"/>
  <c r="A22" i="2"/>
  <c r="F49" i="2"/>
  <c r="D49" i="2"/>
  <c r="F48" i="2"/>
  <c r="D48" i="2"/>
  <c r="F46" i="2"/>
  <c r="E46" i="2"/>
  <c r="D46" i="2"/>
  <c r="N50" i="2"/>
  <c r="N49" i="2"/>
  <c r="N48" i="2"/>
  <c r="N46" i="2"/>
  <c r="M46" i="2"/>
  <c r="L50" i="2"/>
  <c r="L49" i="2"/>
  <c r="L48" i="2"/>
  <c r="L46" i="2"/>
  <c r="K41" i="2"/>
  <c r="A50" i="2"/>
  <c r="A49" i="2"/>
  <c r="A48" i="2"/>
  <c r="A47" i="2"/>
  <c r="A46" i="2"/>
  <c r="F12" i="4" l="1"/>
  <c r="F12" i="2"/>
  <c r="F28" i="4" l="1"/>
  <c r="O45" i="4"/>
  <c r="F45" i="4"/>
  <c r="O28" i="4"/>
  <c r="I50" i="2"/>
  <c r="I49" i="2"/>
  <c r="I48" i="2"/>
  <c r="I47" i="2"/>
  <c r="I46" i="2"/>
  <c r="K13" i="1"/>
  <c r="D11" i="4" s="1"/>
  <c r="K12" i="1"/>
  <c r="D10" i="4" s="1"/>
  <c r="K16" i="1"/>
  <c r="D14" i="4" s="1"/>
  <c r="K15" i="1"/>
  <c r="M10" i="1"/>
  <c r="K10" i="1"/>
  <c r="M8" i="1"/>
  <c r="E7" i="4" s="1"/>
  <c r="K8" i="1"/>
  <c r="D7" i="4" s="1"/>
  <c r="M4" i="1"/>
  <c r="P4" i="1" s="1"/>
  <c r="L4" i="1"/>
  <c r="E4" i="4" s="1"/>
  <c r="K4" i="1"/>
  <c r="D4" i="4" s="1"/>
  <c r="I13" i="1"/>
  <c r="I12" i="1"/>
  <c r="I16" i="1"/>
  <c r="I15" i="1"/>
  <c r="I10" i="1"/>
  <c r="I8" i="1"/>
  <c r="E37" i="4" l="1"/>
  <c r="N20" i="4"/>
  <c r="N37" i="4"/>
  <c r="E20" i="4"/>
  <c r="D37" i="4"/>
  <c r="M20" i="4"/>
  <c r="M37" i="4"/>
  <c r="D20" i="4"/>
  <c r="D9" i="4"/>
  <c r="M25" i="4" s="1"/>
  <c r="D9" i="2"/>
  <c r="D27" i="2" s="1"/>
  <c r="P10" i="1"/>
  <c r="E9" i="4"/>
  <c r="N25" i="4" s="1"/>
  <c r="E9" i="2"/>
  <c r="E27" i="2" s="1"/>
  <c r="E32" i="2" s="1"/>
  <c r="P8" i="1"/>
  <c r="E7" i="2"/>
  <c r="D7" i="2"/>
  <c r="E4" i="2"/>
  <c r="D26" i="4"/>
  <c r="D43" i="4"/>
  <c r="M26" i="4"/>
  <c r="M43" i="4"/>
  <c r="D4" i="2"/>
  <c r="D44" i="4"/>
  <c r="M27" i="4"/>
  <c r="D27" i="4"/>
  <c r="M30" i="4"/>
  <c r="D47" i="4"/>
  <c r="M47" i="4"/>
  <c r="N15" i="1"/>
  <c r="Q15" i="1" s="1"/>
  <c r="D13" i="4"/>
  <c r="D13" i="2"/>
  <c r="N13" i="1"/>
  <c r="Q13" i="1" s="1"/>
  <c r="D11" i="2"/>
  <c r="D29" i="2" s="1"/>
  <c r="N16" i="1"/>
  <c r="Q16" i="1" s="1"/>
  <c r="D14" i="2"/>
  <c r="N12" i="1"/>
  <c r="Q12" i="1" s="1"/>
  <c r="D10" i="2"/>
  <c r="N4" i="1"/>
  <c r="O4" i="1"/>
  <c r="N10" i="1"/>
  <c r="N8" i="1"/>
  <c r="L22" i="2" l="1"/>
  <c r="D41" i="2"/>
  <c r="D60" i="2"/>
  <c r="L41" i="2"/>
  <c r="M22" i="2"/>
  <c r="E41" i="2"/>
  <c r="E60" i="2"/>
  <c r="E70" i="2" s="1"/>
  <c r="M41" i="2"/>
  <c r="M51" i="2" s="1"/>
  <c r="D44" i="2"/>
  <c r="L63" i="2"/>
  <c r="E44" i="2"/>
  <c r="M63" i="2"/>
  <c r="M70" i="2" s="1"/>
  <c r="M31" i="4"/>
  <c r="D31" i="4"/>
  <c r="D48" i="4"/>
  <c r="M32" i="2"/>
  <c r="N48" i="4"/>
  <c r="N31" i="4"/>
  <c r="E48" i="4"/>
  <c r="E31" i="4"/>
  <c r="M48" i="4"/>
  <c r="D32" i="2"/>
  <c r="F10" i="2"/>
  <c r="N47" i="2" s="1"/>
  <c r="F10" i="4"/>
  <c r="D50" i="2"/>
  <c r="D69" i="2"/>
  <c r="L69" i="2"/>
  <c r="D66" i="2"/>
  <c r="L66" i="2"/>
  <c r="F11" i="2"/>
  <c r="F29" i="2" s="1"/>
  <c r="F11" i="4"/>
  <c r="L47" i="2"/>
  <c r="L28" i="2"/>
  <c r="L32" i="2" s="1"/>
  <c r="D47" i="2"/>
  <c r="F14" i="2"/>
  <c r="F14" i="4"/>
  <c r="F13" i="4"/>
  <c r="F13" i="2"/>
  <c r="Q4" i="1"/>
  <c r="F4" i="4" s="1"/>
  <c r="Q10" i="1"/>
  <c r="Q8" i="1"/>
  <c r="F7" i="4" s="1"/>
  <c r="D51" i="2" l="1"/>
  <c r="F66" i="2"/>
  <c r="F37" i="4"/>
  <c r="O20" i="4"/>
  <c r="O37" i="4"/>
  <c r="F20" i="4"/>
  <c r="N66" i="2"/>
  <c r="F47" i="2"/>
  <c r="N28" i="2"/>
  <c r="L51" i="2"/>
  <c r="F4" i="2"/>
  <c r="F9" i="4"/>
  <c r="O25" i="4" s="1"/>
  <c r="F9" i="2"/>
  <c r="F27" i="2" s="1"/>
  <c r="F32" i="2" s="1"/>
  <c r="F33" i="2" s="1"/>
  <c r="F7" i="2"/>
  <c r="L70" i="2"/>
  <c r="E51" i="2"/>
  <c r="O26" i="4"/>
  <c r="F43" i="4"/>
  <c r="O43" i="4"/>
  <c r="F26" i="4"/>
  <c r="D70" i="2"/>
  <c r="F50" i="2"/>
  <c r="F69" i="2"/>
  <c r="N69" i="2"/>
  <c r="F27" i="4"/>
  <c r="F44" i="4"/>
  <c r="O27" i="4"/>
  <c r="F47" i="4"/>
  <c r="O30" i="4"/>
  <c r="O47" i="4"/>
  <c r="F44" i="2" l="1"/>
  <c r="N63" i="2"/>
  <c r="N22" i="2"/>
  <c r="N32" i="2" s="1"/>
  <c r="N33" i="2" s="1"/>
  <c r="F41" i="2"/>
  <c r="F60" i="2"/>
  <c r="F70" i="2" s="1"/>
  <c r="F71" i="2" s="1"/>
  <c r="N41" i="2"/>
  <c r="N51" i="2" s="1"/>
  <c r="N52" i="2" s="1"/>
  <c r="N70" i="2"/>
  <c r="N71" i="2" s="1"/>
  <c r="O48" i="4"/>
  <c r="F31" i="4"/>
  <c r="O31" i="4"/>
  <c r="F48" i="4"/>
  <c r="F51" i="2" l="1"/>
  <c r="F52" i="2" s="1"/>
</calcChain>
</file>

<file path=xl/sharedStrings.xml><?xml version="1.0" encoding="utf-8"?>
<sst xmlns="http://schemas.openxmlformats.org/spreadsheetml/2006/main" count="344" uniqueCount="62">
  <si>
    <t>Solaio</t>
  </si>
  <si>
    <t>spessore</t>
  </si>
  <si>
    <t>cm</t>
  </si>
  <si>
    <t>peso proprio</t>
  </si>
  <si>
    <t>kN/m2</t>
  </si>
  <si>
    <t>valori caratteristici:</t>
  </si>
  <si>
    <t>pavimento, massetto, ecc.</t>
  </si>
  <si>
    <t>incidenza tramezzi</t>
  </si>
  <si>
    <t>carico variabile</t>
  </si>
  <si>
    <t>Balconi e terrazzini</t>
  </si>
  <si>
    <t>Scala</t>
  </si>
  <si>
    <t>g1k</t>
  </si>
  <si>
    <t>g2k</t>
  </si>
  <si>
    <t>qk</t>
  </si>
  <si>
    <t>Tramezzi</t>
  </si>
  <si>
    <t>kN/m</t>
  </si>
  <si>
    <t>Tamponature</t>
  </si>
  <si>
    <t>Trave emergente</t>
  </si>
  <si>
    <t>larghezza</t>
  </si>
  <si>
    <t>altezza</t>
  </si>
  <si>
    <t>Trave a spessore</t>
  </si>
  <si>
    <t>RIEPILOGO CARICHI UNITARI</t>
  </si>
  <si>
    <t>---</t>
  </si>
  <si>
    <t>g1d</t>
  </si>
  <si>
    <t>g2d</t>
  </si>
  <si>
    <t>qd</t>
  </si>
  <si>
    <t>gd+qd</t>
  </si>
  <si>
    <t>carico</t>
  </si>
  <si>
    <t>sviluppo</t>
  </si>
  <si>
    <t>TOTALE</t>
  </si>
  <si>
    <t>TRAVE</t>
  </si>
  <si>
    <t>Campata</t>
  </si>
  <si>
    <t>Solaio piano tipo</t>
  </si>
  <si>
    <t>senza tramezzi</t>
  </si>
  <si>
    <t>in cemento armato</t>
  </si>
  <si>
    <t>in c.a.</t>
  </si>
  <si>
    <t>g2k+qk</t>
  </si>
  <si>
    <t>8-5 e 5-2</t>
  </si>
  <si>
    <t>21-14</t>
  </si>
  <si>
    <t>16-17</t>
  </si>
  <si>
    <t>PILASTRO</t>
  </si>
  <si>
    <t>Pilastri</t>
  </si>
  <si>
    <t>kN</t>
  </si>
  <si>
    <t>15 (centrale)</t>
  </si>
  <si>
    <t>16 (scala)</t>
  </si>
  <si>
    <t>7 (laterale)</t>
  </si>
  <si>
    <t>1 (angolo)</t>
  </si>
  <si>
    <t>arrotondato</t>
  </si>
  <si>
    <t>con tramezzi</t>
  </si>
  <si>
    <t>17-18, 18-19, 19-20</t>
  </si>
  <si>
    <t>2y (22…2)</t>
  </si>
  <si>
    <t>2x (14…20)</t>
  </si>
  <si>
    <t>1y (21…1)</t>
  </si>
  <si>
    <t>27-20</t>
  </si>
  <si>
    <t>7y (27…13) - impalcato 1</t>
  </si>
  <si>
    <t>7y (27…13) - impalcato 2</t>
  </si>
  <si>
    <t>Stima momento (q l^2 / 10)</t>
  </si>
  <si>
    <t>luce</t>
  </si>
  <si>
    <t>M</t>
  </si>
  <si>
    <t>Solaio terrazza</t>
  </si>
  <si>
    <t>Solaio  torrino</t>
  </si>
  <si>
    <t>Cornicione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</si>
</sst>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\ \ \ \ \ #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/>
    <xf numFmtId="2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quotePrefix="1" applyFont="1" applyAlignment="1">
      <alignment horizontal="center"/>
    </xf>
    <xf numFmtId="2" fontId="0" fillId="2" borderId="0" xfId="0" applyNumberFormat="1" applyFont="1" applyFill="1" applyAlignment="1" applyProtection="1">
      <alignment horizontal="center"/>
      <protection locked="0"/>
    </xf>
    <xf numFmtId="165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2" borderId="0" xfId="0" applyNumberFormat="1" applyFont="1" applyFill="1" applyAlignment="1" applyProtection="1">
      <alignment horizontal="center"/>
      <protection locked="0"/>
    </xf>
    <xf numFmtId="2" fontId="0" fillId="0" borderId="0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selection activeCell="A3" sqref="A3"/>
    </sheetView>
  </sheetViews>
  <sheetFormatPr defaultRowHeight="15" x14ac:dyDescent="0.25"/>
  <cols>
    <col min="1" max="1" width="9.7109375" customWidth="1"/>
    <col min="4" max="4" width="4.7109375" style="2" customWidth="1"/>
    <col min="5" max="5" width="24.5703125" bestFit="1" customWidth="1"/>
    <col min="6" max="7" width="7.5703125" customWidth="1"/>
    <col min="8" max="8" width="5.5703125" customWidth="1"/>
    <col min="9" max="9" width="9.7109375" customWidth="1"/>
    <col min="10" max="10" width="14.7109375" customWidth="1"/>
    <col min="11" max="16" width="7.5703125" customWidth="1"/>
  </cols>
  <sheetData>
    <row r="1" spans="1:18" ht="15.75" x14ac:dyDescent="0.25">
      <c r="A1" s="5" t="s">
        <v>32</v>
      </c>
      <c r="E1" s="1" t="s">
        <v>5</v>
      </c>
      <c r="I1" s="5" t="s">
        <v>21</v>
      </c>
    </row>
    <row r="2" spans="1:18" x14ac:dyDescent="0.25">
      <c r="A2" t="s">
        <v>1</v>
      </c>
      <c r="B2" s="3">
        <v>22</v>
      </c>
      <c r="C2" t="s">
        <v>2</v>
      </c>
      <c r="D2" s="2" t="s">
        <v>11</v>
      </c>
      <c r="E2" t="s">
        <v>3</v>
      </c>
      <c r="F2" s="4">
        <v>2.5</v>
      </c>
      <c r="G2" t="s">
        <v>4</v>
      </c>
    </row>
    <row r="3" spans="1:18" x14ac:dyDescent="0.25">
      <c r="D3" s="2" t="s">
        <v>11</v>
      </c>
      <c r="E3" t="s">
        <v>6</v>
      </c>
      <c r="F3" s="4">
        <v>1.5</v>
      </c>
      <c r="G3" t="s">
        <v>4</v>
      </c>
      <c r="K3" s="2" t="s">
        <v>11</v>
      </c>
      <c r="L3" s="2" t="s">
        <v>12</v>
      </c>
      <c r="M3" s="2" t="s">
        <v>13</v>
      </c>
      <c r="N3" s="2" t="s">
        <v>23</v>
      </c>
      <c r="O3" s="2" t="s">
        <v>24</v>
      </c>
      <c r="P3" s="2" t="s">
        <v>25</v>
      </c>
      <c r="Q3" s="2" t="s">
        <v>26</v>
      </c>
      <c r="R3" s="2"/>
    </row>
    <row r="4" spans="1:18" ht="15.75" x14ac:dyDescent="0.25">
      <c r="D4" s="2" t="s">
        <v>12</v>
      </c>
      <c r="E4" t="s">
        <v>7</v>
      </c>
      <c r="F4" s="4">
        <v>1.2</v>
      </c>
      <c r="G4" t="s">
        <v>4</v>
      </c>
      <c r="I4" s="5" t="str">
        <f>A1</f>
        <v>Solaio piano tipo</v>
      </c>
      <c r="K4" s="6">
        <f>F2+F3</f>
        <v>4</v>
      </c>
      <c r="L4" s="6">
        <f>F4</f>
        <v>1.2</v>
      </c>
      <c r="M4" s="6">
        <f>F5</f>
        <v>2</v>
      </c>
      <c r="N4" s="6">
        <f>K4*1.3</f>
        <v>5.2</v>
      </c>
      <c r="O4" s="6">
        <f>L4*1.5</f>
        <v>1.7999999999999998</v>
      </c>
      <c r="P4" s="6">
        <f>M4*1.5</f>
        <v>3</v>
      </c>
      <c r="Q4" s="6">
        <f>N4+O4+P4</f>
        <v>10</v>
      </c>
      <c r="R4" s="6"/>
    </row>
    <row r="5" spans="1:18" x14ac:dyDescent="0.25">
      <c r="D5" s="2" t="s">
        <v>13</v>
      </c>
      <c r="E5" t="s">
        <v>8</v>
      </c>
      <c r="F5" s="4">
        <v>2</v>
      </c>
      <c r="G5" t="s">
        <v>4</v>
      </c>
      <c r="J5" t="s">
        <v>33</v>
      </c>
      <c r="Q5" s="6"/>
      <c r="R5" s="6"/>
    </row>
    <row r="6" spans="1:18" ht="15.75" x14ac:dyDescent="0.25">
      <c r="I6" s="5" t="str">
        <f>A7</f>
        <v>Solaio terrazza</v>
      </c>
      <c r="K6" s="6">
        <f>F8+F9</f>
        <v>4.2</v>
      </c>
      <c r="L6" s="7" t="s">
        <v>22</v>
      </c>
      <c r="M6" s="6">
        <f>F10</f>
        <v>2</v>
      </c>
      <c r="N6" s="6">
        <f>K6*1.3</f>
        <v>5.4600000000000009</v>
      </c>
      <c r="O6" s="7" t="s">
        <v>22</v>
      </c>
      <c r="P6" s="6">
        <f>M6*1.5</f>
        <v>3</v>
      </c>
      <c r="Q6" s="6">
        <f t="shared" ref="Q6:Q7" si="0">N6+P6</f>
        <v>8.4600000000000009</v>
      </c>
      <c r="R6" s="6"/>
    </row>
    <row r="7" spans="1:18" ht="15.75" x14ac:dyDescent="0.25">
      <c r="A7" s="5" t="s">
        <v>59</v>
      </c>
      <c r="E7" s="1" t="s">
        <v>5</v>
      </c>
      <c r="I7" s="5" t="str">
        <f>A12</f>
        <v>Solaio  torrino</v>
      </c>
      <c r="K7" s="6">
        <f>F13+F14</f>
        <v>3.4000000000000004</v>
      </c>
      <c r="L7" s="7" t="s">
        <v>22</v>
      </c>
      <c r="M7" s="6">
        <f>F15</f>
        <v>0.5</v>
      </c>
      <c r="N7" s="6">
        <f>K7*1.3</f>
        <v>4.4200000000000008</v>
      </c>
      <c r="O7" s="7" t="s">
        <v>22</v>
      </c>
      <c r="P7" s="6">
        <f>M7*1.5</f>
        <v>0.75</v>
      </c>
      <c r="Q7" s="6">
        <f t="shared" si="0"/>
        <v>5.1700000000000008</v>
      </c>
      <c r="R7" s="6"/>
    </row>
    <row r="8" spans="1:18" ht="15.75" x14ac:dyDescent="0.25">
      <c r="A8" t="s">
        <v>1</v>
      </c>
      <c r="B8" s="3">
        <v>22</v>
      </c>
      <c r="C8" t="s">
        <v>2</v>
      </c>
      <c r="D8" s="2" t="s">
        <v>11</v>
      </c>
      <c r="E8" t="s">
        <v>3</v>
      </c>
      <c r="F8" s="4">
        <v>2.5</v>
      </c>
      <c r="G8" t="s">
        <v>4</v>
      </c>
      <c r="I8" s="5" t="str">
        <f>A17</f>
        <v>Balconi e terrazzini</v>
      </c>
      <c r="K8" s="6">
        <f>F18+F19</f>
        <v>4.2</v>
      </c>
      <c r="L8" s="7" t="s">
        <v>22</v>
      </c>
      <c r="M8" s="6">
        <f>F20</f>
        <v>4</v>
      </c>
      <c r="N8" s="6">
        <f>K8*1.3</f>
        <v>5.4600000000000009</v>
      </c>
      <c r="O8" s="7" t="s">
        <v>22</v>
      </c>
      <c r="P8" s="6">
        <f>M8*1.5</f>
        <v>6</v>
      </c>
      <c r="Q8" s="6">
        <f>N8+P8</f>
        <v>11.46</v>
      </c>
      <c r="R8" s="6"/>
    </row>
    <row r="9" spans="1:18" ht="15.75" x14ac:dyDescent="0.25">
      <c r="D9" s="2" t="s">
        <v>11</v>
      </c>
      <c r="E9" t="s">
        <v>6</v>
      </c>
      <c r="F9" s="4">
        <v>1.7</v>
      </c>
      <c r="G9" t="s">
        <v>4</v>
      </c>
      <c r="I9" s="5" t="str">
        <f>A22</f>
        <v>Cornicione</v>
      </c>
      <c r="K9" s="6">
        <f>F23+F24</f>
        <v>3.9</v>
      </c>
      <c r="L9" s="7" t="s">
        <v>22</v>
      </c>
      <c r="M9" s="6">
        <f>F25</f>
        <v>0.5</v>
      </c>
      <c r="N9" s="6">
        <f>K9*1.3</f>
        <v>5.07</v>
      </c>
      <c r="O9" s="7" t="s">
        <v>22</v>
      </c>
      <c r="P9" s="6">
        <f>M9*1.5</f>
        <v>0.75</v>
      </c>
      <c r="Q9" s="6">
        <f>N9+P9</f>
        <v>5.82</v>
      </c>
      <c r="R9" s="6"/>
    </row>
    <row r="10" spans="1:18" ht="15.75" x14ac:dyDescent="0.25">
      <c r="D10" s="2" t="s">
        <v>13</v>
      </c>
      <c r="E10" t="s">
        <v>8</v>
      </c>
      <c r="F10" s="4">
        <v>2</v>
      </c>
      <c r="G10" t="s">
        <v>4</v>
      </c>
      <c r="I10" s="5" t="str">
        <f>A27</f>
        <v>Scala</v>
      </c>
      <c r="J10" t="s">
        <v>35</v>
      </c>
      <c r="K10" s="6">
        <f>F28+F29</f>
        <v>5</v>
      </c>
      <c r="L10" s="7" t="s">
        <v>22</v>
      </c>
      <c r="M10" s="6">
        <f>F30</f>
        <v>4</v>
      </c>
      <c r="N10" s="6">
        <f>K10*1.3</f>
        <v>6.5</v>
      </c>
      <c r="O10" s="7" t="s">
        <v>22</v>
      </c>
      <c r="P10" s="6">
        <f>M10*1.5</f>
        <v>6</v>
      </c>
      <c r="Q10" s="6">
        <f t="shared" ref="Q10" si="1">N10+P10</f>
        <v>12.5</v>
      </c>
      <c r="R10" s="6"/>
    </row>
    <row r="11" spans="1:18" x14ac:dyDescent="0.25">
      <c r="K11" s="6"/>
      <c r="L11" s="7"/>
      <c r="M11" s="6"/>
      <c r="N11" s="6"/>
      <c r="O11" s="7"/>
      <c r="P11" s="6"/>
      <c r="Q11" s="6"/>
      <c r="R11" s="6"/>
    </row>
    <row r="12" spans="1:18" ht="15.75" x14ac:dyDescent="0.25">
      <c r="A12" s="5" t="s">
        <v>60</v>
      </c>
      <c r="E12" s="1" t="s">
        <v>5</v>
      </c>
      <c r="I12" s="5" t="str">
        <f>A32</f>
        <v>Trave emergente</v>
      </c>
      <c r="K12" s="6">
        <f>F33</f>
        <v>4.2</v>
      </c>
      <c r="L12" s="7" t="s">
        <v>22</v>
      </c>
      <c r="M12" s="7" t="s">
        <v>22</v>
      </c>
      <c r="N12" s="6">
        <f>K12*1.3</f>
        <v>5.4600000000000009</v>
      </c>
      <c r="O12" s="7" t="s">
        <v>22</v>
      </c>
      <c r="P12" s="7" t="s">
        <v>22</v>
      </c>
      <c r="Q12" s="6">
        <f>N12</f>
        <v>5.4600000000000009</v>
      </c>
      <c r="R12" s="6"/>
    </row>
    <row r="13" spans="1:18" ht="15.75" x14ac:dyDescent="0.25">
      <c r="A13" t="s">
        <v>1</v>
      </c>
      <c r="B13" s="3">
        <v>18</v>
      </c>
      <c r="C13" t="s">
        <v>2</v>
      </c>
      <c r="D13" s="2" t="s">
        <v>11</v>
      </c>
      <c r="E13" t="s">
        <v>3</v>
      </c>
      <c r="F13" s="4">
        <v>2.2000000000000002</v>
      </c>
      <c r="G13" t="s">
        <v>4</v>
      </c>
      <c r="I13" s="5" t="str">
        <f>A36</f>
        <v>Trave a spessore</v>
      </c>
      <c r="K13" s="6">
        <f>F37</f>
        <v>1.8</v>
      </c>
      <c r="L13" s="7" t="s">
        <v>22</v>
      </c>
      <c r="M13" s="7" t="s">
        <v>22</v>
      </c>
      <c r="N13" s="6">
        <f>K13*1.3</f>
        <v>2.3400000000000003</v>
      </c>
      <c r="O13" s="7" t="s">
        <v>22</v>
      </c>
      <c r="P13" s="7" t="s">
        <v>22</v>
      </c>
      <c r="Q13" s="6">
        <f t="shared" ref="Q13" si="2">N13</f>
        <v>2.3400000000000003</v>
      </c>
      <c r="R13" s="6"/>
    </row>
    <row r="14" spans="1:18" ht="15.75" x14ac:dyDescent="0.25">
      <c r="D14" s="2" t="s">
        <v>11</v>
      </c>
      <c r="E14" t="s">
        <v>6</v>
      </c>
      <c r="F14" s="4">
        <v>1.2</v>
      </c>
      <c r="G14" t="s">
        <v>4</v>
      </c>
      <c r="I14" s="5" t="s">
        <v>41</v>
      </c>
      <c r="K14" s="6">
        <f>F41</f>
        <v>14</v>
      </c>
      <c r="L14" s="7" t="s">
        <v>22</v>
      </c>
      <c r="M14" s="7" t="s">
        <v>22</v>
      </c>
      <c r="N14" s="6">
        <f>K14*1.3</f>
        <v>18.2</v>
      </c>
      <c r="O14" s="7" t="s">
        <v>22</v>
      </c>
      <c r="P14" s="7" t="s">
        <v>22</v>
      </c>
      <c r="Q14" s="6">
        <f t="shared" ref="Q14" si="3">N14</f>
        <v>18.2</v>
      </c>
      <c r="R14" s="6"/>
    </row>
    <row r="15" spans="1:18" ht="15.75" x14ac:dyDescent="0.25">
      <c r="D15" s="2" t="s">
        <v>13</v>
      </c>
      <c r="E15" t="s">
        <v>8</v>
      </c>
      <c r="F15" s="4">
        <v>0.5</v>
      </c>
      <c r="G15" t="s">
        <v>4</v>
      </c>
      <c r="I15" s="5" t="str">
        <f>A43</f>
        <v>Tramezzi</v>
      </c>
      <c r="K15" s="6">
        <f>F44</f>
        <v>3</v>
      </c>
      <c r="L15" s="7" t="s">
        <v>22</v>
      </c>
      <c r="M15" s="7" t="s">
        <v>22</v>
      </c>
      <c r="N15" s="6">
        <f>K15*1.3</f>
        <v>3.9000000000000004</v>
      </c>
      <c r="O15" s="7" t="s">
        <v>22</v>
      </c>
      <c r="P15" s="7" t="s">
        <v>22</v>
      </c>
      <c r="Q15" s="6">
        <f>N15</f>
        <v>3.9000000000000004</v>
      </c>
      <c r="R15" s="6"/>
    </row>
    <row r="16" spans="1:18" ht="15.75" x14ac:dyDescent="0.25">
      <c r="I16" s="5" t="str">
        <f>A46</f>
        <v>Tamponature</v>
      </c>
      <c r="K16" s="6">
        <f>F47</f>
        <v>6</v>
      </c>
      <c r="L16" s="7" t="s">
        <v>22</v>
      </c>
      <c r="M16" s="7" t="s">
        <v>22</v>
      </c>
      <c r="N16" s="6">
        <f>K16*1.3</f>
        <v>7.8000000000000007</v>
      </c>
      <c r="O16" s="7" t="s">
        <v>22</v>
      </c>
      <c r="P16" s="7" t="s">
        <v>22</v>
      </c>
      <c r="Q16" s="6">
        <f>N16</f>
        <v>7.8000000000000007</v>
      </c>
      <c r="R16" s="6"/>
    </row>
    <row r="17" spans="1:7" ht="15.75" x14ac:dyDescent="0.25">
      <c r="A17" s="5" t="s">
        <v>9</v>
      </c>
      <c r="E17" s="1" t="s">
        <v>5</v>
      </c>
    </row>
    <row r="18" spans="1:7" x14ac:dyDescent="0.25">
      <c r="A18" t="s">
        <v>1</v>
      </c>
      <c r="B18" s="3">
        <v>22</v>
      </c>
      <c r="C18" t="s">
        <v>2</v>
      </c>
      <c r="D18" s="2" t="s">
        <v>11</v>
      </c>
      <c r="E18" t="s">
        <v>3</v>
      </c>
      <c r="F18" s="4">
        <v>2.5</v>
      </c>
      <c r="G18" t="s">
        <v>4</v>
      </c>
    </row>
    <row r="19" spans="1:7" x14ac:dyDescent="0.25">
      <c r="D19" s="2" t="s">
        <v>11</v>
      </c>
      <c r="E19" t="s">
        <v>6</v>
      </c>
      <c r="F19" s="4">
        <v>1.7</v>
      </c>
      <c r="G19" t="s">
        <v>4</v>
      </c>
    </row>
    <row r="20" spans="1:7" x14ac:dyDescent="0.25">
      <c r="D20" s="2" t="s">
        <v>13</v>
      </c>
      <c r="E20" t="s">
        <v>8</v>
      </c>
      <c r="F20" s="4">
        <v>4</v>
      </c>
      <c r="G20" t="s">
        <v>4</v>
      </c>
    </row>
    <row r="22" spans="1:7" ht="15.75" x14ac:dyDescent="0.25">
      <c r="A22" s="5" t="s">
        <v>61</v>
      </c>
      <c r="E22" s="1" t="s">
        <v>5</v>
      </c>
    </row>
    <row r="23" spans="1:7" x14ac:dyDescent="0.25">
      <c r="A23" t="s">
        <v>1</v>
      </c>
      <c r="B23" s="3">
        <v>22</v>
      </c>
      <c r="C23" t="s">
        <v>2</v>
      </c>
      <c r="D23" s="2" t="s">
        <v>11</v>
      </c>
      <c r="E23" t="s">
        <v>3</v>
      </c>
      <c r="F23" s="4">
        <v>2.5</v>
      </c>
      <c r="G23" t="s">
        <v>4</v>
      </c>
    </row>
    <row r="24" spans="1:7" x14ac:dyDescent="0.25">
      <c r="D24" s="2" t="s">
        <v>11</v>
      </c>
      <c r="E24" t="s">
        <v>6</v>
      </c>
      <c r="F24" s="4">
        <v>1.4</v>
      </c>
      <c r="G24" t="s">
        <v>4</v>
      </c>
    </row>
    <row r="25" spans="1:7" x14ac:dyDescent="0.25">
      <c r="D25" s="2" t="s">
        <v>13</v>
      </c>
      <c r="E25" t="s">
        <v>8</v>
      </c>
      <c r="F25" s="4">
        <v>0.5</v>
      </c>
      <c r="G25" t="s">
        <v>4</v>
      </c>
    </row>
    <row r="27" spans="1:7" ht="15.75" x14ac:dyDescent="0.25">
      <c r="A27" s="5" t="s">
        <v>10</v>
      </c>
      <c r="E27" s="1" t="s">
        <v>5</v>
      </c>
    </row>
    <row r="28" spans="1:7" x14ac:dyDescent="0.25">
      <c r="A28" t="s">
        <v>34</v>
      </c>
      <c r="D28" s="2" t="s">
        <v>11</v>
      </c>
      <c r="E28" t="s">
        <v>3</v>
      </c>
      <c r="F28" s="4">
        <v>2.5</v>
      </c>
      <c r="G28" t="s">
        <v>4</v>
      </c>
    </row>
    <row r="29" spans="1:7" x14ac:dyDescent="0.25">
      <c r="D29" s="2" t="s">
        <v>11</v>
      </c>
      <c r="E29" t="s">
        <v>6</v>
      </c>
      <c r="F29" s="4">
        <v>2.5</v>
      </c>
      <c r="G29" t="s">
        <v>4</v>
      </c>
    </row>
    <row r="30" spans="1:7" x14ac:dyDescent="0.25">
      <c r="D30" s="2" t="s">
        <v>13</v>
      </c>
      <c r="E30" t="s">
        <v>8</v>
      </c>
      <c r="F30" s="4">
        <v>4</v>
      </c>
      <c r="G30" t="s">
        <v>4</v>
      </c>
    </row>
    <row r="32" spans="1:7" ht="15.75" x14ac:dyDescent="0.25">
      <c r="A32" s="5" t="s">
        <v>17</v>
      </c>
      <c r="E32" s="1" t="s">
        <v>5</v>
      </c>
    </row>
    <row r="33" spans="1:7" x14ac:dyDescent="0.25">
      <c r="A33" t="s">
        <v>18</v>
      </c>
      <c r="B33" s="3"/>
      <c r="C33" t="s">
        <v>2</v>
      </c>
      <c r="D33" s="2" t="s">
        <v>11</v>
      </c>
      <c r="E33" t="s">
        <v>3</v>
      </c>
      <c r="F33" s="4">
        <v>4.2</v>
      </c>
      <c r="G33" t="s">
        <v>15</v>
      </c>
    </row>
    <row r="34" spans="1:7" x14ac:dyDescent="0.25">
      <c r="A34" t="s">
        <v>19</v>
      </c>
      <c r="B34" s="3"/>
      <c r="C34" t="s">
        <v>2</v>
      </c>
    </row>
    <row r="36" spans="1:7" ht="15.75" x14ac:dyDescent="0.25">
      <c r="A36" s="5" t="s">
        <v>20</v>
      </c>
      <c r="E36" s="1" t="s">
        <v>5</v>
      </c>
    </row>
    <row r="37" spans="1:7" x14ac:dyDescent="0.25">
      <c r="A37" t="s">
        <v>18</v>
      </c>
      <c r="B37" s="3"/>
      <c r="C37" t="s">
        <v>2</v>
      </c>
      <c r="D37" s="2" t="s">
        <v>11</v>
      </c>
      <c r="E37" t="s">
        <v>3</v>
      </c>
      <c r="F37" s="4">
        <v>1.8</v>
      </c>
      <c r="G37" t="s">
        <v>15</v>
      </c>
    </row>
    <row r="38" spans="1:7" x14ac:dyDescent="0.25">
      <c r="A38" t="s">
        <v>19</v>
      </c>
      <c r="B38" s="3"/>
      <c r="C38" t="s">
        <v>2</v>
      </c>
    </row>
    <row r="40" spans="1:7" ht="15.75" x14ac:dyDescent="0.25">
      <c r="A40" s="5" t="s">
        <v>41</v>
      </c>
      <c r="E40" s="1" t="s">
        <v>5</v>
      </c>
    </row>
    <row r="41" spans="1:7" x14ac:dyDescent="0.25">
      <c r="D41" s="2" t="s">
        <v>11</v>
      </c>
      <c r="E41" t="s">
        <v>3</v>
      </c>
      <c r="F41" s="4">
        <v>14</v>
      </c>
      <c r="G41" t="s">
        <v>42</v>
      </c>
    </row>
    <row r="43" spans="1:7" ht="15.75" x14ac:dyDescent="0.25">
      <c r="A43" s="5" t="s">
        <v>14</v>
      </c>
      <c r="E43" s="1" t="s">
        <v>5</v>
      </c>
    </row>
    <row r="44" spans="1:7" x14ac:dyDescent="0.25">
      <c r="D44" s="2" t="s">
        <v>11</v>
      </c>
      <c r="E44" t="s">
        <v>3</v>
      </c>
      <c r="F44" s="4">
        <v>3</v>
      </c>
      <c r="G44" t="s">
        <v>15</v>
      </c>
    </row>
    <row r="46" spans="1:7" ht="15.75" x14ac:dyDescent="0.25">
      <c r="A46" s="5" t="s">
        <v>16</v>
      </c>
      <c r="E46" s="1" t="s">
        <v>5</v>
      </c>
    </row>
    <row r="47" spans="1:7" x14ac:dyDescent="0.25">
      <c r="D47" s="2" t="s">
        <v>11</v>
      </c>
      <c r="E47" t="s">
        <v>3</v>
      </c>
      <c r="F47" s="4">
        <v>6</v>
      </c>
      <c r="G47" t="s">
        <v>15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opLeftCell="A10" zoomScale="98" zoomScaleNormal="98" workbookViewId="0">
      <selection activeCell="G1" sqref="G1:G1048576"/>
    </sheetView>
  </sheetViews>
  <sheetFormatPr defaultColWidth="9" defaultRowHeight="15" x14ac:dyDescent="0.25"/>
  <cols>
    <col min="1" max="1" width="9.7109375" style="11" customWidth="1"/>
    <col min="2" max="2" width="15.7109375" style="11" customWidth="1"/>
    <col min="3" max="8" width="9" style="11"/>
    <col min="9" max="9" width="15.7109375" style="11" customWidth="1"/>
    <col min="10" max="16384" width="9" style="11"/>
  </cols>
  <sheetData>
    <row r="1" spans="1:7" x14ac:dyDescent="0.25">
      <c r="A1" s="8" t="s">
        <v>21</v>
      </c>
    </row>
    <row r="3" spans="1:7" x14ac:dyDescent="0.25">
      <c r="D3" s="12" t="s">
        <v>11</v>
      </c>
      <c r="E3" s="12" t="s">
        <v>36</v>
      </c>
      <c r="F3" s="12" t="s">
        <v>26</v>
      </c>
    </row>
    <row r="4" spans="1:7" x14ac:dyDescent="0.25">
      <c r="A4" s="8" t="s">
        <v>0</v>
      </c>
      <c r="B4" s="11" t="s">
        <v>48</v>
      </c>
      <c r="D4" s="13">
        <f>'Carichi unitari'!K4</f>
        <v>4</v>
      </c>
      <c r="E4" s="13">
        <f>'Carichi unitari'!L4+'Carichi unitari'!M4</f>
        <v>3.2</v>
      </c>
      <c r="F4" s="13">
        <f>'Carichi unitari'!Q4</f>
        <v>10</v>
      </c>
      <c r="G4" s="12" t="s">
        <v>4</v>
      </c>
    </row>
    <row r="5" spans="1:7" x14ac:dyDescent="0.25">
      <c r="A5" s="8" t="s">
        <v>59</v>
      </c>
      <c r="D5" s="13">
        <f>'Carichi unitari'!K6</f>
        <v>4.2</v>
      </c>
      <c r="E5" s="13">
        <f>'Carichi unitari'!M6</f>
        <v>2</v>
      </c>
      <c r="F5" s="13">
        <f>'Carichi unitari'!Q6</f>
        <v>8.4600000000000009</v>
      </c>
      <c r="G5" s="12" t="s">
        <v>4</v>
      </c>
    </row>
    <row r="6" spans="1:7" x14ac:dyDescent="0.25">
      <c r="A6" s="8" t="s">
        <v>60</v>
      </c>
      <c r="D6" s="13">
        <f>'Carichi unitari'!K7</f>
        <v>3.4000000000000004</v>
      </c>
      <c r="E6" s="13">
        <f>'Carichi unitari'!M7</f>
        <v>0.5</v>
      </c>
      <c r="F6" s="13">
        <f>'Carichi unitari'!Q7</f>
        <v>5.1700000000000008</v>
      </c>
      <c r="G6" s="12" t="s">
        <v>4</v>
      </c>
    </row>
    <row r="7" spans="1:7" x14ac:dyDescent="0.25">
      <c r="A7" s="8" t="s">
        <v>9</v>
      </c>
      <c r="D7" s="13">
        <f>'Carichi unitari'!K8</f>
        <v>4.2</v>
      </c>
      <c r="E7" s="13">
        <f>'Carichi unitari'!M8</f>
        <v>4</v>
      </c>
      <c r="F7" s="13">
        <f>'Carichi unitari'!Q8</f>
        <v>11.46</v>
      </c>
      <c r="G7" s="12" t="s">
        <v>4</v>
      </c>
    </row>
    <row r="8" spans="1:7" x14ac:dyDescent="0.25">
      <c r="A8" s="8" t="s">
        <v>61</v>
      </c>
      <c r="D8" s="13">
        <f>'Carichi unitari'!K9</f>
        <v>3.9</v>
      </c>
      <c r="E8" s="13">
        <f>'Carichi unitari'!M9</f>
        <v>0.5</v>
      </c>
      <c r="F8" s="13">
        <f>'Carichi unitari'!Q9</f>
        <v>5.82</v>
      </c>
      <c r="G8" s="12" t="s">
        <v>4</v>
      </c>
    </row>
    <row r="9" spans="1:7" x14ac:dyDescent="0.25">
      <c r="A9" s="8" t="s">
        <v>10</v>
      </c>
      <c r="B9" s="11" t="s">
        <v>35</v>
      </c>
      <c r="D9" s="13">
        <f>'Carichi unitari'!K10</f>
        <v>5</v>
      </c>
      <c r="E9" s="13">
        <f>'Carichi unitari'!M10</f>
        <v>4</v>
      </c>
      <c r="F9" s="13">
        <f>'Carichi unitari'!Q10</f>
        <v>12.5</v>
      </c>
      <c r="G9" s="12" t="s">
        <v>4</v>
      </c>
    </row>
    <row r="10" spans="1:7" x14ac:dyDescent="0.25">
      <c r="A10" s="8" t="s">
        <v>17</v>
      </c>
      <c r="D10" s="13">
        <f>'Carichi unitari'!K12</f>
        <v>4.2</v>
      </c>
      <c r="E10" s="14" t="s">
        <v>22</v>
      </c>
      <c r="F10" s="13">
        <f>'Carichi unitari'!Q12</f>
        <v>5.4600000000000009</v>
      </c>
      <c r="G10" s="12" t="s">
        <v>15</v>
      </c>
    </row>
    <row r="11" spans="1:7" x14ac:dyDescent="0.25">
      <c r="A11" s="8" t="s">
        <v>20</v>
      </c>
      <c r="D11" s="13">
        <f>'Carichi unitari'!K13</f>
        <v>1.8</v>
      </c>
      <c r="E11" s="14" t="s">
        <v>22</v>
      </c>
      <c r="F11" s="13">
        <f>'Carichi unitari'!Q13</f>
        <v>2.3400000000000003</v>
      </c>
      <c r="G11" s="12" t="s">
        <v>15</v>
      </c>
    </row>
    <row r="12" spans="1:7" x14ac:dyDescent="0.25">
      <c r="A12" s="8" t="s">
        <v>41</v>
      </c>
      <c r="D12" s="13">
        <f>'Carichi unitari'!K14</f>
        <v>14</v>
      </c>
      <c r="E12" s="14" t="s">
        <v>22</v>
      </c>
      <c r="F12" s="13">
        <f>'Carichi unitari'!Q14</f>
        <v>18.2</v>
      </c>
      <c r="G12" s="12" t="s">
        <v>42</v>
      </c>
    </row>
    <row r="13" spans="1:7" x14ac:dyDescent="0.25">
      <c r="A13" s="8" t="s">
        <v>14</v>
      </c>
      <c r="D13" s="13">
        <f>'Carichi unitari'!K15</f>
        <v>3</v>
      </c>
      <c r="E13" s="14" t="s">
        <v>22</v>
      </c>
      <c r="F13" s="13">
        <f>'Carichi unitari'!Q15</f>
        <v>3.9000000000000004</v>
      </c>
      <c r="G13" s="12" t="s">
        <v>15</v>
      </c>
    </row>
    <row r="14" spans="1:7" x14ac:dyDescent="0.25">
      <c r="A14" s="8" t="s">
        <v>16</v>
      </c>
      <c r="D14" s="13">
        <f>'Carichi unitari'!K16</f>
        <v>6</v>
      </c>
      <c r="E14" s="14" t="s">
        <v>22</v>
      </c>
      <c r="F14" s="13">
        <f>'Carichi unitari'!Q16</f>
        <v>7.8000000000000007</v>
      </c>
      <c r="G14" s="12" t="s">
        <v>15</v>
      </c>
    </row>
    <row r="17" spans="1:14" x14ac:dyDescent="0.25">
      <c r="A17" s="8" t="s">
        <v>30</v>
      </c>
      <c r="B17" s="9" t="s">
        <v>51</v>
      </c>
      <c r="I17" s="8" t="s">
        <v>30</v>
      </c>
      <c r="J17" s="9" t="s">
        <v>51</v>
      </c>
    </row>
    <row r="19" spans="1:14" x14ac:dyDescent="0.25">
      <c r="A19" s="8" t="s">
        <v>31</v>
      </c>
      <c r="B19" s="10" t="s">
        <v>39</v>
      </c>
      <c r="I19" s="8" t="s">
        <v>31</v>
      </c>
      <c r="J19" s="10" t="s">
        <v>49</v>
      </c>
    </row>
    <row r="21" spans="1:14" x14ac:dyDescent="0.25">
      <c r="A21" s="11" t="s">
        <v>27</v>
      </c>
      <c r="C21" s="11" t="s">
        <v>28</v>
      </c>
      <c r="D21" s="12" t="s">
        <v>11</v>
      </c>
      <c r="E21" s="12" t="s">
        <v>36</v>
      </c>
      <c r="F21" s="12" t="s">
        <v>26</v>
      </c>
      <c r="I21" s="11" t="s">
        <v>27</v>
      </c>
      <c r="K21" s="11" t="s">
        <v>28</v>
      </c>
      <c r="L21" s="12" t="s">
        <v>11</v>
      </c>
      <c r="M21" s="12" t="s">
        <v>36</v>
      </c>
      <c r="N21" s="12" t="s">
        <v>26</v>
      </c>
    </row>
    <row r="22" spans="1:14" x14ac:dyDescent="0.25">
      <c r="A22" s="11" t="str">
        <f>$A$4</f>
        <v>Solaio</v>
      </c>
      <c r="C22" s="20"/>
      <c r="D22" s="13" t="str">
        <f>IF(C22="","",C22*$D$4)</f>
        <v/>
      </c>
      <c r="E22" s="13" t="str">
        <f>IF(C22="","",C22*$E$4)</f>
        <v/>
      </c>
      <c r="F22" s="13" t="str">
        <f>IF(C22="","",C22*$F$4)</f>
        <v/>
      </c>
      <c r="I22" s="11" t="str">
        <f>$A$4</f>
        <v>Solaio</v>
      </c>
      <c r="K22" s="20">
        <f>1.1*4.3</f>
        <v>4.7300000000000004</v>
      </c>
      <c r="L22" s="13">
        <f>IF(K22="","",K22*$D$4)</f>
        <v>18.920000000000002</v>
      </c>
      <c r="M22" s="13">
        <f>IF(K22="","",K22*$E$4)</f>
        <v>15.136000000000003</v>
      </c>
      <c r="N22" s="13">
        <f>IF(K22="","",K22*$F$4)</f>
        <v>47.300000000000004</v>
      </c>
    </row>
    <row r="23" spans="1:14" x14ac:dyDescent="0.25">
      <c r="A23" s="11" t="str">
        <f>$A$5</f>
        <v>Solaio terrazza</v>
      </c>
      <c r="C23" s="20"/>
      <c r="D23" s="13" t="str">
        <f>IF(C23="","",C23*$D$5)</f>
        <v/>
      </c>
      <c r="E23" s="13" t="str">
        <f>IF(C23="","",C23*$E$5)</f>
        <v/>
      </c>
      <c r="F23" s="13" t="str">
        <f>IF(C23="","",C23*$F$5)</f>
        <v/>
      </c>
      <c r="I23" s="11" t="str">
        <f>$A$5</f>
        <v>Solaio terrazza</v>
      </c>
      <c r="K23" s="20"/>
      <c r="L23" s="13" t="str">
        <f>IF(K23="","",K23*$D$5)</f>
        <v/>
      </c>
      <c r="M23" s="13" t="str">
        <f>IF(K23="","",K23*$E$5)</f>
        <v/>
      </c>
      <c r="N23" s="13" t="str">
        <f>IF(K23="","",K23*$F$5)</f>
        <v/>
      </c>
    </row>
    <row r="24" spans="1:14" x14ac:dyDescent="0.25">
      <c r="A24" s="11" t="str">
        <f>$A$6</f>
        <v>Solaio  torrino</v>
      </c>
      <c r="C24" s="20"/>
      <c r="D24" s="13" t="str">
        <f>IF(C24="","",C24*$D$6)</f>
        <v/>
      </c>
      <c r="E24" s="13" t="str">
        <f>IF(C24="","",C24*$E$6)</f>
        <v/>
      </c>
      <c r="F24" s="13" t="str">
        <f>IF(C24="","",C24*$F$6)</f>
        <v/>
      </c>
      <c r="I24" s="11" t="str">
        <f>$A$6</f>
        <v>Solaio  torrino</v>
      </c>
      <c r="K24" s="20"/>
      <c r="L24" s="13" t="str">
        <f>IF(K24="","",K24*$D$6)</f>
        <v/>
      </c>
      <c r="M24" s="13" t="str">
        <f>IF(K24="","",K24*$E$6)</f>
        <v/>
      </c>
      <c r="N24" s="13" t="str">
        <f>IF(K24="","",K24*$F$6)</f>
        <v/>
      </c>
    </row>
    <row r="25" spans="1:14" x14ac:dyDescent="0.25">
      <c r="A25" s="11" t="str">
        <f>$A$7</f>
        <v>Balconi e terrazzini</v>
      </c>
      <c r="C25" s="20"/>
      <c r="D25" s="13" t="str">
        <f>IF(C25="","",C25*$D$7)</f>
        <v/>
      </c>
      <c r="E25" s="13" t="str">
        <f>IF(C25="","",C25*$E$7)</f>
        <v/>
      </c>
      <c r="F25" s="13" t="str">
        <f>IF(C25="","",C25*$F$7)</f>
        <v/>
      </c>
      <c r="I25" s="11" t="str">
        <f>$A$7</f>
        <v>Balconi e terrazzini</v>
      </c>
      <c r="K25" s="20"/>
      <c r="L25" s="13" t="str">
        <f>IF(K25="","",K25*$D$7)</f>
        <v/>
      </c>
      <c r="M25" s="13" t="str">
        <f>IF(K25="","",K25*$E$7)</f>
        <v/>
      </c>
      <c r="N25" s="13" t="str">
        <f>IF(K25="","",K25*$F$7)</f>
        <v/>
      </c>
    </row>
    <row r="26" spans="1:14" x14ac:dyDescent="0.25">
      <c r="A26" s="11" t="str">
        <f>$A$8</f>
        <v>Cornicione</v>
      </c>
      <c r="C26" s="20"/>
      <c r="D26" s="13" t="str">
        <f>IF(C26="","",C26*$D$8)</f>
        <v/>
      </c>
      <c r="E26" s="13" t="str">
        <f>IF(C26="","",C26*$E$8)</f>
        <v/>
      </c>
      <c r="F26" s="13" t="str">
        <f>IF(C26="","",C26*$F$8)</f>
        <v/>
      </c>
      <c r="I26" s="11" t="str">
        <f>$A$8</f>
        <v>Cornicione</v>
      </c>
      <c r="K26" s="20"/>
      <c r="L26" s="13" t="str">
        <f>IF(K26="","",K26*$D$8)</f>
        <v/>
      </c>
      <c r="M26" s="13" t="str">
        <f>IF(K26="","",K26*$E$8)</f>
        <v/>
      </c>
      <c r="N26" s="13" t="str">
        <f>IF(K26="","",K26*$F$8)</f>
        <v/>
      </c>
    </row>
    <row r="27" spans="1:14" x14ac:dyDescent="0.25">
      <c r="A27" s="11" t="str">
        <f>$A$9</f>
        <v>Scala</v>
      </c>
      <c r="B27" s="11" t="s">
        <v>35</v>
      </c>
      <c r="C27" s="20">
        <v>2.7</v>
      </c>
      <c r="D27" s="13">
        <f>IF(C27="","",C27*$D$9)</f>
        <v>13.5</v>
      </c>
      <c r="E27" s="13">
        <f>IF(C27="","",C27*$E$9)</f>
        <v>10.8</v>
      </c>
      <c r="F27" s="13">
        <f>IF(C27="","",C27*$F$9)</f>
        <v>33.75</v>
      </c>
      <c r="I27" s="11" t="str">
        <f>$A$9</f>
        <v>Scala</v>
      </c>
      <c r="J27" s="11" t="s">
        <v>35</v>
      </c>
      <c r="K27" s="20"/>
      <c r="L27" s="13" t="str">
        <f>IF(K27="","",K27*$D$9)</f>
        <v/>
      </c>
      <c r="M27" s="13" t="str">
        <f>IF(K27="","",K27*$E$9)</f>
        <v/>
      </c>
      <c r="N27" s="13" t="str">
        <f>IF(K27="","",K27*$F$9)</f>
        <v/>
      </c>
    </row>
    <row r="28" spans="1:14" x14ac:dyDescent="0.25">
      <c r="A28" s="11" t="str">
        <f>$A$10</f>
        <v>Trave emergente</v>
      </c>
      <c r="C28" s="20"/>
      <c r="D28" s="13" t="str">
        <f>IF(C28="","",C28*$D$10)</f>
        <v/>
      </c>
      <c r="E28" s="13"/>
      <c r="F28" s="13" t="str">
        <f>IF(C28="","",C28*$F$10)</f>
        <v/>
      </c>
      <c r="I28" s="11" t="str">
        <f>$A$10</f>
        <v>Trave emergente</v>
      </c>
      <c r="K28" s="20">
        <v>1</v>
      </c>
      <c r="L28" s="13">
        <f>IF(K28="","",K28*$D$10)</f>
        <v>4.2</v>
      </c>
      <c r="M28" s="13"/>
      <c r="N28" s="13">
        <f>IF(K28="","",K28*$F$10)</f>
        <v>5.4600000000000009</v>
      </c>
    </row>
    <row r="29" spans="1:14" x14ac:dyDescent="0.25">
      <c r="A29" s="11" t="str">
        <f>$A$11</f>
        <v>Trave a spessore</v>
      </c>
      <c r="C29" s="20">
        <v>1</v>
      </c>
      <c r="D29" s="13">
        <f>IF(C29="","",C29*$D$11)</f>
        <v>1.8</v>
      </c>
      <c r="E29" s="13"/>
      <c r="F29" s="13">
        <f>IF(C29="","",C29*$F$11)</f>
        <v>2.3400000000000003</v>
      </c>
      <c r="I29" s="11" t="str">
        <f>$A$11</f>
        <v>Trave a spessore</v>
      </c>
      <c r="K29" s="20"/>
      <c r="L29" s="13" t="str">
        <f>IF(K29="","",K29*$D$11)</f>
        <v/>
      </c>
      <c r="M29" s="13"/>
      <c r="N29" s="13" t="str">
        <f>IF(K29="","",K29*$F$11)</f>
        <v/>
      </c>
    </row>
    <row r="30" spans="1:14" x14ac:dyDescent="0.25">
      <c r="A30" s="11" t="str">
        <f>$A$13</f>
        <v>Tramezzi</v>
      </c>
      <c r="C30" s="20"/>
      <c r="D30" s="13" t="str">
        <f>IF(C30="","",C30*$D$13)</f>
        <v/>
      </c>
      <c r="E30" s="13"/>
      <c r="F30" s="13" t="str">
        <f>IF(C30="","",C30*$F$13)</f>
        <v/>
      </c>
      <c r="I30" s="11" t="str">
        <f>$A$13</f>
        <v>Tramezzi</v>
      </c>
      <c r="K30" s="20"/>
      <c r="L30" s="13" t="str">
        <f>IF(K30="","",K30*$D$13)</f>
        <v/>
      </c>
      <c r="M30" s="13"/>
      <c r="N30" s="13" t="str">
        <f>IF(K30="","",K30*$F$13)</f>
        <v/>
      </c>
    </row>
    <row r="31" spans="1:14" x14ac:dyDescent="0.25">
      <c r="A31" s="11" t="str">
        <f>$A$14</f>
        <v>Tamponature</v>
      </c>
      <c r="C31" s="20"/>
      <c r="D31" s="13" t="str">
        <f>IF(C31="","",C31*$D$14)</f>
        <v/>
      </c>
      <c r="E31" s="13"/>
      <c r="F31" s="13" t="str">
        <f>IF(C31="","",C31*$F$14)</f>
        <v/>
      </c>
      <c r="I31" s="11" t="str">
        <f>$A$14</f>
        <v>Tamponature</v>
      </c>
      <c r="K31" s="20"/>
      <c r="L31" s="13" t="str">
        <f>IF(K31="","",K31*$D$14)</f>
        <v/>
      </c>
      <c r="M31" s="13"/>
      <c r="N31" s="13" t="str">
        <f>IF(K31="","",K31*$F$14)</f>
        <v/>
      </c>
    </row>
    <row r="32" spans="1:14" x14ac:dyDescent="0.25">
      <c r="B32" s="11" t="s">
        <v>29</v>
      </c>
      <c r="D32" s="18">
        <f>SUM(D22:D31)</f>
        <v>15.3</v>
      </c>
      <c r="E32" s="18">
        <f>SUM(E22:E31)</f>
        <v>10.8</v>
      </c>
      <c r="F32" s="18">
        <f>SUM(F22:F31)</f>
        <v>36.090000000000003</v>
      </c>
      <c r="J32" s="11" t="s">
        <v>29</v>
      </c>
      <c r="L32" s="18">
        <f>SUM(L22:L31)</f>
        <v>23.12</v>
      </c>
      <c r="M32" s="18">
        <f>SUM(M22:M31)</f>
        <v>15.136000000000003</v>
      </c>
      <c r="N32" s="18">
        <f>SUM(N22:N31)</f>
        <v>52.760000000000005</v>
      </c>
    </row>
    <row r="33" spans="1:14" x14ac:dyDescent="0.25">
      <c r="A33" s="11" t="s">
        <v>56</v>
      </c>
      <c r="C33" s="12" t="s">
        <v>57</v>
      </c>
      <c r="D33" s="21">
        <v>3</v>
      </c>
      <c r="E33" s="21" t="s">
        <v>58</v>
      </c>
      <c r="F33" s="21">
        <f>F32*D33^2/10</f>
        <v>32.481000000000009</v>
      </c>
      <c r="I33" s="11" t="s">
        <v>56</v>
      </c>
      <c r="K33" s="12" t="s">
        <v>57</v>
      </c>
      <c r="L33" s="21">
        <v>4</v>
      </c>
      <c r="M33" s="21" t="s">
        <v>58</v>
      </c>
      <c r="N33" s="21">
        <f>N32*L33^2/10</f>
        <v>84.416000000000011</v>
      </c>
    </row>
    <row r="36" spans="1:14" x14ac:dyDescent="0.25">
      <c r="A36" s="8" t="s">
        <v>30</v>
      </c>
      <c r="B36" s="9" t="s">
        <v>52</v>
      </c>
      <c r="I36" s="9" t="s">
        <v>30</v>
      </c>
      <c r="J36" s="9" t="s">
        <v>50</v>
      </c>
    </row>
    <row r="38" spans="1:14" x14ac:dyDescent="0.25">
      <c r="A38" s="8" t="s">
        <v>31</v>
      </c>
      <c r="B38" s="10" t="s">
        <v>38</v>
      </c>
      <c r="I38" s="10" t="s">
        <v>31</v>
      </c>
      <c r="J38" s="10" t="s">
        <v>37</v>
      </c>
    </row>
    <row r="40" spans="1:14" x14ac:dyDescent="0.25">
      <c r="A40" s="11" t="s">
        <v>27</v>
      </c>
      <c r="C40" s="11" t="s">
        <v>28</v>
      </c>
      <c r="D40" s="12" t="s">
        <v>11</v>
      </c>
      <c r="E40" s="12" t="s">
        <v>36</v>
      </c>
      <c r="F40" s="12" t="s">
        <v>26</v>
      </c>
      <c r="I40" s="11" t="s">
        <v>27</v>
      </c>
      <c r="K40" s="11" t="s">
        <v>28</v>
      </c>
      <c r="L40" s="12" t="s">
        <v>11</v>
      </c>
      <c r="M40" s="12" t="s">
        <v>36</v>
      </c>
      <c r="N40" s="12" t="s">
        <v>26</v>
      </c>
    </row>
    <row r="41" spans="1:14" x14ac:dyDescent="0.25">
      <c r="A41" s="11" t="str">
        <f>$A$4</f>
        <v>Solaio</v>
      </c>
      <c r="C41" s="20">
        <v>2.35</v>
      </c>
      <c r="D41" s="13">
        <f>IF(C41="","",C41*$D$4)</f>
        <v>9.4</v>
      </c>
      <c r="E41" s="13">
        <f>IF(C41="","",C41*$E$4)</f>
        <v>7.5200000000000005</v>
      </c>
      <c r="F41" s="13">
        <f>IF(C41="","",C41*$F$4)</f>
        <v>23.5</v>
      </c>
      <c r="I41" s="11" t="str">
        <f>$A$4</f>
        <v>Solaio</v>
      </c>
      <c r="K41" s="20">
        <f>4.25*1.2</f>
        <v>5.0999999999999996</v>
      </c>
      <c r="L41" s="13">
        <f>IF(K41="","",K41*$D$4)</f>
        <v>20.399999999999999</v>
      </c>
      <c r="M41" s="13">
        <f>IF(K41="","",K41*$E$4)</f>
        <v>16.32</v>
      </c>
      <c r="N41" s="13">
        <f>IF(K41="","",K41*$F$4)</f>
        <v>51</v>
      </c>
    </row>
    <row r="42" spans="1:14" x14ac:dyDescent="0.25">
      <c r="A42" s="11" t="str">
        <f>$A$5</f>
        <v>Solaio terrazza</v>
      </c>
      <c r="C42" s="20"/>
      <c r="D42" s="13" t="str">
        <f>IF(C42="","",C42*$D$5)</f>
        <v/>
      </c>
      <c r="E42" s="13" t="str">
        <f>IF(C42="","",C42*$E$5)</f>
        <v/>
      </c>
      <c r="F42" s="13" t="str">
        <f>IF(C42="","",C42*$F$5)</f>
        <v/>
      </c>
      <c r="I42" s="11" t="str">
        <f>$A$5</f>
        <v>Solaio terrazza</v>
      </c>
      <c r="K42" s="20"/>
      <c r="L42" s="13" t="str">
        <f>IF(K42="","",K42*$D$5)</f>
        <v/>
      </c>
      <c r="M42" s="13" t="str">
        <f>IF(K42="","",K42*$E$5)</f>
        <v/>
      </c>
      <c r="N42" s="13" t="str">
        <f>IF(K42="","",K42*$F$5)</f>
        <v/>
      </c>
    </row>
    <row r="43" spans="1:14" x14ac:dyDescent="0.25">
      <c r="A43" s="11" t="str">
        <f>$A$6</f>
        <v>Solaio  torrino</v>
      </c>
      <c r="C43" s="20"/>
      <c r="D43" s="13" t="str">
        <f>IF(C43="","",C43*$D$6)</f>
        <v/>
      </c>
      <c r="E43" s="13" t="str">
        <f>IF(C43="","",C43*$E$6)</f>
        <v/>
      </c>
      <c r="F43" s="13" t="str">
        <f>IF(C43="","",C43*$F$6)</f>
        <v/>
      </c>
      <c r="I43" s="11" t="str">
        <f>$A$6</f>
        <v>Solaio  torrino</v>
      </c>
      <c r="K43" s="20"/>
      <c r="L43" s="13" t="str">
        <f>IF(K43="","",K43*$D$6)</f>
        <v/>
      </c>
      <c r="M43" s="13" t="str">
        <f>IF(K43="","",K43*$E$6)</f>
        <v/>
      </c>
      <c r="N43" s="13" t="str">
        <f>IF(K43="","",K43*$F$6)</f>
        <v/>
      </c>
    </row>
    <row r="44" spans="1:14" x14ac:dyDescent="0.25">
      <c r="A44" s="11" t="str">
        <f>$A$7</f>
        <v>Balconi e terrazzini</v>
      </c>
      <c r="C44" s="20">
        <v>1.55</v>
      </c>
      <c r="D44" s="13">
        <f>IF(C44="","",C44*$D$7)</f>
        <v>6.5100000000000007</v>
      </c>
      <c r="E44" s="13">
        <f>IF(C44="","",C44*$E$7)</f>
        <v>6.2</v>
      </c>
      <c r="F44" s="13">
        <f>IF(C44="","",C44*$F$7)</f>
        <v>17.763000000000002</v>
      </c>
      <c r="I44" s="11" t="str">
        <f>$A$7</f>
        <v>Balconi e terrazzini</v>
      </c>
      <c r="K44" s="20"/>
      <c r="L44" s="13" t="str">
        <f>IF(K44="","",K44*$D$7)</f>
        <v/>
      </c>
      <c r="M44" s="13" t="str">
        <f>IF(K44="","",K44*$E$7)</f>
        <v/>
      </c>
      <c r="N44" s="13" t="str">
        <f>IF(K44="","",K44*$F$7)</f>
        <v/>
      </c>
    </row>
    <row r="45" spans="1:14" x14ac:dyDescent="0.25">
      <c r="A45" s="11" t="str">
        <f>$A$8</f>
        <v>Cornicione</v>
      </c>
      <c r="C45" s="20"/>
      <c r="D45" s="13" t="str">
        <f>IF(C45="","",C45*$D$8)</f>
        <v/>
      </c>
      <c r="E45" s="13" t="str">
        <f>IF(C45="","",C45*$E$8)</f>
        <v/>
      </c>
      <c r="F45" s="13" t="str">
        <f>IF(C45="","",C45*$F$8)</f>
        <v/>
      </c>
      <c r="I45" s="11" t="str">
        <f>$A$8</f>
        <v>Cornicione</v>
      </c>
      <c r="K45" s="20"/>
      <c r="L45" s="13" t="str">
        <f>IF(K45="","",K45*$D$8)</f>
        <v/>
      </c>
      <c r="M45" s="13" t="str">
        <f>IF(K45="","",K45*$E$8)</f>
        <v/>
      </c>
      <c r="N45" s="13" t="str">
        <f>IF(K45="","",K45*$F$8)</f>
        <v/>
      </c>
    </row>
    <row r="46" spans="1:14" x14ac:dyDescent="0.25">
      <c r="A46" s="11" t="str">
        <f>$A$9</f>
        <v>Scala</v>
      </c>
      <c r="B46" s="11" t="s">
        <v>35</v>
      </c>
      <c r="C46" s="20"/>
      <c r="D46" s="13" t="str">
        <f>IF(C46="","",C46*$D$9)</f>
        <v/>
      </c>
      <c r="E46" s="13" t="str">
        <f>IF(C46="","",C46*$E$9)</f>
        <v/>
      </c>
      <c r="F46" s="13" t="str">
        <f>IF(C46="","",C46*$F$9)</f>
        <v/>
      </c>
      <c r="I46" s="11" t="str">
        <f>$A$9</f>
        <v>Scala</v>
      </c>
      <c r="J46" s="11" t="s">
        <v>35</v>
      </c>
      <c r="K46" s="20"/>
      <c r="L46" s="13" t="str">
        <f>IF(K46="","",K46*$D$9)</f>
        <v/>
      </c>
      <c r="M46" s="13" t="str">
        <f>IF(K46="","",K46*$E$9)</f>
        <v/>
      </c>
      <c r="N46" s="13" t="str">
        <f>IF(K46="","",K46*$F$9)</f>
        <v/>
      </c>
    </row>
    <row r="47" spans="1:14" x14ac:dyDescent="0.25">
      <c r="A47" s="11" t="str">
        <f>$A$10</f>
        <v>Trave emergente</v>
      </c>
      <c r="C47" s="20">
        <v>1</v>
      </c>
      <c r="D47" s="13">
        <f>IF(C47="","",C47*$D$10)</f>
        <v>4.2</v>
      </c>
      <c r="E47" s="13"/>
      <c r="F47" s="13">
        <f>IF(C47="","",C47*$F$10)</f>
        <v>5.4600000000000009</v>
      </c>
      <c r="I47" s="11" t="str">
        <f>$A$10</f>
        <v>Trave emergente</v>
      </c>
      <c r="K47" s="20">
        <v>1</v>
      </c>
      <c r="L47" s="13">
        <f>IF(K47="","",K47*$D$10)</f>
        <v>4.2</v>
      </c>
      <c r="M47" s="13"/>
      <c r="N47" s="13">
        <f>IF(K47="","",K47*$F$10)</f>
        <v>5.4600000000000009</v>
      </c>
    </row>
    <row r="48" spans="1:14" x14ac:dyDescent="0.25">
      <c r="A48" s="11" t="str">
        <f>$A$11</f>
        <v>Trave a spessore</v>
      </c>
      <c r="C48" s="20"/>
      <c r="D48" s="13" t="str">
        <f>IF(C48="","",C48*$D$11)</f>
        <v/>
      </c>
      <c r="E48" s="13"/>
      <c r="F48" s="13" t="str">
        <f>IF(C48="","",C48*$F$11)</f>
        <v/>
      </c>
      <c r="I48" s="11" t="str">
        <f>$A$11</f>
        <v>Trave a spessore</v>
      </c>
      <c r="K48" s="20"/>
      <c r="L48" s="13" t="str">
        <f>IF(K48="","",K48*$D$11)</f>
        <v/>
      </c>
      <c r="M48" s="13"/>
      <c r="N48" s="13" t="str">
        <f>IF(K48="","",K48*$F$11)</f>
        <v/>
      </c>
    </row>
    <row r="49" spans="1:14" x14ac:dyDescent="0.25">
      <c r="A49" s="11" t="str">
        <f>$A$13</f>
        <v>Tramezzi</v>
      </c>
      <c r="C49" s="20"/>
      <c r="D49" s="13" t="str">
        <f>IF(C49="","",C49*$D$13)</f>
        <v/>
      </c>
      <c r="E49" s="13"/>
      <c r="F49" s="13" t="str">
        <f>IF(C49="","",C49*$F$13)</f>
        <v/>
      </c>
      <c r="I49" s="11" t="str">
        <f>$A$13</f>
        <v>Tramezzi</v>
      </c>
      <c r="K49" s="20"/>
      <c r="L49" s="13" t="str">
        <f>IF(K49="","",K49*$D$13)</f>
        <v/>
      </c>
      <c r="M49" s="13"/>
      <c r="N49" s="13" t="str">
        <f>IF(K49="","",K49*$F$13)</f>
        <v/>
      </c>
    </row>
    <row r="50" spans="1:14" x14ac:dyDescent="0.25">
      <c r="A50" s="11" t="str">
        <f>$A$14</f>
        <v>Tamponature</v>
      </c>
      <c r="C50" s="20">
        <v>0.85</v>
      </c>
      <c r="D50" s="13">
        <f>IF(C50="","",C50*$D$14)</f>
        <v>5.0999999999999996</v>
      </c>
      <c r="E50" s="13"/>
      <c r="F50" s="13">
        <f>IF(C50="","",C50*$F$14)</f>
        <v>6.6300000000000008</v>
      </c>
      <c r="I50" s="11" t="str">
        <f>$A$14</f>
        <v>Tamponature</v>
      </c>
      <c r="K50" s="20"/>
      <c r="L50" s="13" t="str">
        <f>IF(K50="","",K50*$D$14)</f>
        <v/>
      </c>
      <c r="M50" s="13"/>
      <c r="N50" s="13" t="str">
        <f>IF(K50="","",K50*$F$14)</f>
        <v/>
      </c>
    </row>
    <row r="51" spans="1:14" x14ac:dyDescent="0.25">
      <c r="B51" s="11" t="s">
        <v>29</v>
      </c>
      <c r="D51" s="18">
        <f>SUM(D41:D50)</f>
        <v>25.21</v>
      </c>
      <c r="E51" s="18">
        <f>SUM(E41:E50)</f>
        <v>13.72</v>
      </c>
      <c r="F51" s="18">
        <f>SUM(F41:F50)</f>
        <v>53.353000000000009</v>
      </c>
      <c r="J51" s="11" t="s">
        <v>29</v>
      </c>
      <c r="L51" s="18">
        <f>SUM(L41:L50)</f>
        <v>24.599999999999998</v>
      </c>
      <c r="M51" s="18">
        <f>SUM(M41:M50)</f>
        <v>16.32</v>
      </c>
      <c r="N51" s="18">
        <f>SUM(N41:N50)</f>
        <v>56.46</v>
      </c>
    </row>
    <row r="52" spans="1:14" x14ac:dyDescent="0.25">
      <c r="A52" s="11" t="s">
        <v>56</v>
      </c>
      <c r="C52" s="12" t="s">
        <v>57</v>
      </c>
      <c r="D52" s="21">
        <v>4.3</v>
      </c>
      <c r="E52" s="21" t="s">
        <v>58</v>
      </c>
      <c r="F52" s="21">
        <f>F51*D52^2/10</f>
        <v>98.649697000000003</v>
      </c>
      <c r="I52" s="11" t="s">
        <v>56</v>
      </c>
      <c r="K52" s="12" t="s">
        <v>57</v>
      </c>
      <c r="L52" s="21">
        <v>3.7</v>
      </c>
      <c r="M52" s="21" t="s">
        <v>58</v>
      </c>
      <c r="N52" s="21">
        <f>N51*L52^2/10</f>
        <v>77.293740000000014</v>
      </c>
    </row>
    <row r="55" spans="1:14" x14ac:dyDescent="0.25">
      <c r="A55" s="8" t="s">
        <v>30</v>
      </c>
      <c r="B55" s="9" t="s">
        <v>54</v>
      </c>
      <c r="I55" s="9" t="s">
        <v>30</v>
      </c>
      <c r="J55" s="9" t="s">
        <v>55</v>
      </c>
    </row>
    <row r="57" spans="1:14" x14ac:dyDescent="0.25">
      <c r="A57" s="8" t="s">
        <v>31</v>
      </c>
      <c r="B57" s="10" t="s">
        <v>53</v>
      </c>
      <c r="I57" s="10" t="s">
        <v>31</v>
      </c>
      <c r="J57" s="10" t="s">
        <v>53</v>
      </c>
    </row>
    <row r="59" spans="1:14" x14ac:dyDescent="0.25">
      <c r="A59" s="11" t="s">
        <v>27</v>
      </c>
      <c r="C59" s="11" t="s">
        <v>28</v>
      </c>
      <c r="D59" s="12" t="s">
        <v>11</v>
      </c>
      <c r="E59" s="12" t="s">
        <v>36</v>
      </c>
      <c r="F59" s="12" t="s">
        <v>26</v>
      </c>
      <c r="I59" s="11" t="s">
        <v>27</v>
      </c>
      <c r="K59" s="11" t="s">
        <v>28</v>
      </c>
      <c r="L59" s="12" t="s">
        <v>11</v>
      </c>
      <c r="M59" s="12" t="s">
        <v>36</v>
      </c>
      <c r="N59" s="12" t="s">
        <v>26</v>
      </c>
    </row>
    <row r="60" spans="1:14" x14ac:dyDescent="0.25">
      <c r="A60" s="11" t="str">
        <f>$A$4</f>
        <v>Solaio</v>
      </c>
      <c r="C60" s="20">
        <v>0.5</v>
      </c>
      <c r="D60" s="13">
        <f>IF(C60="","",C60*$D$4)</f>
        <v>2</v>
      </c>
      <c r="E60" s="13">
        <f>IF(C60="","",C60*$E$4)</f>
        <v>1.6</v>
      </c>
      <c r="F60" s="13">
        <f>IF(C60="","",C60*$F$4)</f>
        <v>5</v>
      </c>
      <c r="I60" s="11" t="str">
        <f>$A$4</f>
        <v>Solaio</v>
      </c>
      <c r="K60" s="20"/>
      <c r="L60" s="13" t="str">
        <f>IF(K60="","",K60*$D$4)</f>
        <v/>
      </c>
      <c r="M60" s="13" t="str">
        <f>IF(K60="","",K60*$E$4)</f>
        <v/>
      </c>
      <c r="N60" s="13" t="str">
        <f>IF(K60="","",K60*$F$4)</f>
        <v/>
      </c>
    </row>
    <row r="61" spans="1:14" x14ac:dyDescent="0.25">
      <c r="A61" s="11" t="str">
        <f>$A$5</f>
        <v>Solaio terrazza</v>
      </c>
      <c r="C61" s="20"/>
      <c r="D61" s="13" t="str">
        <f>IF(C61="","",C61*$D$5)</f>
        <v/>
      </c>
      <c r="E61" s="13" t="str">
        <f>IF(C61="","",C61*$E$5)</f>
        <v/>
      </c>
      <c r="F61" s="13" t="str">
        <f>IF(C61="","",C61*$F$5)</f>
        <v/>
      </c>
      <c r="I61" s="11" t="str">
        <f>$A$5</f>
        <v>Solaio terrazza</v>
      </c>
      <c r="K61" s="20"/>
      <c r="L61" s="13" t="str">
        <f>IF(K61="","",K61*$D$5)</f>
        <v/>
      </c>
      <c r="M61" s="13" t="str">
        <f>IF(K61="","",K61*$E$5)</f>
        <v/>
      </c>
      <c r="N61" s="13" t="str">
        <f>IF(K61="","",K61*$F$5)</f>
        <v/>
      </c>
    </row>
    <row r="62" spans="1:14" x14ac:dyDescent="0.25">
      <c r="A62" s="11" t="str">
        <f>$A$6</f>
        <v>Solaio  torrino</v>
      </c>
      <c r="C62" s="20"/>
      <c r="D62" s="13" t="str">
        <f>IF(C62="","",C62*$D$6)</f>
        <v/>
      </c>
      <c r="E62" s="13" t="str">
        <f>IF(C62="","",C62*$E$6)</f>
        <v/>
      </c>
      <c r="F62" s="13" t="str">
        <f>IF(C62="","",C62*$F$6)</f>
        <v/>
      </c>
      <c r="I62" s="11" t="str">
        <f>$A$6</f>
        <v>Solaio  torrino</v>
      </c>
      <c r="K62" s="20"/>
      <c r="L62" s="13" t="str">
        <f>IF(K62="","",K62*$D$6)</f>
        <v/>
      </c>
      <c r="M62" s="13" t="str">
        <f>IF(K62="","",K62*$E$6)</f>
        <v/>
      </c>
      <c r="N62" s="13" t="str">
        <f>IF(K62="","",K62*$F$6)</f>
        <v/>
      </c>
    </row>
    <row r="63" spans="1:14" x14ac:dyDescent="0.25">
      <c r="A63" s="11" t="str">
        <f>$A$7</f>
        <v>Balconi e terrazzini</v>
      </c>
      <c r="C63" s="20"/>
      <c r="D63" s="13" t="str">
        <f>IF(C63="","",C63*$D$7)</f>
        <v/>
      </c>
      <c r="E63" s="13" t="str">
        <f>IF(C63="","",C63*$E$7)</f>
        <v/>
      </c>
      <c r="F63" s="13" t="str">
        <f>IF(C63="","",C63*$F$7)</f>
        <v/>
      </c>
      <c r="I63" s="11" t="str">
        <f>$A$7</f>
        <v>Balconi e terrazzini</v>
      </c>
      <c r="K63" s="20">
        <f>2*1.55</f>
        <v>3.1</v>
      </c>
      <c r="L63" s="13">
        <f>IF(K63="","",K63*$D$7)</f>
        <v>13.020000000000001</v>
      </c>
      <c r="M63" s="13">
        <f>IF(K63="","",K63*$E$7)</f>
        <v>12.4</v>
      </c>
      <c r="N63" s="13">
        <f>IF(K63="","",K63*$F$7)</f>
        <v>35.526000000000003</v>
      </c>
    </row>
    <row r="64" spans="1:14" x14ac:dyDescent="0.25">
      <c r="A64" s="11" t="str">
        <f>$A$8</f>
        <v>Cornicione</v>
      </c>
      <c r="C64" s="20"/>
      <c r="D64" s="13" t="str">
        <f>IF(C64="","",C64*$D$8)</f>
        <v/>
      </c>
      <c r="E64" s="13" t="str">
        <f>IF(C64="","",C64*$E$8)</f>
        <v/>
      </c>
      <c r="F64" s="13" t="str">
        <f>IF(C64="","",C64*$F$8)</f>
        <v/>
      </c>
      <c r="I64" s="11" t="str">
        <f>$A$8</f>
        <v>Cornicione</v>
      </c>
      <c r="K64" s="20"/>
      <c r="L64" s="13" t="str">
        <f>IF(K64="","",K64*$D$8)</f>
        <v/>
      </c>
      <c r="M64" s="13" t="str">
        <f>IF(K64="","",K64*$E$8)</f>
        <v/>
      </c>
      <c r="N64" s="13" t="str">
        <f>IF(K64="","",K64*$F$8)</f>
        <v/>
      </c>
    </row>
    <row r="65" spans="1:14" x14ac:dyDescent="0.25">
      <c r="A65" s="11" t="str">
        <f>$A$9</f>
        <v>Scala</v>
      </c>
      <c r="B65" s="11" t="s">
        <v>35</v>
      </c>
      <c r="C65" s="20"/>
      <c r="D65" s="13" t="str">
        <f>IF(C65="","",C65*$D$9)</f>
        <v/>
      </c>
      <c r="E65" s="13" t="str">
        <f>IF(C65="","",C65*$E$9)</f>
        <v/>
      </c>
      <c r="F65" s="13" t="str">
        <f>IF(C65="","",C65*$F$9)</f>
        <v/>
      </c>
      <c r="I65" s="11" t="str">
        <f>$A$9</f>
        <v>Scala</v>
      </c>
      <c r="J65" s="11" t="s">
        <v>35</v>
      </c>
      <c r="K65" s="20"/>
      <c r="L65" s="13" t="str">
        <f>IF(K65="","",K65*$D$9)</f>
        <v/>
      </c>
      <c r="M65" s="13" t="str">
        <f>IF(K65="","",K65*$E$9)</f>
        <v/>
      </c>
      <c r="N65" s="13" t="str">
        <f>IF(K65="","",K65*$F$9)</f>
        <v/>
      </c>
    </row>
    <row r="66" spans="1:14" x14ac:dyDescent="0.25">
      <c r="A66" s="11" t="str">
        <f>$A$10</f>
        <v>Trave emergente</v>
      </c>
      <c r="C66" s="20">
        <v>1</v>
      </c>
      <c r="D66" s="13">
        <f>IF(C66="","",C66*$D$10)</f>
        <v>4.2</v>
      </c>
      <c r="E66" s="13"/>
      <c r="F66" s="13">
        <f>IF(C66="","",C66*$F$10)</f>
        <v>5.4600000000000009</v>
      </c>
      <c r="I66" s="11" t="str">
        <f>$A$10</f>
        <v>Trave emergente</v>
      </c>
      <c r="K66" s="20">
        <v>1</v>
      </c>
      <c r="L66" s="13">
        <f>IF(K66="","",K66*$D$10)</f>
        <v>4.2</v>
      </c>
      <c r="M66" s="13"/>
      <c r="N66" s="13">
        <f>IF(K66="","",K66*$F$10)</f>
        <v>5.4600000000000009</v>
      </c>
    </row>
    <row r="67" spans="1:14" x14ac:dyDescent="0.25">
      <c r="A67" s="11" t="str">
        <f>$A$11</f>
        <v>Trave a spessore</v>
      </c>
      <c r="C67" s="20"/>
      <c r="D67" s="13" t="str">
        <f>IF(C67="","",C67*$D$11)</f>
        <v/>
      </c>
      <c r="E67" s="13"/>
      <c r="F67" s="13" t="str">
        <f>IF(C67="","",C67*$F$11)</f>
        <v/>
      </c>
      <c r="I67" s="11" t="str">
        <f>$A$11</f>
        <v>Trave a spessore</v>
      </c>
      <c r="K67" s="20"/>
      <c r="L67" s="13" t="str">
        <f>IF(K67="","",K67*$D$11)</f>
        <v/>
      </c>
      <c r="M67" s="13"/>
      <c r="N67" s="13" t="str">
        <f>IF(K67="","",K67*$F$11)</f>
        <v/>
      </c>
    </row>
    <row r="68" spans="1:14" x14ac:dyDescent="0.25">
      <c r="A68" s="11" t="str">
        <f>$A$13</f>
        <v>Tramezzi</v>
      </c>
      <c r="C68" s="20"/>
      <c r="D68" s="13" t="str">
        <f>IF(C68="","",C68*$D$13)</f>
        <v/>
      </c>
      <c r="E68" s="13"/>
      <c r="F68" s="13" t="str">
        <f>IF(C68="","",C68*$F$13)</f>
        <v/>
      </c>
      <c r="I68" s="11" t="str">
        <f>$A$13</f>
        <v>Tramezzi</v>
      </c>
      <c r="K68" s="20"/>
      <c r="L68" s="13" t="str">
        <f>IF(K68="","",K68*$D$13)</f>
        <v/>
      </c>
      <c r="M68" s="13"/>
      <c r="N68" s="13" t="str">
        <f>IF(K68="","",K68*$F$13)</f>
        <v/>
      </c>
    </row>
    <row r="69" spans="1:14" x14ac:dyDescent="0.25">
      <c r="A69" s="11" t="str">
        <f>$A$14</f>
        <v>Tamponature</v>
      </c>
      <c r="C69" s="20">
        <v>1</v>
      </c>
      <c r="D69" s="13">
        <f>IF(C69="","",C69*$D$14)</f>
        <v>6</v>
      </c>
      <c r="E69" s="13"/>
      <c r="F69" s="13">
        <f>IF(C69="","",C69*$F$14)</f>
        <v>7.8000000000000007</v>
      </c>
      <c r="I69" s="11" t="str">
        <f>$A$14</f>
        <v>Tamponature</v>
      </c>
      <c r="K69" s="20">
        <v>1</v>
      </c>
      <c r="L69" s="13">
        <f>IF(K69="","",K69*$D$14)</f>
        <v>6</v>
      </c>
      <c r="M69" s="13"/>
      <c r="N69" s="13">
        <f>IF(K69="","",K69*$F$14)</f>
        <v>7.8000000000000007</v>
      </c>
    </row>
    <row r="70" spans="1:14" x14ac:dyDescent="0.25">
      <c r="B70" s="11" t="s">
        <v>29</v>
      </c>
      <c r="D70" s="18">
        <f>SUM(D60:D69)</f>
        <v>12.2</v>
      </c>
      <c r="E70" s="18">
        <f>SUM(E60:E69)</f>
        <v>1.6</v>
      </c>
      <c r="F70" s="18">
        <f>SUM(F60:F69)</f>
        <v>18.260000000000002</v>
      </c>
      <c r="J70" s="11" t="s">
        <v>29</v>
      </c>
      <c r="L70" s="18">
        <f>SUM(L60:L69)</f>
        <v>23.220000000000002</v>
      </c>
      <c r="M70" s="18">
        <f>SUM(M60:M69)</f>
        <v>12.4</v>
      </c>
      <c r="N70" s="18">
        <f>SUM(N60:N69)</f>
        <v>48.786000000000001</v>
      </c>
    </row>
    <row r="71" spans="1:14" x14ac:dyDescent="0.25">
      <c r="A71" s="11" t="s">
        <v>56</v>
      </c>
      <c r="C71" s="12" t="s">
        <v>57</v>
      </c>
      <c r="D71" s="21">
        <v>4.0999999999999996</v>
      </c>
      <c r="E71" s="21" t="s">
        <v>58</v>
      </c>
      <c r="F71" s="21">
        <f>F70*D71^2/10</f>
        <v>30.695060000000002</v>
      </c>
      <c r="I71" s="11" t="s">
        <v>56</v>
      </c>
      <c r="K71" s="12" t="s">
        <v>57</v>
      </c>
      <c r="L71" s="21">
        <v>4.0999999999999996</v>
      </c>
      <c r="M71" s="21" t="s">
        <v>58</v>
      </c>
      <c r="N71" s="21">
        <f>N70*L71^2/10</f>
        <v>82.009265999999997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="98" zoomScaleNormal="98" workbookViewId="0">
      <selection activeCell="G1" sqref="G1:G1048576"/>
    </sheetView>
  </sheetViews>
  <sheetFormatPr defaultColWidth="9" defaultRowHeight="15" x14ac:dyDescent="0.25"/>
  <cols>
    <col min="1" max="1" width="9.7109375" style="11" customWidth="1"/>
    <col min="2" max="2" width="15.7109375" style="11" customWidth="1"/>
    <col min="3" max="6" width="9" style="11"/>
    <col min="7" max="8" width="7.5703125" style="11" customWidth="1"/>
    <col min="9" max="10" width="9" style="11"/>
    <col min="11" max="11" width="15.7109375" style="11" customWidth="1"/>
    <col min="12" max="16384" width="9" style="11"/>
  </cols>
  <sheetData>
    <row r="1" spans="1:9" x14ac:dyDescent="0.25">
      <c r="A1" s="8" t="s">
        <v>21</v>
      </c>
    </row>
    <row r="3" spans="1:9" x14ac:dyDescent="0.25">
      <c r="D3" s="12" t="s">
        <v>11</v>
      </c>
      <c r="E3" s="12" t="s">
        <v>36</v>
      </c>
      <c r="F3" s="12" t="s">
        <v>26</v>
      </c>
    </row>
    <row r="4" spans="1:9" x14ac:dyDescent="0.25">
      <c r="A4" s="8" t="s">
        <v>0</v>
      </c>
      <c r="B4" s="11" t="s">
        <v>48</v>
      </c>
      <c r="D4" s="13">
        <f>'Carichi unitari'!K4</f>
        <v>4</v>
      </c>
      <c r="E4" s="13">
        <f>'Carichi unitari'!L4+'Carichi unitari'!M4</f>
        <v>3.2</v>
      </c>
      <c r="F4" s="13">
        <f>'Carichi unitari'!Q4</f>
        <v>10</v>
      </c>
      <c r="G4" s="12" t="s">
        <v>4</v>
      </c>
    </row>
    <row r="5" spans="1:9" x14ac:dyDescent="0.25">
      <c r="A5" s="8" t="s">
        <v>59</v>
      </c>
      <c r="D5" s="13">
        <f>'Carichi unitari'!K6</f>
        <v>4.2</v>
      </c>
      <c r="E5" s="13">
        <f>'Carichi unitari'!M6</f>
        <v>2</v>
      </c>
      <c r="F5" s="13">
        <f>'Carichi unitari'!Q6</f>
        <v>8.4600000000000009</v>
      </c>
      <c r="G5" s="12" t="s">
        <v>4</v>
      </c>
    </row>
    <row r="6" spans="1:9" x14ac:dyDescent="0.25">
      <c r="A6" s="8" t="s">
        <v>60</v>
      </c>
      <c r="D6" s="13">
        <f>'Carichi unitari'!K7</f>
        <v>3.4000000000000004</v>
      </c>
      <c r="E6" s="13">
        <f>'Carichi unitari'!M7</f>
        <v>0.5</v>
      </c>
      <c r="F6" s="13">
        <f>'Carichi unitari'!Q7</f>
        <v>5.1700000000000008</v>
      </c>
      <c r="G6" s="12" t="s">
        <v>4</v>
      </c>
    </row>
    <row r="7" spans="1:9" x14ac:dyDescent="0.25">
      <c r="A7" s="8" t="s">
        <v>9</v>
      </c>
      <c r="D7" s="13">
        <f>'Carichi unitari'!K8</f>
        <v>4.2</v>
      </c>
      <c r="E7" s="13">
        <f>'Carichi unitari'!M8</f>
        <v>4</v>
      </c>
      <c r="F7" s="13">
        <f>'Carichi unitari'!Q8</f>
        <v>11.46</v>
      </c>
      <c r="G7" s="12" t="s">
        <v>4</v>
      </c>
    </row>
    <row r="8" spans="1:9" x14ac:dyDescent="0.25">
      <c r="A8" s="8" t="s">
        <v>61</v>
      </c>
      <c r="D8" s="13">
        <f>'Carichi unitari'!K9</f>
        <v>3.9</v>
      </c>
      <c r="E8" s="13">
        <f>'Carichi unitari'!M9</f>
        <v>0.5</v>
      </c>
      <c r="F8" s="13">
        <f>'Carichi unitari'!Q9</f>
        <v>5.82</v>
      </c>
      <c r="G8" s="12" t="s">
        <v>4</v>
      </c>
    </row>
    <row r="9" spans="1:9" x14ac:dyDescent="0.25">
      <c r="A9" s="8" t="s">
        <v>10</v>
      </c>
      <c r="B9" s="11" t="s">
        <v>35</v>
      </c>
      <c r="D9" s="13">
        <f>'Carichi unitari'!K10</f>
        <v>5</v>
      </c>
      <c r="E9" s="13">
        <f>'Carichi unitari'!M10</f>
        <v>4</v>
      </c>
      <c r="F9" s="13">
        <f>'Carichi unitari'!Q10</f>
        <v>12.5</v>
      </c>
      <c r="G9" s="12" t="s">
        <v>4</v>
      </c>
      <c r="H9" s="12"/>
      <c r="I9" s="12"/>
    </row>
    <row r="10" spans="1:9" x14ac:dyDescent="0.25">
      <c r="A10" s="8" t="s">
        <v>17</v>
      </c>
      <c r="D10" s="13">
        <f>'Carichi unitari'!K12</f>
        <v>4.2</v>
      </c>
      <c r="E10" s="14" t="s">
        <v>22</v>
      </c>
      <c r="F10" s="13">
        <f>'Carichi unitari'!Q12</f>
        <v>5.4600000000000009</v>
      </c>
      <c r="G10" s="12" t="s">
        <v>15</v>
      </c>
      <c r="H10" s="12"/>
      <c r="I10" s="12"/>
    </row>
    <row r="11" spans="1:9" x14ac:dyDescent="0.25">
      <c r="A11" s="8" t="s">
        <v>20</v>
      </c>
      <c r="D11" s="13">
        <f>'Carichi unitari'!K13</f>
        <v>1.8</v>
      </c>
      <c r="E11" s="14" t="s">
        <v>22</v>
      </c>
      <c r="F11" s="13">
        <f>'Carichi unitari'!Q13</f>
        <v>2.3400000000000003</v>
      </c>
      <c r="G11" s="12" t="s">
        <v>15</v>
      </c>
      <c r="H11" s="12"/>
      <c r="I11" s="12"/>
    </row>
    <row r="12" spans="1:9" x14ac:dyDescent="0.25">
      <c r="A12" s="8" t="s">
        <v>41</v>
      </c>
      <c r="D12" s="13">
        <f>'Carichi unitari'!K14</f>
        <v>14</v>
      </c>
      <c r="E12" s="14" t="s">
        <v>22</v>
      </c>
      <c r="F12" s="13">
        <f>'Carichi unitari'!Q14</f>
        <v>18.2</v>
      </c>
      <c r="G12" s="12" t="s">
        <v>42</v>
      </c>
      <c r="H12" s="12"/>
      <c r="I12" s="12"/>
    </row>
    <row r="13" spans="1:9" x14ac:dyDescent="0.25">
      <c r="A13" s="8" t="s">
        <v>14</v>
      </c>
      <c r="D13" s="13">
        <f>'Carichi unitari'!K15</f>
        <v>3</v>
      </c>
      <c r="E13" s="14" t="s">
        <v>22</v>
      </c>
      <c r="F13" s="13">
        <f>'Carichi unitari'!Q15</f>
        <v>3.9000000000000004</v>
      </c>
      <c r="G13" s="12" t="s">
        <v>15</v>
      </c>
      <c r="H13" s="12"/>
      <c r="I13" s="12"/>
    </row>
    <row r="14" spans="1:9" x14ac:dyDescent="0.25">
      <c r="A14" s="8" t="s">
        <v>16</v>
      </c>
      <c r="D14" s="13">
        <f>'Carichi unitari'!K16</f>
        <v>6</v>
      </c>
      <c r="E14" s="14" t="s">
        <v>22</v>
      </c>
      <c r="F14" s="13">
        <f>'Carichi unitari'!Q16</f>
        <v>7.8000000000000007</v>
      </c>
      <c r="G14" s="12" t="s">
        <v>15</v>
      </c>
      <c r="H14" s="12"/>
      <c r="I14" s="12"/>
    </row>
    <row r="17" spans="1:15" x14ac:dyDescent="0.25">
      <c r="A17" s="8" t="s">
        <v>40</v>
      </c>
      <c r="B17" s="9" t="s">
        <v>43</v>
      </c>
      <c r="J17" s="8" t="s">
        <v>40</v>
      </c>
      <c r="K17" s="9" t="s">
        <v>44</v>
      </c>
    </row>
    <row r="19" spans="1:15" x14ac:dyDescent="0.25">
      <c r="A19" s="11" t="s">
        <v>27</v>
      </c>
      <c r="C19" s="11" t="s">
        <v>28</v>
      </c>
      <c r="D19" s="12" t="s">
        <v>11</v>
      </c>
      <c r="E19" s="12" t="s">
        <v>36</v>
      </c>
      <c r="F19" s="12" t="s">
        <v>26</v>
      </c>
      <c r="G19" s="12"/>
      <c r="H19" s="12"/>
      <c r="J19" s="11" t="s">
        <v>27</v>
      </c>
      <c r="L19" s="11" t="s">
        <v>28</v>
      </c>
      <c r="M19" s="12" t="s">
        <v>11</v>
      </c>
      <c r="N19" s="12" t="s">
        <v>36</v>
      </c>
      <c r="O19" s="12" t="s">
        <v>26</v>
      </c>
    </row>
    <row r="20" spans="1:15" x14ac:dyDescent="0.25">
      <c r="A20" s="11" t="str">
        <f>$A$4</f>
        <v>Solaio</v>
      </c>
      <c r="C20" s="15">
        <f>1.1*4.25*1.1*4.05</f>
        <v>20.827125000000002</v>
      </c>
      <c r="D20" s="13">
        <f>IF(C20="","",C20*$D$4)</f>
        <v>83.308500000000009</v>
      </c>
      <c r="E20" s="13">
        <f>IF(C20="","",C20*$E$4)</f>
        <v>66.646800000000013</v>
      </c>
      <c r="F20" s="13">
        <f>IF(C20="","",C20*$F$4)</f>
        <v>208.27125000000001</v>
      </c>
      <c r="J20" s="11" t="str">
        <f>$A$4</f>
        <v>Solaio</v>
      </c>
      <c r="L20" s="15">
        <f>1.9*1.1*4.3</f>
        <v>8.9869999999999983</v>
      </c>
      <c r="M20" s="13">
        <f>IF(L20="","",L20*$D$4)</f>
        <v>35.947999999999993</v>
      </c>
      <c r="N20" s="13">
        <f>IF(L20="","",L20*$E$4)</f>
        <v>28.758399999999995</v>
      </c>
      <c r="O20" s="13">
        <f>IF(L20="","",L20*$F$4)</f>
        <v>89.869999999999976</v>
      </c>
    </row>
    <row r="21" spans="1:15" x14ac:dyDescent="0.25">
      <c r="A21" s="11" t="str">
        <f>$A$5</f>
        <v>Solaio terrazza</v>
      </c>
      <c r="C21" s="15"/>
      <c r="D21" s="13" t="str">
        <f>IF(C21="","",C21*$D$5)</f>
        <v/>
      </c>
      <c r="E21" s="13" t="str">
        <f>IF(C21="","",C21*$E$5)</f>
        <v/>
      </c>
      <c r="F21" s="13" t="str">
        <f>IF(C21="","",C21*$F$5)</f>
        <v/>
      </c>
      <c r="G21" s="16"/>
      <c r="H21" s="17"/>
      <c r="J21" s="11" t="str">
        <f>$A$5</f>
        <v>Solaio terrazza</v>
      </c>
      <c r="L21" s="15"/>
      <c r="M21" s="13" t="str">
        <f>IF(L21="","",L21*$D$5)</f>
        <v/>
      </c>
      <c r="N21" s="13" t="str">
        <f>IF(L21="","",L21*$E$5)</f>
        <v/>
      </c>
      <c r="O21" s="13" t="str">
        <f>IF(L21="","",L21*$F$5)</f>
        <v/>
      </c>
    </row>
    <row r="22" spans="1:15" x14ac:dyDescent="0.25">
      <c r="A22" s="11" t="str">
        <f>$A$6</f>
        <v>Solaio  torrino</v>
      </c>
      <c r="C22" s="15"/>
      <c r="D22" s="13" t="str">
        <f>IF(C22="","",C22*$D$6)</f>
        <v/>
      </c>
      <c r="E22" s="13" t="str">
        <f>IF(C22="","",C22*$E$6)</f>
        <v/>
      </c>
      <c r="F22" s="13" t="str">
        <f>IF(C22="","",C22*$F$6)</f>
        <v/>
      </c>
      <c r="G22" s="16"/>
      <c r="H22" s="17"/>
      <c r="J22" s="11" t="str">
        <f>$A$6</f>
        <v>Solaio  torrino</v>
      </c>
      <c r="L22" s="15"/>
      <c r="M22" s="13" t="str">
        <f>IF(L22="","",L22*$D$6)</f>
        <v/>
      </c>
      <c r="N22" s="13" t="str">
        <f>IF(L22="","",L22*$E$6)</f>
        <v/>
      </c>
      <c r="O22" s="13" t="str">
        <f>IF(L22="","",L22*$F$6)</f>
        <v/>
      </c>
    </row>
    <row r="23" spans="1:15" x14ac:dyDescent="0.25">
      <c r="A23" s="11" t="str">
        <f>$A$7</f>
        <v>Balconi e terrazzini</v>
      </c>
      <c r="C23" s="15"/>
      <c r="D23" s="13" t="str">
        <f>IF(C23="","",C23*$D$7)</f>
        <v/>
      </c>
      <c r="E23" s="13" t="str">
        <f>IF(C23="","",C23*$E$7)</f>
        <v/>
      </c>
      <c r="F23" s="13" t="str">
        <f>IF(C23="","",C23*$F$7)</f>
        <v/>
      </c>
      <c r="G23" s="16"/>
      <c r="H23" s="17"/>
      <c r="J23" s="11" t="str">
        <f>$A$7</f>
        <v>Balconi e terrazzini</v>
      </c>
      <c r="L23" s="15"/>
      <c r="M23" s="13" t="str">
        <f>IF(L23="","",L23*$D$7)</f>
        <v/>
      </c>
      <c r="N23" s="13" t="str">
        <f>IF(L23="","",L23*$E$7)</f>
        <v/>
      </c>
      <c r="O23" s="13" t="str">
        <f>IF(L23="","",L23*$F$7)</f>
        <v/>
      </c>
    </row>
    <row r="24" spans="1:15" x14ac:dyDescent="0.25">
      <c r="A24" s="11" t="str">
        <f>$A$8</f>
        <v>Cornicione</v>
      </c>
      <c r="C24" s="15"/>
      <c r="D24" s="13" t="str">
        <f>IF(C24="","",C24*$D$8)</f>
        <v/>
      </c>
      <c r="E24" s="13" t="str">
        <f>IF(C24="","",C24*$E$8)</f>
        <v/>
      </c>
      <c r="F24" s="13" t="str">
        <f>IF(C24="","",C24*$F$8)</f>
        <v/>
      </c>
      <c r="G24" s="16"/>
      <c r="H24" s="17"/>
      <c r="J24" s="11" t="str">
        <f>$A$8</f>
        <v>Cornicione</v>
      </c>
      <c r="L24" s="15"/>
      <c r="M24" s="13" t="str">
        <f>IF(L24="","",L24*$D$8)</f>
        <v/>
      </c>
      <c r="N24" s="13" t="str">
        <f>IF(L24="","",L24*$E$8)</f>
        <v/>
      </c>
      <c r="O24" s="13" t="str">
        <f>IF(L24="","",L24*$F$8)</f>
        <v/>
      </c>
    </row>
    <row r="25" spans="1:15" x14ac:dyDescent="0.25">
      <c r="A25" s="11" t="str">
        <f>$A$9</f>
        <v>Scala</v>
      </c>
      <c r="B25" s="11" t="s">
        <v>35</v>
      </c>
      <c r="C25" s="15"/>
      <c r="D25" s="13" t="str">
        <f>IF(C25="","",C25*$D$9)</f>
        <v/>
      </c>
      <c r="E25" s="13" t="str">
        <f>IF(C25="","",C25*$E$9)</f>
        <v/>
      </c>
      <c r="F25" s="13" t="str">
        <f>IF(C25="","",C25*$F$9)</f>
        <v/>
      </c>
      <c r="G25" s="16"/>
      <c r="H25" s="17"/>
      <c r="J25" s="11" t="str">
        <f>$A$9</f>
        <v>Scala</v>
      </c>
      <c r="K25" s="11" t="s">
        <v>35</v>
      </c>
      <c r="L25" s="15">
        <f>1.5*1.1*4.3</f>
        <v>7.0950000000000006</v>
      </c>
      <c r="M25" s="13">
        <f>IF(L25="","",L25*$D$9)</f>
        <v>35.475000000000001</v>
      </c>
      <c r="N25" s="13">
        <f>IF(L25="","",L25*$E$9)</f>
        <v>28.380000000000003</v>
      </c>
      <c r="O25" s="13">
        <f>IF(L25="","",L25*$F$9)</f>
        <v>88.687500000000014</v>
      </c>
    </row>
    <row r="26" spans="1:15" x14ac:dyDescent="0.25">
      <c r="A26" s="11" t="str">
        <f>$A$10</f>
        <v>Trave emergente</v>
      </c>
      <c r="C26" s="15">
        <f>1.1*4.05</f>
        <v>4.4550000000000001</v>
      </c>
      <c r="D26" s="13">
        <f>IF(C26="","",C26*$D$10)</f>
        <v>18.711000000000002</v>
      </c>
      <c r="E26" s="13"/>
      <c r="F26" s="13">
        <f>IF(C26="","",C26*$F$10)</f>
        <v>24.324300000000004</v>
      </c>
      <c r="J26" s="11" t="str">
        <f>$A$10</f>
        <v>Trave emergente</v>
      </c>
      <c r="L26" s="15">
        <f>1.1*4.3</f>
        <v>4.7300000000000004</v>
      </c>
      <c r="M26" s="13">
        <f>IF(L26="","",L26*$D$10)</f>
        <v>19.866000000000003</v>
      </c>
      <c r="N26" s="13"/>
      <c r="O26" s="13">
        <f>IF(L26="","",L26*$F$10)</f>
        <v>25.825800000000008</v>
      </c>
    </row>
    <row r="27" spans="1:15" x14ac:dyDescent="0.25">
      <c r="A27" s="11" t="str">
        <f>$A$11</f>
        <v>Trave a spessore</v>
      </c>
      <c r="C27" s="15">
        <f>1.1*4.25</f>
        <v>4.6750000000000007</v>
      </c>
      <c r="D27" s="13">
        <f>IF(C27="","",C27*$D$11)</f>
        <v>8.4150000000000009</v>
      </c>
      <c r="E27" s="13"/>
      <c r="F27" s="13">
        <f>IF(C27="","",C27*$F$11)</f>
        <v>10.939500000000002</v>
      </c>
      <c r="J27" s="11" t="str">
        <f>$A$11</f>
        <v>Trave a spessore</v>
      </c>
      <c r="L27" s="15">
        <v>3.4</v>
      </c>
      <c r="M27" s="13">
        <f>IF(L27="","",L27*$D$11)</f>
        <v>6.12</v>
      </c>
      <c r="N27" s="13"/>
      <c r="O27" s="13">
        <f>IF(L27="","",L27*$F$11)</f>
        <v>7.9560000000000004</v>
      </c>
    </row>
    <row r="28" spans="1:15" x14ac:dyDescent="0.25">
      <c r="A28" s="11" t="str">
        <f>$A$12</f>
        <v>Pilastri</v>
      </c>
      <c r="C28" s="15">
        <v>1</v>
      </c>
      <c r="D28" s="13">
        <f>IF(C28="","",C28*$D$12)</f>
        <v>14</v>
      </c>
      <c r="E28" s="13"/>
      <c r="F28" s="13">
        <f>IF(C28="","",C28*$F$12)</f>
        <v>18.2</v>
      </c>
      <c r="J28" s="11" t="str">
        <f>$A$12</f>
        <v>Pilastri</v>
      </c>
      <c r="L28" s="15">
        <v>1</v>
      </c>
      <c r="M28" s="13">
        <f>IF(L28="","",L28*$D$12)</f>
        <v>14</v>
      </c>
      <c r="N28" s="13"/>
      <c r="O28" s="13">
        <f>IF(L28="","",L28*$F$12)</f>
        <v>18.2</v>
      </c>
    </row>
    <row r="29" spans="1:15" x14ac:dyDescent="0.25">
      <c r="A29" s="11" t="str">
        <f>$A$13</f>
        <v>Tramezzi</v>
      </c>
      <c r="C29" s="15"/>
      <c r="D29" s="13" t="str">
        <f>IF(C29="","",C29*$D$13)</f>
        <v/>
      </c>
      <c r="E29" s="13"/>
      <c r="F29" s="13" t="str">
        <f>IF(C29="","",C29*$F$13)</f>
        <v/>
      </c>
      <c r="J29" s="11" t="str">
        <f>$A$13</f>
        <v>Tramezzi</v>
      </c>
      <c r="L29" s="15"/>
      <c r="M29" s="13" t="str">
        <f>IF(L29="","",L29*$D$13)</f>
        <v/>
      </c>
      <c r="N29" s="13"/>
      <c r="O29" s="13" t="str">
        <f>IF(L29="","",L29*$F$13)</f>
        <v/>
      </c>
    </row>
    <row r="30" spans="1:15" x14ac:dyDescent="0.25">
      <c r="A30" s="11" t="str">
        <f>$A$14</f>
        <v>Tamponature</v>
      </c>
      <c r="C30" s="15"/>
      <c r="D30" s="13" t="str">
        <f>IF(C30="","",C30*$D$14)</f>
        <v/>
      </c>
      <c r="E30" s="13"/>
      <c r="F30" s="13" t="str">
        <f>IF(C30="","",C30*$F$14)</f>
        <v/>
      </c>
      <c r="J30" s="11" t="str">
        <f>$A$14</f>
        <v>Tamponature</v>
      </c>
      <c r="L30" s="15">
        <f>1.1*4.3</f>
        <v>4.7300000000000004</v>
      </c>
      <c r="M30" s="13">
        <f>IF(L30="","",L30*$D$14)</f>
        <v>28.380000000000003</v>
      </c>
      <c r="N30" s="13"/>
      <c r="O30" s="13">
        <f>IF(L30="","",L30*$F$14)</f>
        <v>36.894000000000005</v>
      </c>
    </row>
    <row r="31" spans="1:15" x14ac:dyDescent="0.25">
      <c r="B31" s="11" t="s">
        <v>29</v>
      </c>
      <c r="D31" s="18">
        <f>SUM(D20:D30)</f>
        <v>124.43450000000001</v>
      </c>
      <c r="E31" s="18">
        <f>SUM(E20:E30)</f>
        <v>66.646800000000013</v>
      </c>
      <c r="F31" s="18">
        <f>SUM(F20:F30)</f>
        <v>261.73505</v>
      </c>
      <c r="K31" s="11" t="s">
        <v>29</v>
      </c>
      <c r="M31" s="18">
        <f>SUM(M20:M30)</f>
        <v>139.78900000000002</v>
      </c>
      <c r="N31" s="18">
        <f>SUM(N20:N30)</f>
        <v>57.138399999999997</v>
      </c>
      <c r="O31" s="18">
        <f>SUM(O20:O30)</f>
        <v>267.43330000000003</v>
      </c>
    </row>
    <row r="32" spans="1:15" x14ac:dyDescent="0.25">
      <c r="F32" s="19" t="s">
        <v>47</v>
      </c>
      <c r="O32" s="19" t="s">
        <v>47</v>
      </c>
    </row>
    <row r="34" spans="1:15" x14ac:dyDescent="0.25">
      <c r="A34" s="8" t="s">
        <v>40</v>
      </c>
      <c r="B34" s="9" t="s">
        <v>45</v>
      </c>
      <c r="J34" s="8" t="s">
        <v>40</v>
      </c>
      <c r="K34" s="9" t="s">
        <v>46</v>
      </c>
    </row>
    <row r="36" spans="1:15" x14ac:dyDescent="0.25">
      <c r="A36" s="11" t="s">
        <v>27</v>
      </c>
      <c r="C36" s="11" t="s">
        <v>28</v>
      </c>
      <c r="D36" s="12" t="s">
        <v>11</v>
      </c>
      <c r="E36" s="12" t="s">
        <v>36</v>
      </c>
      <c r="F36" s="12" t="s">
        <v>26</v>
      </c>
      <c r="G36" s="12"/>
      <c r="H36" s="12"/>
      <c r="J36" s="11" t="s">
        <v>27</v>
      </c>
      <c r="L36" s="11" t="s">
        <v>28</v>
      </c>
      <c r="M36" s="12" t="s">
        <v>11</v>
      </c>
      <c r="N36" s="12" t="s">
        <v>36</v>
      </c>
      <c r="O36" s="12" t="s">
        <v>26</v>
      </c>
    </row>
    <row r="37" spans="1:15" x14ac:dyDescent="0.25">
      <c r="A37" s="11" t="str">
        <f>$A$4</f>
        <v>Solaio</v>
      </c>
      <c r="C37" s="15">
        <f>3.9*2.35</f>
        <v>9.1650000000000009</v>
      </c>
      <c r="D37" s="13">
        <f>IF(C37="","",C37*$D$4)</f>
        <v>36.660000000000004</v>
      </c>
      <c r="E37" s="13">
        <f>IF(C37="","",C37*$E$4)</f>
        <v>29.328000000000003</v>
      </c>
      <c r="F37" s="13">
        <f>IF(C37="","",C37*$F$4)</f>
        <v>91.65</v>
      </c>
      <c r="J37" s="11" t="str">
        <f>$A$4</f>
        <v>Solaio</v>
      </c>
      <c r="L37" s="15">
        <f>1.8*2.35</f>
        <v>4.2300000000000004</v>
      </c>
      <c r="M37" s="13">
        <f>IF(L37="","",L37*$D$4)</f>
        <v>16.920000000000002</v>
      </c>
      <c r="N37" s="13">
        <f>IF(L37="","",L37*$E$4)</f>
        <v>13.536000000000001</v>
      </c>
      <c r="O37" s="13">
        <f>IF(L37="","",L37*$F$4)</f>
        <v>42.300000000000004</v>
      </c>
    </row>
    <row r="38" spans="1:15" x14ac:dyDescent="0.25">
      <c r="A38" s="11" t="str">
        <f>$A$5</f>
        <v>Solaio terrazza</v>
      </c>
      <c r="C38" s="15"/>
      <c r="D38" s="13" t="str">
        <f>IF(C38="","",C38*$D$5)</f>
        <v/>
      </c>
      <c r="E38" s="13" t="str">
        <f>IF(C38="","",C38*$E$5)</f>
        <v/>
      </c>
      <c r="F38" s="13" t="str">
        <f>IF(C38="","",C38*$F$5)</f>
        <v/>
      </c>
      <c r="G38" s="16"/>
      <c r="H38" s="17"/>
      <c r="J38" s="11" t="str">
        <f>$A$5</f>
        <v>Solaio terrazza</v>
      </c>
      <c r="L38" s="15"/>
      <c r="M38" s="13" t="str">
        <f>IF(L38="","",L38*$D$5)</f>
        <v/>
      </c>
      <c r="N38" s="13" t="str">
        <f>IF(L38="","",L38*$E$5)</f>
        <v/>
      </c>
      <c r="O38" s="13" t="str">
        <f>IF(L38="","",L38*$F$5)</f>
        <v/>
      </c>
    </row>
    <row r="39" spans="1:15" x14ac:dyDescent="0.25">
      <c r="A39" s="11" t="str">
        <f>$A$6</f>
        <v>Solaio  torrino</v>
      </c>
      <c r="C39" s="15"/>
      <c r="D39" s="13" t="str">
        <f>IF(C39="","",C39*$D$6)</f>
        <v/>
      </c>
      <c r="E39" s="13" t="str">
        <f>IF(C39="","",C39*$E$6)</f>
        <v/>
      </c>
      <c r="F39" s="13" t="str">
        <f>IF(C39="","",C39*$F$6)</f>
        <v/>
      </c>
      <c r="G39" s="16"/>
      <c r="H39" s="17"/>
      <c r="J39" s="11" t="str">
        <f>$A$6</f>
        <v>Solaio  torrino</v>
      </c>
      <c r="L39" s="15"/>
      <c r="M39" s="13" t="str">
        <f>IF(L39="","",L39*$D$6)</f>
        <v/>
      </c>
      <c r="N39" s="13" t="str">
        <f>IF(L39="","",L39*$E$6)</f>
        <v/>
      </c>
      <c r="O39" s="13" t="str">
        <f>IF(L39="","",L39*$F$6)</f>
        <v/>
      </c>
    </row>
    <row r="40" spans="1:15" x14ac:dyDescent="0.25">
      <c r="A40" s="11" t="str">
        <f>$A$7</f>
        <v>Balconi e terrazzini</v>
      </c>
      <c r="C40" s="15"/>
      <c r="D40" s="13" t="str">
        <f>IF(C40="","",C40*$D$7)</f>
        <v/>
      </c>
      <c r="E40" s="13" t="str">
        <f>IF(C40="","",C40*$E$7)</f>
        <v/>
      </c>
      <c r="F40" s="13" t="str">
        <f>IF(C40="","",C40*$F$7)</f>
        <v/>
      </c>
      <c r="G40" s="16"/>
      <c r="H40" s="17"/>
      <c r="J40" s="11" t="str">
        <f>$A$7</f>
        <v>Balconi e terrazzini</v>
      </c>
      <c r="L40" s="15"/>
      <c r="M40" s="13" t="str">
        <f>IF(L40="","",L40*$D$7)</f>
        <v/>
      </c>
      <c r="N40" s="13" t="str">
        <f>IF(L40="","",L40*$E$7)</f>
        <v/>
      </c>
      <c r="O40" s="13" t="str">
        <f>IF(L40="","",L40*$F$7)</f>
        <v/>
      </c>
    </row>
    <row r="41" spans="1:15" x14ac:dyDescent="0.25">
      <c r="A41" s="11" t="str">
        <f>$A$8</f>
        <v>Cornicione</v>
      </c>
      <c r="C41" s="15"/>
      <c r="D41" s="13" t="str">
        <f>IF(C41="","",C41*$D$8)</f>
        <v/>
      </c>
      <c r="E41" s="13" t="str">
        <f>IF(C41="","",C41*$E$8)</f>
        <v/>
      </c>
      <c r="F41" s="13" t="str">
        <f>IF(C41="","",C41*$F$8)</f>
        <v/>
      </c>
      <c r="G41" s="16"/>
      <c r="H41" s="17"/>
      <c r="J41" s="11" t="str">
        <f>$A$8</f>
        <v>Cornicione</v>
      </c>
      <c r="L41" s="15"/>
      <c r="M41" s="13" t="str">
        <f>IF(L41="","",L41*$D$8)</f>
        <v/>
      </c>
      <c r="N41" s="13" t="str">
        <f>IF(L41="","",L41*$E$8)</f>
        <v/>
      </c>
      <c r="O41" s="13" t="str">
        <f>IF(L41="","",L41*$F$8)</f>
        <v/>
      </c>
    </row>
    <row r="42" spans="1:15" x14ac:dyDescent="0.25">
      <c r="A42" s="11" t="str">
        <f>$A$9</f>
        <v>Scala</v>
      </c>
      <c r="B42" s="11" t="s">
        <v>35</v>
      </c>
      <c r="C42" s="15"/>
      <c r="D42" s="13" t="str">
        <f>IF(C42="","",C42*$D$9)</f>
        <v/>
      </c>
      <c r="E42" s="13" t="str">
        <f>IF(C42="","",C42*$E$9)</f>
        <v/>
      </c>
      <c r="F42" s="13" t="str">
        <f>IF(C42="","",C42*$F$9)</f>
        <v/>
      </c>
      <c r="G42" s="16"/>
      <c r="H42" s="17"/>
      <c r="J42" s="11" t="str">
        <f>$A$9</f>
        <v>Scala</v>
      </c>
      <c r="K42" s="11" t="s">
        <v>35</v>
      </c>
      <c r="L42" s="15"/>
      <c r="M42" s="13" t="str">
        <f>IF(L42="","",L42*$D$9)</f>
        <v/>
      </c>
      <c r="N42" s="13" t="str">
        <f>IF(L42="","",L42*$E$9)</f>
        <v/>
      </c>
      <c r="O42" s="13" t="str">
        <f>IF(L42="","",L42*$F$9)</f>
        <v/>
      </c>
    </row>
    <row r="43" spans="1:15" x14ac:dyDescent="0.25">
      <c r="A43" s="11" t="str">
        <f>$A$10</f>
        <v>Trave emergente</v>
      </c>
      <c r="C43" s="15">
        <v>3.9</v>
      </c>
      <c r="D43" s="13">
        <f>IF(C43="","",C43*$D$10)</f>
        <v>16.38</v>
      </c>
      <c r="E43" s="13"/>
      <c r="F43" s="13">
        <f>IF(C43="","",C43*$F$10)</f>
        <v>21.294000000000004</v>
      </c>
      <c r="J43" s="11" t="str">
        <f>$A$10</f>
        <v>Trave emergente</v>
      </c>
      <c r="L43" s="15">
        <v>4.1500000000000004</v>
      </c>
      <c r="M43" s="13">
        <f>IF(L43="","",L43*$D$10)</f>
        <v>17.430000000000003</v>
      </c>
      <c r="N43" s="13"/>
      <c r="O43" s="13">
        <f>IF(L43="","",L43*$F$10)</f>
        <v>22.659000000000006</v>
      </c>
    </row>
    <row r="44" spans="1:15" x14ac:dyDescent="0.25">
      <c r="A44" s="11" t="str">
        <f>$A$11</f>
        <v>Trave a spessore</v>
      </c>
      <c r="C44" s="15">
        <v>2.35</v>
      </c>
      <c r="D44" s="13">
        <f>IF(C44="","",C44*$D$11)</f>
        <v>4.2300000000000004</v>
      </c>
      <c r="E44" s="13"/>
      <c r="F44" s="13">
        <f>IF(C44="","",C44*$F$11)</f>
        <v>5.4990000000000006</v>
      </c>
      <c r="J44" s="11" t="str">
        <f>$A$11</f>
        <v>Trave a spessore</v>
      </c>
      <c r="L44" s="15"/>
      <c r="M44" s="13" t="str">
        <f>IF(L44="","",L44*$D$11)</f>
        <v/>
      </c>
      <c r="N44" s="13"/>
      <c r="O44" s="13" t="str">
        <f>IF(L44="","",L44*$F$11)</f>
        <v/>
      </c>
    </row>
    <row r="45" spans="1:15" x14ac:dyDescent="0.25">
      <c r="A45" s="11" t="str">
        <f>$A$12</f>
        <v>Pilastri</v>
      </c>
      <c r="C45" s="15">
        <v>1</v>
      </c>
      <c r="D45" s="13">
        <f>IF(C45="","",C45*$D$12)</f>
        <v>14</v>
      </c>
      <c r="E45" s="13"/>
      <c r="F45" s="13">
        <f>IF(C45="","",C45*$F$12)</f>
        <v>18.2</v>
      </c>
      <c r="J45" s="11" t="str">
        <f>$A$12</f>
        <v>Pilastri</v>
      </c>
      <c r="L45" s="15">
        <v>1</v>
      </c>
      <c r="M45" s="13">
        <f>IF(L45="","",L45*$D$12)</f>
        <v>14</v>
      </c>
      <c r="N45" s="13"/>
      <c r="O45" s="13">
        <f>IF(L45="","",L45*$F$12)</f>
        <v>18.2</v>
      </c>
    </row>
    <row r="46" spans="1:15" x14ac:dyDescent="0.25">
      <c r="A46" s="11" t="str">
        <f>$A$13</f>
        <v>Tramezzi</v>
      </c>
      <c r="C46" s="15"/>
      <c r="D46" s="13" t="str">
        <f>IF(C46="","",C46*$D$13)</f>
        <v/>
      </c>
      <c r="E46" s="13"/>
      <c r="F46" s="13" t="str">
        <f>IF(C46="","",C46*$F$13)</f>
        <v/>
      </c>
      <c r="J46" s="11" t="str">
        <f>$A$13</f>
        <v>Tramezzi</v>
      </c>
      <c r="L46" s="15"/>
      <c r="M46" s="13" t="str">
        <f>IF(L46="","",L46*$D$13)</f>
        <v/>
      </c>
      <c r="N46" s="13"/>
      <c r="O46" s="13" t="str">
        <f>IF(L46="","",L46*$F$13)</f>
        <v/>
      </c>
    </row>
    <row r="47" spans="1:15" x14ac:dyDescent="0.25">
      <c r="A47" s="11" t="str">
        <f>$A$14</f>
        <v>Tamponature</v>
      </c>
      <c r="C47" s="15">
        <v>3.9</v>
      </c>
      <c r="D47" s="13">
        <f>IF(C47="","",C47*$D$14)</f>
        <v>23.4</v>
      </c>
      <c r="E47" s="13"/>
      <c r="F47" s="13">
        <f>IF(C47="","",C47*$F$14)</f>
        <v>30.42</v>
      </c>
      <c r="J47" s="11" t="str">
        <f>$A$14</f>
        <v>Tamponature</v>
      </c>
      <c r="L47" s="15">
        <v>4.1500000000000004</v>
      </c>
      <c r="M47" s="13">
        <f>IF(L47="","",L47*$D$14)</f>
        <v>24.900000000000002</v>
      </c>
      <c r="N47" s="13"/>
      <c r="O47" s="13">
        <f>IF(L47="","",L47*$F$14)</f>
        <v>32.370000000000005</v>
      </c>
    </row>
    <row r="48" spans="1:15" x14ac:dyDescent="0.25">
      <c r="B48" s="11" t="s">
        <v>29</v>
      </c>
      <c r="D48" s="18">
        <f>SUM(D37:D47)</f>
        <v>94.670000000000016</v>
      </c>
      <c r="E48" s="18">
        <f>SUM(E37:E47)</f>
        <v>29.328000000000003</v>
      </c>
      <c r="F48" s="18">
        <f>SUM(F37:F47)</f>
        <v>167.06299999999999</v>
      </c>
      <c r="K48" s="11" t="s">
        <v>29</v>
      </c>
      <c r="M48" s="18">
        <f>SUM(M37:M47)</f>
        <v>73.250000000000014</v>
      </c>
      <c r="N48" s="18">
        <f>SUM(N37:N47)</f>
        <v>13.536000000000001</v>
      </c>
      <c r="O48" s="18">
        <f>SUM(O37:O47)</f>
        <v>115.52900000000001</v>
      </c>
    </row>
    <row r="49" spans="6:15" x14ac:dyDescent="0.25">
      <c r="F49" s="19" t="s">
        <v>47</v>
      </c>
      <c r="O49" s="19" t="s">
        <v>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Carichi unitari</vt:lpstr>
      <vt:lpstr>Carichi trave</vt:lpstr>
      <vt:lpstr>Carichi pilastri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Utente1</cp:lastModifiedBy>
  <dcterms:created xsi:type="dcterms:W3CDTF">2017-04-19T13:36:05Z</dcterms:created>
  <dcterms:modified xsi:type="dcterms:W3CDTF">2017-10-24T13:31:00Z</dcterms:modified>
</cp:coreProperties>
</file>