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na\Documents\Didattica\TC 2018-19 StruGeo\2019-05-02\"/>
    </mc:Choice>
  </mc:AlternateContent>
  <bookViews>
    <workbookView xWindow="0" yWindow="0" windowWidth="21600" windowHeight="8870" firstSheet="1" activeTab="3"/>
  </bookViews>
  <sheets>
    <sheet name="GraficoMx (3)" sheetId="10" r:id="rId1"/>
    <sheet name="GraficoMx (2)" sheetId="9" r:id="rId2"/>
    <sheet name="GraficoV" sheetId="5" r:id="rId3"/>
    <sheet name="GraficoMx" sheetId="8" r:id="rId4"/>
    <sheet name="Comb1" sheetId="1" r:id="rId5"/>
    <sheet name="Comb2" sheetId="3" r:id="rId6"/>
    <sheet name="Comb3" sheetId="4" r:id="rId7"/>
    <sheet name="incastro" sheetId="6" r:id="rId8"/>
    <sheet name="appoggi" sheetId="7" r:id="rId9"/>
    <sheet name="aree" sheetId="11" r:id="rId10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1" l="1"/>
  <c r="E23" i="11"/>
  <c r="E18" i="11"/>
  <c r="E19" i="11"/>
  <c r="E17" i="11"/>
  <c r="B23" i="11"/>
  <c r="B22" i="11"/>
  <c r="D22" i="11" s="1"/>
  <c r="B18" i="11"/>
  <c r="B19" i="11"/>
  <c r="D19" i="11" s="1"/>
  <c r="B17" i="11"/>
  <c r="J23" i="11"/>
  <c r="C23" i="11"/>
  <c r="D23" i="11" s="1"/>
  <c r="J22" i="11"/>
  <c r="C22" i="11"/>
  <c r="J19" i="11"/>
  <c r="C19" i="11"/>
  <c r="J18" i="11"/>
  <c r="C18" i="11"/>
  <c r="D18" i="11"/>
  <c r="J17" i="11"/>
  <c r="C17" i="11"/>
  <c r="E12" i="11"/>
  <c r="E11" i="11"/>
  <c r="E7" i="11"/>
  <c r="E8" i="11"/>
  <c r="E6" i="11"/>
  <c r="B12" i="11"/>
  <c r="B11" i="11"/>
  <c r="J12" i="11"/>
  <c r="C12" i="11"/>
  <c r="J11" i="11"/>
  <c r="D11" i="11"/>
  <c r="C11" i="11"/>
  <c r="J7" i="11"/>
  <c r="J8" i="11"/>
  <c r="J6" i="11"/>
  <c r="D7" i="11"/>
  <c r="C7" i="11"/>
  <c r="C8" i="11"/>
  <c r="C6" i="11"/>
  <c r="B8" i="11"/>
  <c r="D8" i="11" s="1"/>
  <c r="B7" i="11"/>
  <c r="B6" i="11"/>
  <c r="D6" i="11" s="1"/>
  <c r="D17" i="11" l="1"/>
  <c r="D12" i="11"/>
  <c r="L3" i="7"/>
  <c r="G3" i="7"/>
  <c r="L5" i="1"/>
  <c r="Q3" i="1"/>
  <c r="A25" i="7" l="1"/>
  <c r="F13" i="7"/>
  <c r="P12" i="7"/>
  <c r="P13" i="7" s="1"/>
  <c r="P14" i="7" s="1"/>
  <c r="P15" i="7" s="1"/>
  <c r="P16" i="7" s="1"/>
  <c r="P17" i="7" s="1"/>
  <c r="P18" i="7" s="1"/>
  <c r="P19" i="7" s="1"/>
  <c r="P20" i="7" s="1"/>
  <c r="P21" i="7" s="1"/>
  <c r="K12" i="7"/>
  <c r="K13" i="7" s="1"/>
  <c r="K14" i="7" s="1"/>
  <c r="K15" i="7" s="1"/>
  <c r="K16" i="7" s="1"/>
  <c r="K17" i="7" s="1"/>
  <c r="K18" i="7" s="1"/>
  <c r="K19" i="7" s="1"/>
  <c r="K20" i="7" s="1"/>
  <c r="K21" i="7" s="1"/>
  <c r="F12" i="7"/>
  <c r="E12" i="7"/>
  <c r="A12" i="7"/>
  <c r="A13" i="7" s="1"/>
  <c r="A14" i="7" s="1"/>
  <c r="E11" i="7"/>
  <c r="A27" i="7" s="1"/>
  <c r="B8" i="7"/>
  <c r="B11" i="7" s="1"/>
  <c r="Q4" i="7"/>
  <c r="Q8" i="7" s="1"/>
  <c r="L4" i="6"/>
  <c r="L5" i="6" s="1"/>
  <c r="G4" i="6"/>
  <c r="G5" i="6" s="1"/>
  <c r="A25" i="6"/>
  <c r="P12" i="6"/>
  <c r="P13" i="6" s="1"/>
  <c r="P14" i="6" s="1"/>
  <c r="P15" i="6" s="1"/>
  <c r="P16" i="6" s="1"/>
  <c r="P17" i="6" s="1"/>
  <c r="P18" i="6" s="1"/>
  <c r="P19" i="6" s="1"/>
  <c r="P20" i="6" s="1"/>
  <c r="P21" i="6" s="1"/>
  <c r="K12" i="6"/>
  <c r="K13" i="6" s="1"/>
  <c r="K14" i="6" s="1"/>
  <c r="K15" i="6" s="1"/>
  <c r="K16" i="6" s="1"/>
  <c r="K17" i="6" s="1"/>
  <c r="K18" i="6" s="1"/>
  <c r="K19" i="6" s="1"/>
  <c r="K20" i="6" s="1"/>
  <c r="K21" i="6" s="1"/>
  <c r="F12" i="6"/>
  <c r="F13" i="6" s="1"/>
  <c r="E12" i="6"/>
  <c r="A12" i="6"/>
  <c r="A13" i="6" s="1"/>
  <c r="A14" i="6" s="1"/>
  <c r="A15" i="6" s="1"/>
  <c r="A16" i="6" s="1"/>
  <c r="A17" i="6" s="1"/>
  <c r="A18" i="6" s="1"/>
  <c r="A19" i="6" s="1"/>
  <c r="A20" i="6" s="1"/>
  <c r="A21" i="6" s="1"/>
  <c r="A26" i="6" s="1"/>
  <c r="E11" i="6"/>
  <c r="A27" i="6" s="1"/>
  <c r="B5" i="6"/>
  <c r="B8" i="6" s="1"/>
  <c r="Q4" i="6"/>
  <c r="Q8" i="6" s="1"/>
  <c r="R11" i="6" s="1"/>
  <c r="B31" i="6" s="1"/>
  <c r="A15" i="7" l="1"/>
  <c r="B15" i="7" s="1"/>
  <c r="B14" i="7"/>
  <c r="F14" i="7"/>
  <c r="E13" i="7"/>
  <c r="Q14" i="7"/>
  <c r="R15" i="7"/>
  <c r="G5" i="7"/>
  <c r="G8" i="7" s="1"/>
  <c r="R20" i="7"/>
  <c r="R16" i="7"/>
  <c r="R12" i="7"/>
  <c r="R21" i="7"/>
  <c r="B32" i="7" s="1"/>
  <c r="R17" i="7"/>
  <c r="R13" i="7"/>
  <c r="R11" i="7"/>
  <c r="B31" i="7" s="1"/>
  <c r="Q13" i="7"/>
  <c r="R14" i="7"/>
  <c r="Q21" i="7"/>
  <c r="L5" i="7"/>
  <c r="L8" i="7" s="1"/>
  <c r="L20" i="7" s="1"/>
  <c r="Q18" i="7"/>
  <c r="R19" i="7"/>
  <c r="Q19" i="7"/>
  <c r="Q15" i="7"/>
  <c r="Q11" i="7"/>
  <c r="Q20" i="7"/>
  <c r="Q16" i="7"/>
  <c r="Q12" i="7"/>
  <c r="C12" i="7"/>
  <c r="C11" i="7"/>
  <c r="B25" i="7" s="1"/>
  <c r="C13" i="7"/>
  <c r="B12" i="7"/>
  <c r="B13" i="7"/>
  <c r="C14" i="7"/>
  <c r="Q17" i="7"/>
  <c r="R18" i="7"/>
  <c r="R15" i="6"/>
  <c r="L8" i="6"/>
  <c r="M13" i="6" s="1"/>
  <c r="C13" i="6"/>
  <c r="B12" i="6"/>
  <c r="B11" i="6"/>
  <c r="B21" i="6"/>
  <c r="C18" i="6"/>
  <c r="C19" i="6"/>
  <c r="C20" i="6"/>
  <c r="B19" i="6"/>
  <c r="C16" i="6"/>
  <c r="B15" i="6"/>
  <c r="C12" i="6"/>
  <c r="C11" i="6"/>
  <c r="B25" i="6" s="1"/>
  <c r="C21" i="6"/>
  <c r="B26" i="6" s="1"/>
  <c r="B20" i="6"/>
  <c r="C17" i="6"/>
  <c r="B16" i="6"/>
  <c r="B14" i="6"/>
  <c r="C15" i="6"/>
  <c r="B13" i="6"/>
  <c r="C14" i="6"/>
  <c r="F14" i="6"/>
  <c r="E13" i="6"/>
  <c r="Q14" i="6"/>
  <c r="Q19" i="6"/>
  <c r="Q16" i="6"/>
  <c r="Q21" i="6"/>
  <c r="R19" i="6"/>
  <c r="Q18" i="6"/>
  <c r="R20" i="6"/>
  <c r="R16" i="6"/>
  <c r="R12" i="6"/>
  <c r="R21" i="6"/>
  <c r="B32" i="6" s="1"/>
  <c r="Q20" i="6"/>
  <c r="R17" i="6"/>
  <c r="R13" i="6"/>
  <c r="Q12" i="6"/>
  <c r="R18" i="6"/>
  <c r="Q17" i="6"/>
  <c r="Q13" i="6"/>
  <c r="R14" i="6"/>
  <c r="B17" i="6"/>
  <c r="B18" i="6"/>
  <c r="Q11" i="6"/>
  <c r="Q15" i="6"/>
  <c r="A25" i="4"/>
  <c r="P12" i="4"/>
  <c r="P13" i="4" s="1"/>
  <c r="P14" i="4" s="1"/>
  <c r="P15" i="4" s="1"/>
  <c r="P16" i="4" s="1"/>
  <c r="P17" i="4" s="1"/>
  <c r="P18" i="4" s="1"/>
  <c r="P19" i="4" s="1"/>
  <c r="P20" i="4" s="1"/>
  <c r="P21" i="4" s="1"/>
  <c r="K12" i="4"/>
  <c r="K13" i="4" s="1"/>
  <c r="K14" i="4" s="1"/>
  <c r="K15" i="4" s="1"/>
  <c r="K16" i="4" s="1"/>
  <c r="K17" i="4" s="1"/>
  <c r="K18" i="4" s="1"/>
  <c r="K19" i="4" s="1"/>
  <c r="K20" i="4" s="1"/>
  <c r="K21" i="4" s="1"/>
  <c r="F12" i="4"/>
  <c r="A12" i="4"/>
  <c r="A13" i="4" s="1"/>
  <c r="A14" i="4" s="1"/>
  <c r="E11" i="4"/>
  <c r="A27" i="4" s="1"/>
  <c r="B5" i="4"/>
  <c r="B8" i="4" s="1"/>
  <c r="B11" i="4" s="1"/>
  <c r="Q4" i="4"/>
  <c r="L4" i="4"/>
  <c r="A27" i="3"/>
  <c r="A25" i="3"/>
  <c r="P12" i="3"/>
  <c r="P13" i="3" s="1"/>
  <c r="P14" i="3" s="1"/>
  <c r="P15" i="3" s="1"/>
  <c r="P16" i="3" s="1"/>
  <c r="P17" i="3" s="1"/>
  <c r="P18" i="3" s="1"/>
  <c r="P19" i="3" s="1"/>
  <c r="P20" i="3" s="1"/>
  <c r="P21" i="3" s="1"/>
  <c r="K12" i="3"/>
  <c r="K13" i="3" s="1"/>
  <c r="K14" i="3" s="1"/>
  <c r="K15" i="3" s="1"/>
  <c r="K16" i="3" s="1"/>
  <c r="K17" i="3" s="1"/>
  <c r="K18" i="3" s="1"/>
  <c r="K19" i="3" s="1"/>
  <c r="K20" i="3" s="1"/>
  <c r="K21" i="3" s="1"/>
  <c r="F12" i="3"/>
  <c r="F13" i="3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6" i="3" s="1"/>
  <c r="E11" i="3"/>
  <c r="B5" i="3"/>
  <c r="B8" i="3" s="1"/>
  <c r="Q4" i="3"/>
  <c r="L4" i="3"/>
  <c r="L4" i="1"/>
  <c r="B5" i="1"/>
  <c r="G4" i="1" s="1"/>
  <c r="C14" i="4" l="1"/>
  <c r="G4" i="4"/>
  <c r="G8" i="4" s="1"/>
  <c r="G11" i="4" s="1"/>
  <c r="A15" i="4"/>
  <c r="A16" i="4" s="1"/>
  <c r="C16" i="4" s="1"/>
  <c r="H12" i="7"/>
  <c r="H13" i="7"/>
  <c r="H14" i="7"/>
  <c r="H11" i="7"/>
  <c r="B27" i="7" s="1"/>
  <c r="G14" i="7"/>
  <c r="G11" i="7"/>
  <c r="G12" i="7"/>
  <c r="G13" i="7"/>
  <c r="L21" i="7"/>
  <c r="L12" i="7"/>
  <c r="L19" i="7"/>
  <c r="L14" i="7"/>
  <c r="L16" i="7"/>
  <c r="C15" i="7"/>
  <c r="A16" i="7"/>
  <c r="L13" i="7"/>
  <c r="L11" i="7"/>
  <c r="M20" i="7"/>
  <c r="M16" i="7"/>
  <c r="M12" i="7"/>
  <c r="M21" i="7"/>
  <c r="B30" i="7" s="1"/>
  <c r="M17" i="7"/>
  <c r="M13" i="7"/>
  <c r="M14" i="7"/>
  <c r="M11" i="7"/>
  <c r="B29" i="7" s="1"/>
  <c r="M15" i="7"/>
  <c r="M18" i="7"/>
  <c r="L17" i="7"/>
  <c r="M19" i="7"/>
  <c r="L18" i="7"/>
  <c r="L15" i="7"/>
  <c r="F15" i="7"/>
  <c r="H15" i="7" s="1"/>
  <c r="E14" i="7"/>
  <c r="L19" i="6"/>
  <c r="L16" i="6"/>
  <c r="L14" i="6"/>
  <c r="M17" i="6"/>
  <c r="M12" i="6"/>
  <c r="L20" i="6"/>
  <c r="L12" i="6"/>
  <c r="M21" i="6"/>
  <c r="B30" i="6" s="1"/>
  <c r="M14" i="6"/>
  <c r="M19" i="6"/>
  <c r="L18" i="6"/>
  <c r="L17" i="6"/>
  <c r="L15" i="6"/>
  <c r="M15" i="6"/>
  <c r="L11" i="6"/>
  <c r="M16" i="6"/>
  <c r="M18" i="6"/>
  <c r="L21" i="6"/>
  <c r="L13" i="6"/>
  <c r="M11" i="6"/>
  <c r="B29" i="6" s="1"/>
  <c r="M20" i="6"/>
  <c r="F15" i="6"/>
  <c r="E14" i="6"/>
  <c r="G8" i="6"/>
  <c r="B16" i="4"/>
  <c r="Q8" i="4"/>
  <c r="Q12" i="4" s="1"/>
  <c r="B13" i="4"/>
  <c r="L5" i="4"/>
  <c r="B12" i="4"/>
  <c r="C13" i="4"/>
  <c r="Q16" i="4"/>
  <c r="L8" i="4"/>
  <c r="L19" i="4" s="1"/>
  <c r="C15" i="4"/>
  <c r="B14" i="4"/>
  <c r="C12" i="4"/>
  <c r="C11" i="4"/>
  <c r="B25" i="4" s="1"/>
  <c r="F13" i="4"/>
  <c r="E12" i="4"/>
  <c r="Q13" i="4"/>
  <c r="F14" i="3"/>
  <c r="E13" i="3"/>
  <c r="C21" i="3"/>
  <c r="B26" i="3" s="1"/>
  <c r="B20" i="3"/>
  <c r="C17" i="3"/>
  <c r="B16" i="3"/>
  <c r="C13" i="3"/>
  <c r="B12" i="3"/>
  <c r="B11" i="3"/>
  <c r="B19" i="3"/>
  <c r="B15" i="3"/>
  <c r="C12" i="3"/>
  <c r="C11" i="3"/>
  <c r="B25" i="3" s="1"/>
  <c r="B21" i="3"/>
  <c r="C18" i="3"/>
  <c r="B17" i="3"/>
  <c r="C14" i="3"/>
  <c r="B13" i="3"/>
  <c r="C19" i="3"/>
  <c r="B18" i="3"/>
  <c r="C15" i="3"/>
  <c r="B14" i="3"/>
  <c r="C20" i="3"/>
  <c r="C16" i="3"/>
  <c r="E12" i="3"/>
  <c r="Q8" i="3"/>
  <c r="Q13" i="3" s="1"/>
  <c r="G4" i="3"/>
  <c r="L5" i="3"/>
  <c r="L8" i="3" s="1"/>
  <c r="L14" i="3" s="1"/>
  <c r="A25" i="1"/>
  <c r="Q4" i="1"/>
  <c r="L8" i="1" s="1"/>
  <c r="M11" i="1" s="1"/>
  <c r="B29" i="1" s="1"/>
  <c r="P12" i="1"/>
  <c r="P13" i="1" s="1"/>
  <c r="P14" i="1" s="1"/>
  <c r="P15" i="1" s="1"/>
  <c r="E11" i="1"/>
  <c r="A27" i="1" s="1"/>
  <c r="K12" i="1"/>
  <c r="F12" i="1"/>
  <c r="F13" i="1" s="1"/>
  <c r="F14" i="1" s="1"/>
  <c r="F15" i="1" s="1"/>
  <c r="F16" i="1" s="1"/>
  <c r="F17" i="1" s="1"/>
  <c r="F18" i="1" s="1"/>
  <c r="F19" i="1" s="1"/>
  <c r="F20" i="1" s="1"/>
  <c r="F21" i="1" s="1"/>
  <c r="E21" i="1" s="1"/>
  <c r="A28" i="1" s="1"/>
  <c r="A12" i="1"/>
  <c r="G8" i="1"/>
  <c r="G11" i="1" s="1"/>
  <c r="B8" i="1"/>
  <c r="B11" i="1" s="1"/>
  <c r="G12" i="4" l="1"/>
  <c r="H11" i="4"/>
  <c r="B27" i="4" s="1"/>
  <c r="H12" i="4"/>
  <c r="H13" i="4"/>
  <c r="G15" i="6"/>
  <c r="B15" i="4"/>
  <c r="A17" i="4"/>
  <c r="B17" i="4" s="1"/>
  <c r="F16" i="7"/>
  <c r="E15" i="7"/>
  <c r="A17" i="7"/>
  <c r="B16" i="7"/>
  <c r="C16" i="7"/>
  <c r="G15" i="7"/>
  <c r="G14" i="6"/>
  <c r="G13" i="6"/>
  <c r="G12" i="6"/>
  <c r="H12" i="6"/>
  <c r="H13" i="6"/>
  <c r="H11" i="6"/>
  <c r="B27" i="6" s="1"/>
  <c r="H14" i="6"/>
  <c r="H15" i="6"/>
  <c r="G11" i="6"/>
  <c r="F16" i="6"/>
  <c r="E15" i="6"/>
  <c r="L18" i="4"/>
  <c r="Q14" i="4"/>
  <c r="L17" i="4"/>
  <c r="Q17" i="4"/>
  <c r="M19" i="4"/>
  <c r="M15" i="4"/>
  <c r="M20" i="4"/>
  <c r="M16" i="4"/>
  <c r="M12" i="4"/>
  <c r="M18" i="4"/>
  <c r="M11" i="4"/>
  <c r="B29" i="4" s="1"/>
  <c r="M21" i="4"/>
  <c r="B30" i="4" s="1"/>
  <c r="L20" i="4"/>
  <c r="M13" i="4"/>
  <c r="L12" i="4"/>
  <c r="L21" i="4"/>
  <c r="M14" i="4"/>
  <c r="L13" i="4"/>
  <c r="M17" i="4"/>
  <c r="L16" i="4"/>
  <c r="R19" i="4"/>
  <c r="R15" i="4"/>
  <c r="R11" i="4"/>
  <c r="B31" i="4" s="1"/>
  <c r="R20" i="4"/>
  <c r="R16" i="4"/>
  <c r="R12" i="4"/>
  <c r="R14" i="4"/>
  <c r="R17" i="4"/>
  <c r="R18" i="4"/>
  <c r="R21" i="4"/>
  <c r="B32" i="4" s="1"/>
  <c r="R13" i="4"/>
  <c r="Q11" i="4"/>
  <c r="Q18" i="4"/>
  <c r="F14" i="4"/>
  <c r="E13" i="4"/>
  <c r="G13" i="4"/>
  <c r="L11" i="4"/>
  <c r="Q15" i="4"/>
  <c r="Q21" i="4"/>
  <c r="L15" i="4"/>
  <c r="L14" i="4"/>
  <c r="Q20" i="4"/>
  <c r="Q19" i="4"/>
  <c r="A18" i="4"/>
  <c r="C17" i="4"/>
  <c r="Q20" i="3"/>
  <c r="Q11" i="3"/>
  <c r="Q21" i="3"/>
  <c r="Q18" i="3"/>
  <c r="Q16" i="3"/>
  <c r="L12" i="3"/>
  <c r="R21" i="3"/>
  <c r="B32" i="3" s="1"/>
  <c r="R17" i="3"/>
  <c r="R13" i="3"/>
  <c r="R18" i="3"/>
  <c r="R14" i="3"/>
  <c r="R16" i="3"/>
  <c r="R12" i="3"/>
  <c r="R19" i="3"/>
  <c r="R15" i="3"/>
  <c r="R11" i="3"/>
  <c r="B31" i="3" s="1"/>
  <c r="R20" i="3"/>
  <c r="M21" i="3"/>
  <c r="B30" i="3" s="1"/>
  <c r="M17" i="3"/>
  <c r="M13" i="3"/>
  <c r="M11" i="3"/>
  <c r="B29" i="3" s="1"/>
  <c r="M20" i="3"/>
  <c r="M16" i="3"/>
  <c r="L15" i="3"/>
  <c r="M12" i="3"/>
  <c r="M18" i="3"/>
  <c r="M14" i="3"/>
  <c r="L19" i="3"/>
  <c r="M19" i="3"/>
  <c r="M15" i="3"/>
  <c r="L21" i="3"/>
  <c r="L13" i="3"/>
  <c r="L16" i="3"/>
  <c r="G8" i="3"/>
  <c r="G14" i="3" s="1"/>
  <c r="Q17" i="3"/>
  <c r="L18" i="3"/>
  <c r="L11" i="3"/>
  <c r="Q12" i="3"/>
  <c r="Q19" i="3"/>
  <c r="L17" i="3"/>
  <c r="Q15" i="3"/>
  <c r="Q14" i="3"/>
  <c r="L20" i="3"/>
  <c r="F15" i="3"/>
  <c r="E14" i="3"/>
  <c r="H14" i="1"/>
  <c r="H18" i="1"/>
  <c r="M12" i="1"/>
  <c r="H11" i="1"/>
  <c r="B27" i="1" s="1"/>
  <c r="H15" i="1"/>
  <c r="H19" i="1"/>
  <c r="H12" i="1"/>
  <c r="H16" i="1"/>
  <c r="H20" i="1"/>
  <c r="H13" i="1"/>
  <c r="H17" i="1"/>
  <c r="H21" i="1"/>
  <c r="B28" i="1" s="1"/>
  <c r="C12" i="1"/>
  <c r="C11" i="1"/>
  <c r="B25" i="1" s="1"/>
  <c r="Q8" i="1"/>
  <c r="E15" i="1"/>
  <c r="E19" i="1"/>
  <c r="E16" i="1"/>
  <c r="E20" i="1"/>
  <c r="E12" i="1"/>
  <c r="P16" i="1"/>
  <c r="J11" i="1"/>
  <c r="A29" i="1" s="1"/>
  <c r="J12" i="1"/>
  <c r="E18" i="1"/>
  <c r="E14" i="1"/>
  <c r="E17" i="1"/>
  <c r="E13" i="1"/>
  <c r="B12" i="1"/>
  <c r="A13" i="1"/>
  <c r="K13" i="1"/>
  <c r="L13" i="1"/>
  <c r="L12" i="1"/>
  <c r="L11" i="1"/>
  <c r="G13" i="1"/>
  <c r="G12" i="1"/>
  <c r="F17" i="7" l="1"/>
  <c r="E16" i="7"/>
  <c r="H16" i="7"/>
  <c r="G16" i="7"/>
  <c r="A18" i="7"/>
  <c r="B17" i="7"/>
  <c r="C17" i="7"/>
  <c r="F17" i="6"/>
  <c r="E16" i="6"/>
  <c r="H16" i="6"/>
  <c r="G16" i="6"/>
  <c r="A19" i="4"/>
  <c r="B18" i="4"/>
  <c r="C18" i="4"/>
  <c r="F15" i="4"/>
  <c r="E14" i="4"/>
  <c r="G14" i="4"/>
  <c r="H14" i="4"/>
  <c r="F16" i="3"/>
  <c r="E15" i="3"/>
  <c r="G15" i="3"/>
  <c r="H13" i="3"/>
  <c r="H11" i="3"/>
  <c r="B27" i="3" s="1"/>
  <c r="H14" i="3"/>
  <c r="H15" i="3"/>
  <c r="H12" i="3"/>
  <c r="G11" i="3"/>
  <c r="G13" i="3"/>
  <c r="G12" i="3"/>
  <c r="Q15" i="1"/>
  <c r="R15" i="1"/>
  <c r="R11" i="1"/>
  <c r="B31" i="1" s="1"/>
  <c r="R14" i="1"/>
  <c r="R13" i="1"/>
  <c r="R16" i="1"/>
  <c r="R12" i="1"/>
  <c r="J13" i="1"/>
  <c r="M13" i="1"/>
  <c r="A14" i="1"/>
  <c r="C13" i="1"/>
  <c r="Q14" i="1"/>
  <c r="Q13" i="1"/>
  <c r="Q11" i="1"/>
  <c r="Q12" i="1"/>
  <c r="Q16" i="1"/>
  <c r="P17" i="1"/>
  <c r="R17" i="1" s="1"/>
  <c r="K14" i="1"/>
  <c r="B13" i="1"/>
  <c r="G14" i="1"/>
  <c r="A19" i="7" l="1"/>
  <c r="C18" i="7"/>
  <c r="B18" i="7"/>
  <c r="F18" i="7"/>
  <c r="E17" i="7"/>
  <c r="H17" i="7"/>
  <c r="G17" i="7"/>
  <c r="F18" i="6"/>
  <c r="E17" i="6"/>
  <c r="H17" i="6"/>
  <c r="G17" i="6"/>
  <c r="F16" i="4"/>
  <c r="E15" i="4"/>
  <c r="H15" i="4"/>
  <c r="G15" i="4"/>
  <c r="A20" i="4"/>
  <c r="C19" i="4"/>
  <c r="B19" i="4"/>
  <c r="F17" i="3"/>
  <c r="E16" i="3"/>
  <c r="G16" i="3"/>
  <c r="H16" i="3"/>
  <c r="J14" i="1"/>
  <c r="M14" i="1"/>
  <c r="A15" i="1"/>
  <c r="C14" i="1"/>
  <c r="P18" i="1"/>
  <c r="R18" i="1" s="1"/>
  <c r="Q17" i="1"/>
  <c r="K15" i="1"/>
  <c r="L14" i="1"/>
  <c r="B14" i="1"/>
  <c r="G15" i="1"/>
  <c r="F19" i="7" l="1"/>
  <c r="E18" i="7"/>
  <c r="G18" i="7"/>
  <c r="H18" i="7"/>
  <c r="A20" i="7"/>
  <c r="C19" i="7"/>
  <c r="B19" i="7"/>
  <c r="F19" i="6"/>
  <c r="E18" i="6"/>
  <c r="H18" i="6"/>
  <c r="G18" i="6"/>
  <c r="A21" i="4"/>
  <c r="B20" i="4"/>
  <c r="C20" i="4"/>
  <c r="F17" i="4"/>
  <c r="E16" i="4"/>
  <c r="G16" i="4"/>
  <c r="H16" i="4"/>
  <c r="F18" i="3"/>
  <c r="E17" i="3"/>
  <c r="G17" i="3"/>
  <c r="H17" i="3"/>
  <c r="J15" i="1"/>
  <c r="M15" i="1"/>
  <c r="A16" i="1"/>
  <c r="C15" i="1"/>
  <c r="P19" i="1"/>
  <c r="R19" i="1" s="1"/>
  <c r="Q18" i="1"/>
  <c r="L15" i="1"/>
  <c r="K16" i="1"/>
  <c r="B15" i="1"/>
  <c r="G16" i="1"/>
  <c r="A21" i="7" l="1"/>
  <c r="B20" i="7"/>
  <c r="C20" i="7"/>
  <c r="F20" i="7"/>
  <c r="E19" i="7"/>
  <c r="H19" i="7"/>
  <c r="G19" i="7"/>
  <c r="F20" i="6"/>
  <c r="E19" i="6"/>
  <c r="H19" i="6"/>
  <c r="G19" i="6"/>
  <c r="F18" i="4"/>
  <c r="E17" i="4"/>
  <c r="G17" i="4"/>
  <c r="H17" i="4"/>
  <c r="A26" i="4"/>
  <c r="C21" i="4"/>
  <c r="B26" i="4" s="1"/>
  <c r="B21" i="4"/>
  <c r="F19" i="3"/>
  <c r="E18" i="3"/>
  <c r="G18" i="3"/>
  <c r="H18" i="3"/>
  <c r="J16" i="1"/>
  <c r="M16" i="1"/>
  <c r="A17" i="1"/>
  <c r="C16" i="1"/>
  <c r="P20" i="1"/>
  <c r="R20" i="1" s="1"/>
  <c r="Q19" i="1"/>
  <c r="L16" i="1"/>
  <c r="K17" i="1"/>
  <c r="B16" i="1"/>
  <c r="G17" i="1"/>
  <c r="F21" i="7" l="1"/>
  <c r="E20" i="7"/>
  <c r="G20" i="7"/>
  <c r="H20" i="7"/>
  <c r="A26" i="7"/>
  <c r="C21" i="7"/>
  <c r="B26" i="7" s="1"/>
  <c r="B21" i="7"/>
  <c r="F21" i="6"/>
  <c r="E20" i="6"/>
  <c r="H20" i="6"/>
  <c r="G20" i="6"/>
  <c r="F19" i="4"/>
  <c r="E18" i="4"/>
  <c r="G18" i="4"/>
  <c r="H18" i="4"/>
  <c r="F20" i="3"/>
  <c r="E19" i="3"/>
  <c r="G19" i="3"/>
  <c r="H19" i="3"/>
  <c r="J17" i="1"/>
  <c r="M17" i="1"/>
  <c r="A18" i="1"/>
  <c r="C17" i="1"/>
  <c r="P21" i="1"/>
  <c r="R21" i="1" s="1"/>
  <c r="B32" i="1" s="1"/>
  <c r="Q20" i="1"/>
  <c r="L17" i="1"/>
  <c r="K18" i="1"/>
  <c r="B17" i="1"/>
  <c r="G18" i="1"/>
  <c r="E21" i="7" l="1"/>
  <c r="H21" i="7"/>
  <c r="B28" i="7" s="1"/>
  <c r="G21" i="7"/>
  <c r="E21" i="6"/>
  <c r="H21" i="6"/>
  <c r="B28" i="6" s="1"/>
  <c r="G21" i="6"/>
  <c r="F20" i="4"/>
  <c r="E19" i="4"/>
  <c r="G19" i="4"/>
  <c r="H19" i="4"/>
  <c r="F21" i="3"/>
  <c r="E20" i="3"/>
  <c r="G20" i="3"/>
  <c r="H20" i="3"/>
  <c r="J18" i="1"/>
  <c r="M18" i="1"/>
  <c r="A19" i="1"/>
  <c r="C18" i="1"/>
  <c r="Q21" i="1"/>
  <c r="K19" i="1"/>
  <c r="L18" i="1"/>
  <c r="B18" i="1"/>
  <c r="G19" i="1"/>
  <c r="J21" i="7" l="1"/>
  <c r="J17" i="7"/>
  <c r="J13" i="7"/>
  <c r="J11" i="7"/>
  <c r="A29" i="7" s="1"/>
  <c r="J18" i="7"/>
  <c r="J14" i="7"/>
  <c r="J19" i="7"/>
  <c r="A28" i="7"/>
  <c r="J20" i="7"/>
  <c r="J12" i="7"/>
  <c r="J15" i="7"/>
  <c r="J16" i="7"/>
  <c r="J14" i="6"/>
  <c r="A28" i="6"/>
  <c r="J19" i="6"/>
  <c r="J20" i="6"/>
  <c r="J21" i="6"/>
  <c r="J17" i="6"/>
  <c r="J13" i="6"/>
  <c r="J11" i="6"/>
  <c r="A29" i="6" s="1"/>
  <c r="J18" i="6"/>
  <c r="J15" i="6"/>
  <c r="J16" i="6"/>
  <c r="J12" i="6"/>
  <c r="F21" i="4"/>
  <c r="E20" i="4"/>
  <c r="H20" i="4"/>
  <c r="G20" i="4"/>
  <c r="E21" i="3"/>
  <c r="G21" i="3"/>
  <c r="H21" i="3"/>
  <c r="B28" i="3" s="1"/>
  <c r="J19" i="1"/>
  <c r="M19" i="1"/>
  <c r="A20" i="1"/>
  <c r="C19" i="1"/>
  <c r="K20" i="1"/>
  <c r="L19" i="1"/>
  <c r="B19" i="1"/>
  <c r="G21" i="1"/>
  <c r="G20" i="1"/>
  <c r="O21" i="7" l="1"/>
  <c r="A32" i="7" s="1"/>
  <c r="O17" i="7"/>
  <c r="O13" i="7"/>
  <c r="O18" i="7"/>
  <c r="O14" i="7"/>
  <c r="O15" i="7"/>
  <c r="O16" i="7"/>
  <c r="O19" i="7"/>
  <c r="A30" i="7"/>
  <c r="O20" i="7"/>
  <c r="O12" i="7"/>
  <c r="O11" i="7"/>
  <c r="A31" i="7" s="1"/>
  <c r="A30" i="6"/>
  <c r="O20" i="6"/>
  <c r="O21" i="6"/>
  <c r="A32" i="6" s="1"/>
  <c r="O17" i="6"/>
  <c r="O13" i="6"/>
  <c r="O18" i="6"/>
  <c r="O14" i="6"/>
  <c r="O11" i="6"/>
  <c r="A31" i="6" s="1"/>
  <c r="O19" i="6"/>
  <c r="O12" i="6"/>
  <c r="O15" i="6"/>
  <c r="O16" i="6"/>
  <c r="E21" i="4"/>
  <c r="H21" i="4"/>
  <c r="B28" i="4" s="1"/>
  <c r="G21" i="4"/>
  <c r="J18" i="3"/>
  <c r="J14" i="3"/>
  <c r="J17" i="3"/>
  <c r="J13" i="3"/>
  <c r="A28" i="3"/>
  <c r="J19" i="3"/>
  <c r="J15" i="3"/>
  <c r="J20" i="3"/>
  <c r="J16" i="3"/>
  <c r="J12" i="3"/>
  <c r="J21" i="3"/>
  <c r="J11" i="3"/>
  <c r="A29" i="3" s="1"/>
  <c r="J20" i="1"/>
  <c r="M20" i="1"/>
  <c r="A21" i="1"/>
  <c r="B21" i="1" s="1"/>
  <c r="C20" i="1"/>
  <c r="K21" i="1"/>
  <c r="L20" i="1"/>
  <c r="B20" i="1"/>
  <c r="J20" i="4" l="1"/>
  <c r="J16" i="4"/>
  <c r="J12" i="4"/>
  <c r="J21" i="4"/>
  <c r="J17" i="4"/>
  <c r="J13" i="4"/>
  <c r="J11" i="4"/>
  <c r="A29" i="4" s="1"/>
  <c r="J15" i="4"/>
  <c r="J18" i="4"/>
  <c r="A28" i="4"/>
  <c r="J19" i="4"/>
  <c r="J14" i="4"/>
  <c r="O18" i="3"/>
  <c r="O14" i="3"/>
  <c r="O11" i="3"/>
  <c r="A31" i="3" s="1"/>
  <c r="A30" i="3"/>
  <c r="O19" i="3"/>
  <c r="O15" i="3"/>
  <c r="O21" i="3"/>
  <c r="A32" i="3" s="1"/>
  <c r="O17" i="3"/>
  <c r="O20" i="3"/>
  <c r="O16" i="3"/>
  <c r="O12" i="3"/>
  <c r="O13" i="3"/>
  <c r="J21" i="1"/>
  <c r="A30" i="1" s="1"/>
  <c r="M21" i="1"/>
  <c r="B30" i="1" s="1"/>
  <c r="A26" i="1"/>
  <c r="C21" i="1"/>
  <c r="B26" i="1" s="1"/>
  <c r="L21" i="1"/>
  <c r="O20" i="4" l="1"/>
  <c r="O16" i="4"/>
  <c r="O12" i="4"/>
  <c r="O21" i="4"/>
  <c r="A32" i="4" s="1"/>
  <c r="O17" i="4"/>
  <c r="O13" i="4"/>
  <c r="A30" i="4"/>
  <c r="O19" i="4"/>
  <c r="O14" i="4"/>
  <c r="O15" i="4"/>
  <c r="O18" i="4"/>
  <c r="O11" i="4"/>
  <c r="A31" i="4" s="1"/>
  <c r="O19" i="1"/>
  <c r="O13" i="1"/>
  <c r="O16" i="1"/>
  <c r="O14" i="1"/>
  <c r="O20" i="1"/>
  <c r="O11" i="1"/>
  <c r="A31" i="1" s="1"/>
  <c r="O18" i="1"/>
  <c r="O12" i="1"/>
  <c r="O21" i="1"/>
  <c r="A32" i="1" s="1"/>
  <c r="O17" i="1"/>
  <c r="O15" i="1"/>
</calcChain>
</file>

<file path=xl/sharedStrings.xml><?xml version="1.0" encoding="utf-8"?>
<sst xmlns="http://schemas.openxmlformats.org/spreadsheetml/2006/main" count="337" uniqueCount="29">
  <si>
    <t>Campata 1</t>
  </si>
  <si>
    <t>L</t>
  </si>
  <si>
    <t>Q</t>
  </si>
  <si>
    <t>m</t>
  </si>
  <si>
    <t>kN/m</t>
  </si>
  <si>
    <t>M1</t>
  </si>
  <si>
    <t>M2</t>
  </si>
  <si>
    <t>kNm</t>
  </si>
  <si>
    <t>x</t>
  </si>
  <si>
    <t>nseg</t>
  </si>
  <si>
    <t>M</t>
  </si>
  <si>
    <t>R1</t>
  </si>
  <si>
    <t>Campata 2</t>
  </si>
  <si>
    <t>x prog</t>
  </si>
  <si>
    <t>Campata 3</t>
  </si>
  <si>
    <t>Campata 4</t>
  </si>
  <si>
    <t>V</t>
  </si>
  <si>
    <t>h solaio</t>
  </si>
  <si>
    <t>cm</t>
  </si>
  <si>
    <t>c</t>
  </si>
  <si>
    <t>d</t>
  </si>
  <si>
    <t>appoggi</t>
  </si>
  <si>
    <t>As metro (cm2)</t>
  </si>
  <si>
    <t>As travetto</t>
  </si>
  <si>
    <t>n</t>
  </si>
  <si>
    <t>fi 10</t>
  </si>
  <si>
    <t>A dis</t>
  </si>
  <si>
    <t>campata</t>
  </si>
  <si>
    <t>n travetti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</si>
</sst>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164" fontId="0" fillId="0" borderId="0" xfId="0" applyNumberFormat="1" applyAlignment="1">
      <alignment horizontal="center"/>
    </xf>
    <xf numFmtId="2" fontId="0" fillId="0" borderId="0" xfId="0" applyNumberFormat="1"/>
    <xf numFmtId="1" fontId="0" fillId="0" borderId="0" xfId="0" applyNumberFormat="1" applyFont="1"/>
    <xf numFmtId="0" fontId="1" fillId="0" borderId="0" xfId="0" applyFont="1"/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theme" Target="theme/theme1.xml"/><Relationship Id="rId5" Type="http://schemas.openxmlformats.org/officeDocument/2006/relationships/worksheet" Target="worksheets/sheet1.xml"/><Relationship Id="rId10" Type="http://schemas.openxmlformats.org/officeDocument/2006/relationships/worksheet" Target="worksheets/sheet6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5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9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Comb2!$E$11:$E$21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Comb2!$G$11:$G$21</c:f>
              <c:numCache>
                <c:formatCode>0.000</c:formatCode>
                <c:ptCount val="11"/>
                <c:pt idx="0" formatCode="General">
                  <c:v>-16.337000000000003</c:v>
                </c:pt>
                <c:pt idx="1">
                  <c:v>-10.415167500000004</c:v>
                </c:pt>
                <c:pt idx="2">
                  <c:v>-5.8129200000000054</c:v>
                </c:pt>
                <c:pt idx="3">
                  <c:v>-2.5302575000000056</c:v>
                </c:pt>
                <c:pt idx="4">
                  <c:v>-0.56718000000000579</c:v>
                </c:pt>
                <c:pt idx="5">
                  <c:v>7.6312499999989569E-2</c:v>
                </c:pt>
                <c:pt idx="6">
                  <c:v>-0.5997800000000062</c:v>
                </c:pt>
                <c:pt idx="7">
                  <c:v>-2.5954575000000091</c:v>
                </c:pt>
                <c:pt idx="8">
                  <c:v>-5.910720000000012</c:v>
                </c:pt>
                <c:pt idx="9">
                  <c:v>-10.545567500000011</c:v>
                </c:pt>
                <c:pt idx="10">
                  <c:v>-16.500000000000028</c:v>
                </c:pt>
              </c:numCache>
            </c:numRef>
          </c:yVal>
          <c:smooth val="1"/>
        </c:ser>
        <c:ser>
          <c:idx val="17"/>
          <c:order val="1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incastro!$J$11:$J$21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incastro!$L$11:$L$21</c:f>
              <c:numCache>
                <c:formatCode>0.000</c:formatCode>
                <c:ptCount val="11"/>
                <c:pt idx="0" formatCode="General">
                  <c:v>-18.859866666666669</c:v>
                </c:pt>
                <c:pt idx="1">
                  <c:v>-8.6755386666666645</c:v>
                </c:pt>
                <c:pt idx="2">
                  <c:v>-0.75439466666666188</c:v>
                </c:pt>
                <c:pt idx="3">
                  <c:v>4.9035653333333364</c:v>
                </c:pt>
                <c:pt idx="4">
                  <c:v>8.2983413333333438</c:v>
                </c:pt>
                <c:pt idx="5">
                  <c:v>9.4299333333333415</c:v>
                </c:pt>
                <c:pt idx="6">
                  <c:v>8.2983413333333473</c:v>
                </c:pt>
                <c:pt idx="7">
                  <c:v>4.9035653333333471</c:v>
                </c:pt>
                <c:pt idx="8">
                  <c:v>-0.75439466666665567</c:v>
                </c:pt>
                <c:pt idx="9">
                  <c:v>-8.6755386666666539</c:v>
                </c:pt>
                <c:pt idx="10">
                  <c:v>-18.859866666666662</c:v>
                </c:pt>
              </c:numCache>
            </c:numRef>
          </c:yVal>
          <c:smooth val="1"/>
        </c:ser>
        <c:ser>
          <c:idx val="0"/>
          <c:order val="2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appoggi!$B$11:$B$21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1"/>
          <c:order val="3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appoggi!$G$11:$G$21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4.4214502499999995</c:v>
                </c:pt>
                <c:pt idx="2">
                  <c:v>7.8603559999999986</c:v>
                </c:pt>
                <c:pt idx="3">
                  <c:v>10.316717249999998</c:v>
                </c:pt>
                <c:pt idx="4">
                  <c:v>11.790533999999997</c:v>
                </c:pt>
                <c:pt idx="5">
                  <c:v>12.281806249999995</c:v>
                </c:pt>
                <c:pt idx="6">
                  <c:v>11.790533999999997</c:v>
                </c:pt>
                <c:pt idx="7">
                  <c:v>10.31671725</c:v>
                </c:pt>
                <c:pt idx="8">
                  <c:v>7.8603559999999959</c:v>
                </c:pt>
                <c:pt idx="9">
                  <c:v>4.4214502499999924</c:v>
                </c:pt>
                <c:pt idx="10">
                  <c:v>0</c:v>
                </c:pt>
              </c:numCache>
            </c:numRef>
          </c:yVal>
          <c:smooth val="1"/>
        </c:ser>
        <c:ser>
          <c:idx val="2"/>
          <c:order val="4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appoggi!$L$11:$L$21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5.0921640000000012</c:v>
                </c:pt>
                <c:pt idx="2">
                  <c:v>9.0527360000000012</c:v>
                </c:pt>
                <c:pt idx="3">
                  <c:v>11.881716000000003</c:v>
                </c:pt>
                <c:pt idx="4">
                  <c:v>13.579104000000003</c:v>
                </c:pt>
                <c:pt idx="5">
                  <c:v>14.144900000000002</c:v>
                </c:pt>
                <c:pt idx="6">
                  <c:v>13.579104000000001</c:v>
                </c:pt>
                <c:pt idx="7">
                  <c:v>11.881716000000001</c:v>
                </c:pt>
                <c:pt idx="8">
                  <c:v>9.052736000000003</c:v>
                </c:pt>
                <c:pt idx="9">
                  <c:v>5.0921639999999968</c:v>
                </c:pt>
                <c:pt idx="10">
                  <c:v>0</c:v>
                </c:pt>
              </c:numCache>
            </c:numRef>
          </c:yVal>
          <c:smooth val="1"/>
        </c:ser>
        <c:ser>
          <c:idx val="3"/>
          <c:order val="5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appoggi!$Q$11:$Q$21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9402448"/>
        <c:axId val="-129406256"/>
      </c:scatterChart>
      <c:valAx>
        <c:axId val="-129402448"/>
        <c:scaling>
          <c:orientation val="minMax"/>
          <c:max val="1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29406256"/>
        <c:crosses val="autoZero"/>
        <c:crossBetween val="midCat"/>
      </c:valAx>
      <c:valAx>
        <c:axId val="-12940625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29402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200">
          <a:solidFill>
            <a:sysClr val="windowText" lastClr="000000"/>
          </a:solidFill>
        </a:defRPr>
      </a:pPr>
      <a:endParaRPr lang="it-IT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Comb3!$A$25:$A$32</c:f>
              <c:numCache>
                <c:formatCode>0.00</c:formatCode>
                <c:ptCount val="8"/>
                <c:pt idx="0">
                  <c:v>0</c:v>
                </c:pt>
                <c:pt idx="1">
                  <c:v>1.55</c:v>
                </c:pt>
                <c:pt idx="2" formatCode="0.000">
                  <c:v>1.55</c:v>
                </c:pt>
                <c:pt idx="3" formatCode="0.000">
                  <c:v>5.65</c:v>
                </c:pt>
                <c:pt idx="4" formatCode="0.000">
                  <c:v>5.65</c:v>
                </c:pt>
                <c:pt idx="5" formatCode="0.000">
                  <c:v>10.050000000000001</c:v>
                </c:pt>
                <c:pt idx="6" formatCode="0.000">
                  <c:v>10.050000000000001</c:v>
                </c:pt>
                <c:pt idx="7" formatCode="0.000">
                  <c:v>11.600000000000001</c:v>
                </c:pt>
              </c:numCache>
            </c:numRef>
          </c:xVal>
          <c:yVal>
            <c:numRef>
              <c:f>Comb3!$B$25:$B$32</c:f>
              <c:numCache>
                <c:formatCode>0.00</c:formatCode>
                <c:ptCount val="8"/>
                <c:pt idx="0">
                  <c:v>0</c:v>
                </c:pt>
                <c:pt idx="1">
                  <c:v>-10.679499999999999</c:v>
                </c:pt>
                <c:pt idx="2">
                  <c:v>20.519771341463411</c:v>
                </c:pt>
                <c:pt idx="3">
                  <c:v>-27.409228658536591</c:v>
                </c:pt>
                <c:pt idx="4">
                  <c:v>28.927860795454546</c:v>
                </c:pt>
                <c:pt idx="5">
                  <c:v>-22.508139204545454</c:v>
                </c:pt>
                <c:pt idx="6">
                  <c:v>10.679500000000001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10528"/>
        <c:axId val="-1953104000"/>
      </c:scatterChart>
      <c:valAx>
        <c:axId val="-1953110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4000"/>
        <c:crosses val="autoZero"/>
        <c:crossBetween val="midCat"/>
      </c:valAx>
      <c:valAx>
        <c:axId val="-195310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1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incastro!$A$11:$A$21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incastro!$B$11:$B$21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-0.16337000000000002</c:v>
                </c:pt>
                <c:pt idx="2">
                  <c:v>-0.65348000000000006</c:v>
                </c:pt>
                <c:pt idx="3">
                  <c:v>-1.4703299999999997</c:v>
                </c:pt>
                <c:pt idx="4">
                  <c:v>-2.6139200000000002</c:v>
                </c:pt>
                <c:pt idx="5">
                  <c:v>-4.0842500000000008</c:v>
                </c:pt>
                <c:pt idx="6">
                  <c:v>-5.8813200000000005</c:v>
                </c:pt>
                <c:pt idx="7">
                  <c:v>-8.0051299999999994</c:v>
                </c:pt>
                <c:pt idx="8">
                  <c:v>-10.455680000000001</c:v>
                </c:pt>
                <c:pt idx="9">
                  <c:v>-13.23297</c:v>
                </c:pt>
                <c:pt idx="10">
                  <c:v>-16.337000000000003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incastro!$E$11:$E$21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incastro!$G$11:$G$21</c:f>
              <c:numCache>
                <c:formatCode>0.000</c:formatCode>
                <c:ptCount val="11"/>
                <c:pt idx="0" formatCode="General">
                  <c:v>-16.375741666666666</c:v>
                </c:pt>
                <c:pt idx="1">
                  <c:v>-7.5328411666666675</c:v>
                </c:pt>
                <c:pt idx="2">
                  <c:v>-0.65502966666666884</c:v>
                </c:pt>
                <c:pt idx="3">
                  <c:v>4.2576928333333299</c:v>
                </c:pt>
                <c:pt idx="4">
                  <c:v>7.2053263333333302</c:v>
                </c:pt>
                <c:pt idx="5">
                  <c:v>8.1878708333333279</c:v>
                </c:pt>
                <c:pt idx="6">
                  <c:v>7.2053263333333319</c:v>
                </c:pt>
                <c:pt idx="7">
                  <c:v>4.2576928333333299</c:v>
                </c:pt>
                <c:pt idx="8">
                  <c:v>-0.65502966666667817</c:v>
                </c:pt>
                <c:pt idx="9">
                  <c:v>-7.5328411666666852</c:v>
                </c:pt>
                <c:pt idx="10">
                  <c:v>-16.375741666666698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incastro!$J$11:$J$21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incastro!$L$11:$L$21</c:f>
              <c:numCache>
                <c:formatCode>0.000</c:formatCode>
                <c:ptCount val="11"/>
                <c:pt idx="0" formatCode="General">
                  <c:v>-18.859866666666669</c:v>
                </c:pt>
                <c:pt idx="1">
                  <c:v>-8.6755386666666645</c:v>
                </c:pt>
                <c:pt idx="2">
                  <c:v>-0.75439466666666188</c:v>
                </c:pt>
                <c:pt idx="3">
                  <c:v>4.9035653333333364</c:v>
                </c:pt>
                <c:pt idx="4">
                  <c:v>8.2983413333333438</c:v>
                </c:pt>
                <c:pt idx="5">
                  <c:v>9.4299333333333415</c:v>
                </c:pt>
                <c:pt idx="6">
                  <c:v>8.2983413333333473</c:v>
                </c:pt>
                <c:pt idx="7">
                  <c:v>4.9035653333333471</c:v>
                </c:pt>
                <c:pt idx="8">
                  <c:v>-0.75439466666665567</c:v>
                </c:pt>
                <c:pt idx="9">
                  <c:v>-8.6755386666666539</c:v>
                </c:pt>
                <c:pt idx="10">
                  <c:v>-18.859866666666662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incastro!$O$11:$O$21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incastro!$Q$11:$Q$21</c:f>
              <c:numCache>
                <c:formatCode>0.000</c:formatCode>
                <c:ptCount val="11"/>
                <c:pt idx="0" formatCode="General">
                  <c:v>-16.337000000000003</c:v>
                </c:pt>
                <c:pt idx="1">
                  <c:v>-13.232970000000003</c:v>
                </c:pt>
                <c:pt idx="2">
                  <c:v>-10.455680000000003</c:v>
                </c:pt>
                <c:pt idx="3">
                  <c:v>-8.0051300000000012</c:v>
                </c:pt>
                <c:pt idx="4">
                  <c:v>-5.8813200000000023</c:v>
                </c:pt>
                <c:pt idx="5">
                  <c:v>-4.0842500000000008</c:v>
                </c:pt>
                <c:pt idx="6">
                  <c:v>-2.613920000000002</c:v>
                </c:pt>
                <c:pt idx="7">
                  <c:v>-1.4703300000000024</c:v>
                </c:pt>
                <c:pt idx="8">
                  <c:v>-0.65348000000000184</c:v>
                </c:pt>
                <c:pt idx="9">
                  <c:v>-0.16336999999999868</c:v>
                </c:pt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03456"/>
        <c:axId val="-1953109984"/>
      </c:scatterChart>
      <c:valAx>
        <c:axId val="-19531034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9984"/>
        <c:crosses val="autoZero"/>
        <c:crossBetween val="midCat"/>
      </c:valAx>
      <c:valAx>
        <c:axId val="-195310998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incastro!$A$25:$A$32</c:f>
              <c:numCache>
                <c:formatCode>0.00</c:formatCode>
                <c:ptCount val="8"/>
                <c:pt idx="0">
                  <c:v>0</c:v>
                </c:pt>
                <c:pt idx="1">
                  <c:v>1.55</c:v>
                </c:pt>
                <c:pt idx="2" formatCode="0.000">
                  <c:v>1.55</c:v>
                </c:pt>
                <c:pt idx="3" formatCode="0.000">
                  <c:v>5.65</c:v>
                </c:pt>
                <c:pt idx="4" formatCode="0.000">
                  <c:v>5.65</c:v>
                </c:pt>
                <c:pt idx="5" formatCode="0.000">
                  <c:v>10.050000000000001</c:v>
                </c:pt>
                <c:pt idx="6" formatCode="0.000">
                  <c:v>10.050000000000001</c:v>
                </c:pt>
                <c:pt idx="7" formatCode="0.000">
                  <c:v>11.600000000000001</c:v>
                </c:pt>
              </c:numCache>
            </c:numRef>
          </c:xVal>
          <c:yVal>
            <c:numRef>
              <c:f>incastro!$B$25:$B$32</c:f>
              <c:numCache>
                <c:formatCode>0.00</c:formatCode>
                <c:ptCount val="8"/>
                <c:pt idx="0">
                  <c:v>0</c:v>
                </c:pt>
                <c:pt idx="1">
                  <c:v>-21.08</c:v>
                </c:pt>
                <c:pt idx="2">
                  <c:v>23.964499999999997</c:v>
                </c:pt>
                <c:pt idx="3">
                  <c:v>-23.964500000000005</c:v>
                </c:pt>
                <c:pt idx="4">
                  <c:v>25.718000000000004</c:v>
                </c:pt>
                <c:pt idx="5">
                  <c:v>-25.717999999999996</c:v>
                </c:pt>
                <c:pt idx="6">
                  <c:v>21.080000000000002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04544"/>
        <c:axId val="-1953108352"/>
      </c:scatterChart>
      <c:valAx>
        <c:axId val="-195310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8352"/>
        <c:crosses val="autoZero"/>
        <c:crossBetween val="midCat"/>
      </c:valAx>
      <c:valAx>
        <c:axId val="-195310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appoggi!$B$11:$B$21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appoggi!$G$11:$G$21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4.4214502499999995</c:v>
                </c:pt>
                <c:pt idx="2">
                  <c:v>7.8603559999999986</c:v>
                </c:pt>
                <c:pt idx="3">
                  <c:v>10.316717249999998</c:v>
                </c:pt>
                <c:pt idx="4">
                  <c:v>11.790533999999997</c:v>
                </c:pt>
                <c:pt idx="5">
                  <c:v>12.281806249999995</c:v>
                </c:pt>
                <c:pt idx="6">
                  <c:v>11.790533999999997</c:v>
                </c:pt>
                <c:pt idx="7">
                  <c:v>10.31671725</c:v>
                </c:pt>
                <c:pt idx="8">
                  <c:v>7.8603559999999959</c:v>
                </c:pt>
                <c:pt idx="9">
                  <c:v>4.4214502499999924</c:v>
                </c:pt>
                <c:pt idx="10">
                  <c:v>0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appoggi!$L$11:$L$21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5.0921640000000012</c:v>
                </c:pt>
                <c:pt idx="2">
                  <c:v>9.0527360000000012</c:v>
                </c:pt>
                <c:pt idx="3">
                  <c:v>11.881716000000003</c:v>
                </c:pt>
                <c:pt idx="4">
                  <c:v>13.579104000000003</c:v>
                </c:pt>
                <c:pt idx="5">
                  <c:v>14.144900000000002</c:v>
                </c:pt>
                <c:pt idx="6">
                  <c:v>13.579104000000001</c:v>
                </c:pt>
                <c:pt idx="7">
                  <c:v>11.881716000000001</c:v>
                </c:pt>
                <c:pt idx="8">
                  <c:v>9.052736000000003</c:v>
                </c:pt>
                <c:pt idx="9">
                  <c:v>5.0921639999999968</c:v>
                </c:pt>
                <c:pt idx="10">
                  <c:v>0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appoggi!$Q$11:$Q$21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00736"/>
        <c:axId val="-1953105632"/>
      </c:scatterChart>
      <c:valAx>
        <c:axId val="-19531007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5632"/>
        <c:crosses val="autoZero"/>
        <c:crossBetween val="midCat"/>
      </c:valAx>
      <c:valAx>
        <c:axId val="-195310563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0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appoggi!$A$25:$A$32</c:f>
              <c:numCache>
                <c:formatCode>0.00</c:formatCode>
                <c:ptCount val="8"/>
                <c:pt idx="0">
                  <c:v>0</c:v>
                </c:pt>
                <c:pt idx="1">
                  <c:v>1.55</c:v>
                </c:pt>
                <c:pt idx="2" formatCode="0.000">
                  <c:v>1.55</c:v>
                </c:pt>
                <c:pt idx="3" formatCode="0.000">
                  <c:v>5.65</c:v>
                </c:pt>
                <c:pt idx="4" formatCode="0.000">
                  <c:v>5.65</c:v>
                </c:pt>
                <c:pt idx="5" formatCode="0.000">
                  <c:v>10.050000000000001</c:v>
                </c:pt>
                <c:pt idx="6" formatCode="0.000">
                  <c:v>10.050000000000001</c:v>
                </c:pt>
                <c:pt idx="7" formatCode="0.000">
                  <c:v>11.600000000000001</c:v>
                </c:pt>
              </c:numCache>
            </c:numRef>
          </c:xVal>
          <c:yVal>
            <c:numRef>
              <c:f>appoggi!$B$25:$B$32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11.982249999999999</c:v>
                </c:pt>
                <c:pt idx="3">
                  <c:v>-11.982250000000002</c:v>
                </c:pt>
                <c:pt idx="4">
                  <c:v>12.859</c:v>
                </c:pt>
                <c:pt idx="5">
                  <c:v>-12.859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02912"/>
        <c:axId val="-1953106720"/>
      </c:scatterChart>
      <c:valAx>
        <c:axId val="-1953102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6720"/>
        <c:crosses val="autoZero"/>
        <c:crossBetween val="midCat"/>
      </c:valAx>
      <c:valAx>
        <c:axId val="-195310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4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Comb1!$A$11:$A$21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Comb1!$B$11:$B$21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-8.2766124999999996E-2</c:v>
                </c:pt>
                <c:pt idx="2">
                  <c:v>-0.33106449999999998</c:v>
                </c:pt>
                <c:pt idx="3">
                  <c:v>-0.74489512499999988</c:v>
                </c:pt>
                <c:pt idx="4">
                  <c:v>-1.3242579999999999</c:v>
                </c:pt>
                <c:pt idx="5">
                  <c:v>-2.0691531250000001</c:v>
                </c:pt>
                <c:pt idx="6">
                  <c:v>-2.9795805000000004</c:v>
                </c:pt>
                <c:pt idx="7">
                  <c:v>-4.0555401249999994</c:v>
                </c:pt>
                <c:pt idx="8">
                  <c:v>-5.2970319999999997</c:v>
                </c:pt>
                <c:pt idx="9">
                  <c:v>-6.7040561250000001</c:v>
                </c:pt>
                <c:pt idx="10">
                  <c:v>-8.2766125000000006</c:v>
                </c:pt>
              </c:numCache>
            </c:numRef>
          </c:yVal>
          <c:smooth val="1"/>
        </c:ser>
        <c:ser>
          <c:idx val="5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Comb1!$G$11:$G$21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-0.15605075000000246</c:v>
                </c:pt>
                <c:pt idx="2">
                  <c:v>5.9994219999999956</c:v>
                </c:pt>
                <c:pt idx="3">
                  <c:v>10.189805749999998</c:v>
                </c:pt>
                <c:pt idx="4">
                  <c:v>12.415100499999996</c:v>
                </c:pt>
                <c:pt idx="5">
                  <c:v>12.675306249999991</c:v>
                </c:pt>
                <c:pt idx="6">
                  <c:v>10.970422999999997</c:v>
                </c:pt>
                <c:pt idx="7">
                  <c:v>7.300450749999996</c:v>
                </c:pt>
                <c:pt idx="8">
                  <c:v>1.6653894999999892</c:v>
                </c:pt>
                <c:pt idx="9">
                  <c:v>-5.9347607500000237</c:v>
                </c:pt>
                <c:pt idx="10">
                  <c:v>-15.500000000000028</c:v>
                </c:pt>
              </c:numCache>
            </c:numRef>
          </c:yVal>
          <c:smooth val="1"/>
        </c:ser>
        <c:ser>
          <c:idx val="6"/>
          <c:order val="2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Comb1!$L$11:$L$21</c:f>
              <c:numCache>
                <c:formatCode>0.000</c:formatCode>
                <c:ptCount val="11"/>
                <c:pt idx="0" formatCode="General">
                  <c:v>-15.5</c:v>
                </c:pt>
                <c:pt idx="1">
                  <c:v>-8.7447800000000004</c:v>
                </c:pt>
                <c:pt idx="2">
                  <c:v>-3.5093199999999998</c:v>
                </c:pt>
                <c:pt idx="3">
                  <c:v>0.20638000000000201</c:v>
                </c:pt>
                <c:pt idx="4">
                  <c:v>2.4023199999999996</c:v>
                </c:pt>
                <c:pt idx="5">
                  <c:v>3.0784999999999947</c:v>
                </c:pt>
                <c:pt idx="6">
                  <c:v>2.2349199999999918</c:v>
                </c:pt>
                <c:pt idx="7">
                  <c:v>-0.12841999999999842</c:v>
                </c:pt>
                <c:pt idx="8">
                  <c:v>-4.0115199999999973</c:v>
                </c:pt>
                <c:pt idx="9">
                  <c:v>-9.4143800000000013</c:v>
                </c:pt>
                <c:pt idx="10">
                  <c:v>-16.337000000000018</c:v>
                </c:pt>
              </c:numCache>
            </c:numRef>
          </c:yVal>
          <c:smooth val="1"/>
        </c:ser>
        <c:ser>
          <c:idx val="7"/>
          <c:order val="3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Comb1!$Q$11:$Q$21</c:f>
              <c:numCache>
                <c:formatCode>0.000</c:formatCode>
                <c:ptCount val="11"/>
                <c:pt idx="0" formatCode="General">
                  <c:v>-16.337000000000003</c:v>
                </c:pt>
                <c:pt idx="1">
                  <c:v>-13.232970000000003</c:v>
                </c:pt>
                <c:pt idx="2">
                  <c:v>-10.455680000000003</c:v>
                </c:pt>
                <c:pt idx="3">
                  <c:v>-8.0051300000000012</c:v>
                </c:pt>
                <c:pt idx="4">
                  <c:v>-5.8813200000000023</c:v>
                </c:pt>
                <c:pt idx="5">
                  <c:v>-4.0842500000000008</c:v>
                </c:pt>
                <c:pt idx="6">
                  <c:v>-2.613920000000002</c:v>
                </c:pt>
                <c:pt idx="7">
                  <c:v>-1.4703300000000024</c:v>
                </c:pt>
                <c:pt idx="8">
                  <c:v>-0.65348000000000184</c:v>
                </c:pt>
                <c:pt idx="9">
                  <c:v>-0.16336999999999868</c:v>
                </c:pt>
                <c:pt idx="10">
                  <c:v>0</c:v>
                </c:pt>
              </c:numCache>
            </c:numRef>
          </c:yVal>
          <c:smooth val="1"/>
        </c:ser>
        <c:ser>
          <c:idx val="8"/>
          <c:order val="4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Comb2!$B$11:$B$21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-0.16337000000000002</c:v>
                </c:pt>
                <c:pt idx="2">
                  <c:v>-0.65348000000000006</c:v>
                </c:pt>
                <c:pt idx="3">
                  <c:v>-1.4703299999999997</c:v>
                </c:pt>
                <c:pt idx="4">
                  <c:v>-2.6139200000000002</c:v>
                </c:pt>
                <c:pt idx="5">
                  <c:v>-4.0842500000000008</c:v>
                </c:pt>
                <c:pt idx="6">
                  <c:v>-5.8813200000000005</c:v>
                </c:pt>
                <c:pt idx="7">
                  <c:v>-8.0051299999999994</c:v>
                </c:pt>
                <c:pt idx="8">
                  <c:v>-10.455680000000001</c:v>
                </c:pt>
                <c:pt idx="9">
                  <c:v>-13.23297</c:v>
                </c:pt>
                <c:pt idx="10">
                  <c:v>-16.337000000000003</c:v>
                </c:pt>
              </c:numCache>
            </c:numRef>
          </c:yVal>
          <c:smooth val="1"/>
        </c:ser>
        <c:ser>
          <c:idx val="9"/>
          <c:order val="5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Comb2!$G$11:$G$21</c:f>
              <c:numCache>
                <c:formatCode>0.000</c:formatCode>
                <c:ptCount val="11"/>
                <c:pt idx="0" formatCode="General">
                  <c:v>-16.337000000000003</c:v>
                </c:pt>
                <c:pt idx="1">
                  <c:v>-10.415167500000004</c:v>
                </c:pt>
                <c:pt idx="2">
                  <c:v>-5.8129200000000054</c:v>
                </c:pt>
                <c:pt idx="3">
                  <c:v>-2.5302575000000056</c:v>
                </c:pt>
                <c:pt idx="4">
                  <c:v>-0.56718000000000579</c:v>
                </c:pt>
                <c:pt idx="5">
                  <c:v>7.6312499999989569E-2</c:v>
                </c:pt>
                <c:pt idx="6">
                  <c:v>-0.5997800000000062</c:v>
                </c:pt>
                <c:pt idx="7">
                  <c:v>-2.5954575000000091</c:v>
                </c:pt>
                <c:pt idx="8">
                  <c:v>-5.910720000000012</c:v>
                </c:pt>
                <c:pt idx="9">
                  <c:v>-10.545567500000011</c:v>
                </c:pt>
                <c:pt idx="10">
                  <c:v>-16.500000000000028</c:v>
                </c:pt>
              </c:numCache>
            </c:numRef>
          </c:yVal>
          <c:smooth val="1"/>
        </c:ser>
        <c:ser>
          <c:idx val="10"/>
          <c:order val="6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Comb2!$L$11:$L$21</c:f>
              <c:numCache>
                <c:formatCode>0.000</c:formatCode>
                <c:ptCount val="11"/>
                <c:pt idx="0" formatCode="General">
                  <c:v>-16.5</c:v>
                </c:pt>
                <c:pt idx="1">
                  <c:v>-5.4933332499999983</c:v>
                </c:pt>
                <c:pt idx="2">
                  <c:v>3.2501495000000036</c:v>
                </c:pt>
                <c:pt idx="3">
                  <c:v>9.7304482500000056</c:v>
                </c:pt>
                <c:pt idx="4">
                  <c:v>13.947563000000006</c:v>
                </c:pt>
                <c:pt idx="5">
                  <c:v>15.901493750000004</c:v>
                </c:pt>
                <c:pt idx="6">
                  <c:v>15.592240500000003</c:v>
                </c:pt>
                <c:pt idx="7">
                  <c:v>13.019803250000017</c:v>
                </c:pt>
                <c:pt idx="8">
                  <c:v>8.184182000000007</c:v>
                </c:pt>
                <c:pt idx="9">
                  <c:v>1.0853767500000089</c:v>
                </c:pt>
                <c:pt idx="10">
                  <c:v>-8.2766124999999988</c:v>
                </c:pt>
              </c:numCache>
            </c:numRef>
          </c:yVal>
          <c:smooth val="1"/>
        </c:ser>
        <c:ser>
          <c:idx val="11"/>
          <c:order val="7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Comb2!$Q$11:$Q$21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-6.7040561250000001</c:v>
                </c:pt>
                <c:pt idx="2">
                  <c:v>-5.2970320000000006</c:v>
                </c:pt>
                <c:pt idx="3">
                  <c:v>-4.0555401250000012</c:v>
                </c:pt>
                <c:pt idx="4">
                  <c:v>-2.9795805000000004</c:v>
                </c:pt>
                <c:pt idx="5">
                  <c:v>-2.0691531250000001</c:v>
                </c:pt>
                <c:pt idx="6">
                  <c:v>-1.3242579999999999</c:v>
                </c:pt>
                <c:pt idx="7">
                  <c:v>-0.74489512500000021</c:v>
                </c:pt>
                <c:pt idx="8">
                  <c:v>-0.33106450000000009</c:v>
                </c:pt>
                <c:pt idx="9">
                  <c:v>-8.2766125000000024E-2</c:v>
                </c:pt>
                <c:pt idx="10">
                  <c:v>0</c:v>
                </c:pt>
              </c:numCache>
            </c:numRef>
          </c:yVal>
          <c:smooth val="1"/>
        </c:ser>
        <c:ser>
          <c:idx val="12"/>
          <c:order val="8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Comb3!$B$11:$B$21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-8.2766124999999996E-2</c:v>
                </c:pt>
                <c:pt idx="2">
                  <c:v>-0.33106449999999998</c:v>
                </c:pt>
                <c:pt idx="3">
                  <c:v>-0.74489512499999988</c:v>
                </c:pt>
                <c:pt idx="4">
                  <c:v>-1.3242579999999999</c:v>
                </c:pt>
                <c:pt idx="5">
                  <c:v>-2.0691531250000001</c:v>
                </c:pt>
                <c:pt idx="6">
                  <c:v>-2.9795805000000004</c:v>
                </c:pt>
                <c:pt idx="7">
                  <c:v>-4.0555401249999994</c:v>
                </c:pt>
                <c:pt idx="8">
                  <c:v>-5.2970319999999997</c:v>
                </c:pt>
                <c:pt idx="9">
                  <c:v>-6.7040561250000001</c:v>
                </c:pt>
                <c:pt idx="10">
                  <c:v>-8.2766125000000006</c:v>
                </c:pt>
              </c:numCache>
            </c:numRef>
          </c:yVal>
          <c:smooth val="1"/>
        </c:ser>
        <c:ser>
          <c:idx val="13"/>
          <c:order val="9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Comb3!$G$11:$G$21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-0.84605075000000196</c:v>
                </c:pt>
                <c:pt idx="2">
                  <c:v>4.6194219999999966</c:v>
                </c:pt>
                <c:pt idx="3">
                  <c:v>8.1198057499999976</c:v>
                </c:pt>
                <c:pt idx="4">
                  <c:v>9.6551004999999979</c:v>
                </c:pt>
                <c:pt idx="5">
                  <c:v>9.2253062499999885</c:v>
                </c:pt>
                <c:pt idx="6">
                  <c:v>6.8304229999999961</c:v>
                </c:pt>
                <c:pt idx="7">
                  <c:v>2.4704507499999906</c:v>
                </c:pt>
                <c:pt idx="8">
                  <c:v>-3.854610500000021</c:v>
                </c:pt>
                <c:pt idx="9">
                  <c:v>-12.144760750000017</c:v>
                </c:pt>
                <c:pt idx="10">
                  <c:v>-22.400000000000034</c:v>
                </c:pt>
              </c:numCache>
            </c:numRef>
          </c:yVal>
          <c:smooth val="1"/>
        </c:ser>
        <c:ser>
          <c:idx val="14"/>
          <c:order val="1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Comb3!$L$11:$L$21</c:f>
              <c:numCache>
                <c:formatCode>0.000</c:formatCode>
                <c:ptCount val="11"/>
                <c:pt idx="0" formatCode="General">
                  <c:v>-22.4</c:v>
                </c:pt>
                <c:pt idx="1">
                  <c:v>-10.803333249999996</c:v>
                </c:pt>
                <c:pt idx="2">
                  <c:v>-1.4698504999999953</c:v>
                </c:pt>
                <c:pt idx="3">
                  <c:v>5.600448250000003</c:v>
                </c:pt>
                <c:pt idx="4">
                  <c:v>10.407563000000007</c:v>
                </c:pt>
                <c:pt idx="5">
                  <c:v>12.951493750000001</c:v>
                </c:pt>
                <c:pt idx="6">
                  <c:v>13.232240499999996</c:v>
                </c:pt>
                <c:pt idx="7">
                  <c:v>11.249803250000006</c:v>
                </c:pt>
                <c:pt idx="8">
                  <c:v>7.0041820000000143</c:v>
                </c:pt>
                <c:pt idx="9">
                  <c:v>0.49537674999999126</c:v>
                </c:pt>
                <c:pt idx="10">
                  <c:v>-8.276612500000013</c:v>
                </c:pt>
              </c:numCache>
            </c:numRef>
          </c:yVal>
          <c:smooth val="1"/>
        </c:ser>
        <c:ser>
          <c:idx val="15"/>
          <c:order val="1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Comb3!$Q$11:$Q$21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-6.7040561250000001</c:v>
                </c:pt>
                <c:pt idx="2">
                  <c:v>-5.2970320000000006</c:v>
                </c:pt>
                <c:pt idx="3">
                  <c:v>-4.0555401250000012</c:v>
                </c:pt>
                <c:pt idx="4">
                  <c:v>-2.9795805000000004</c:v>
                </c:pt>
                <c:pt idx="5">
                  <c:v>-2.0691531250000001</c:v>
                </c:pt>
                <c:pt idx="6">
                  <c:v>-1.3242579999999999</c:v>
                </c:pt>
                <c:pt idx="7">
                  <c:v>-0.74489512500000021</c:v>
                </c:pt>
                <c:pt idx="8">
                  <c:v>-0.33106450000000009</c:v>
                </c:pt>
                <c:pt idx="9">
                  <c:v>-8.2766125000000024E-2</c:v>
                </c:pt>
                <c:pt idx="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8917088"/>
        <c:axId val="-130553376"/>
      </c:scatterChart>
      <c:valAx>
        <c:axId val="-88917088"/>
        <c:scaling>
          <c:orientation val="minMax"/>
          <c:max val="1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30553376"/>
        <c:crosses val="autoZero"/>
        <c:crossBetween val="midCat"/>
      </c:valAx>
      <c:valAx>
        <c:axId val="-13055337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88917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200">
          <a:solidFill>
            <a:sysClr val="windowText" lastClr="000000"/>
          </a:solidFill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4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Comb1!$A$11:$A$21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Comb1!$C$11:$C$21</c:f>
              <c:numCache>
                <c:formatCode>0.00</c:formatCode>
                <c:ptCount val="11"/>
                <c:pt idx="0">
                  <c:v>0</c:v>
                </c:pt>
                <c:pt idx="1">
                  <c:v>-1.06795</c:v>
                </c:pt>
                <c:pt idx="2">
                  <c:v>-2.1358999999999999</c:v>
                </c:pt>
                <c:pt idx="3">
                  <c:v>-3.2038499999999996</c:v>
                </c:pt>
                <c:pt idx="4">
                  <c:v>-4.2717999999999998</c:v>
                </c:pt>
                <c:pt idx="5">
                  <c:v>-5.3397499999999996</c:v>
                </c:pt>
                <c:pt idx="6">
                  <c:v>-6.4077000000000002</c:v>
                </c:pt>
                <c:pt idx="7">
                  <c:v>-7.475649999999999</c:v>
                </c:pt>
                <c:pt idx="8">
                  <c:v>-8.5435999999999996</c:v>
                </c:pt>
                <c:pt idx="9">
                  <c:v>-9.6115499999999994</c:v>
                </c:pt>
                <c:pt idx="10">
                  <c:v>-10.679499999999999</c:v>
                </c:pt>
              </c:numCache>
            </c:numRef>
          </c:yVal>
          <c:smooth val="1"/>
        </c:ser>
        <c:ser>
          <c:idx val="5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Comb1!$H$11:$H$21</c:f>
              <c:numCache>
                <c:formatCode>0.00</c:formatCode>
                <c:ptCount val="11"/>
                <c:pt idx="0">
                  <c:v>22.202698170731704</c:v>
                </c:pt>
                <c:pt idx="1">
                  <c:v>17.409798170731705</c:v>
                </c:pt>
                <c:pt idx="2">
                  <c:v>12.616898170731705</c:v>
                </c:pt>
                <c:pt idx="3">
                  <c:v>7.8239981707317057</c:v>
                </c:pt>
                <c:pt idx="4">
                  <c:v>3.0310981707317062</c:v>
                </c:pt>
                <c:pt idx="5">
                  <c:v>-1.7618018292682933</c:v>
                </c:pt>
                <c:pt idx="6">
                  <c:v>-6.5547018292682928</c:v>
                </c:pt>
                <c:pt idx="7">
                  <c:v>-11.347601829268296</c:v>
                </c:pt>
                <c:pt idx="8">
                  <c:v>-16.140501829268299</c:v>
                </c:pt>
                <c:pt idx="9">
                  <c:v>-20.933401829268302</c:v>
                </c:pt>
                <c:pt idx="10">
                  <c:v>-25.726301829268298</c:v>
                </c:pt>
              </c:numCache>
            </c:numRef>
          </c:yVal>
          <c:smooth val="1"/>
        </c:ser>
        <c:ser>
          <c:idx val="6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Comb1!$M$11:$M$21</c:f>
              <c:numCache>
                <c:formatCode>0.00</c:formatCode>
                <c:ptCount val="11"/>
                <c:pt idx="0">
                  <c:v>17.079772727272726</c:v>
                </c:pt>
                <c:pt idx="1">
                  <c:v>13.625772727272725</c:v>
                </c:pt>
                <c:pt idx="2">
                  <c:v>10.171772727272725</c:v>
                </c:pt>
                <c:pt idx="3">
                  <c:v>6.7177727272727239</c:v>
                </c:pt>
                <c:pt idx="4">
                  <c:v>3.263772727272725</c:v>
                </c:pt>
                <c:pt idx="5">
                  <c:v>-0.1902272727272738</c:v>
                </c:pt>
                <c:pt idx="6">
                  <c:v>-3.6442272727272744</c:v>
                </c:pt>
                <c:pt idx="7">
                  <c:v>-7.0982272727272751</c:v>
                </c:pt>
                <c:pt idx="8">
                  <c:v>-10.552227272727272</c:v>
                </c:pt>
                <c:pt idx="9">
                  <c:v>-14.006227272727273</c:v>
                </c:pt>
                <c:pt idx="10">
                  <c:v>-17.460227272727273</c:v>
                </c:pt>
              </c:numCache>
            </c:numRef>
          </c:yVal>
          <c:smooth val="1"/>
        </c:ser>
        <c:ser>
          <c:idx val="7"/>
          <c:order val="3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Comb1!$R$11:$R$21</c:f>
              <c:numCache>
                <c:formatCode>0.00</c:formatCode>
                <c:ptCount val="11"/>
                <c:pt idx="0">
                  <c:v>21.080000000000002</c:v>
                </c:pt>
                <c:pt idx="1">
                  <c:v>18.972000000000001</c:v>
                </c:pt>
                <c:pt idx="2">
                  <c:v>16.864000000000001</c:v>
                </c:pt>
                <c:pt idx="3">
                  <c:v>14.756000000000002</c:v>
                </c:pt>
                <c:pt idx="4">
                  <c:v>12.648000000000001</c:v>
                </c:pt>
                <c:pt idx="5">
                  <c:v>10.540000000000003</c:v>
                </c:pt>
                <c:pt idx="6">
                  <c:v>8.4320000000000022</c:v>
                </c:pt>
                <c:pt idx="7">
                  <c:v>6.3240000000000034</c:v>
                </c:pt>
                <c:pt idx="8">
                  <c:v>4.2160000000000011</c:v>
                </c:pt>
                <c:pt idx="9">
                  <c:v>2.1080000000000005</c:v>
                </c:pt>
                <c:pt idx="10">
                  <c:v>0</c:v>
                </c:pt>
              </c:numCache>
            </c:numRef>
          </c:yVal>
          <c:smooth val="1"/>
        </c:ser>
        <c:ser>
          <c:idx val="8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Comb2!$C$11:$C$21</c:f>
              <c:numCache>
                <c:formatCode>0.00</c:formatCode>
                <c:ptCount val="11"/>
                <c:pt idx="0">
                  <c:v>0</c:v>
                </c:pt>
                <c:pt idx="1">
                  <c:v>-2.1080000000000001</c:v>
                </c:pt>
                <c:pt idx="2">
                  <c:v>-4.2160000000000002</c:v>
                </c:pt>
                <c:pt idx="3">
                  <c:v>-6.3239999999999998</c:v>
                </c:pt>
                <c:pt idx="4">
                  <c:v>-8.4320000000000004</c:v>
                </c:pt>
                <c:pt idx="5">
                  <c:v>-10.54</c:v>
                </c:pt>
                <c:pt idx="6">
                  <c:v>-12.648</c:v>
                </c:pt>
                <c:pt idx="7">
                  <c:v>-14.755999999999998</c:v>
                </c:pt>
                <c:pt idx="8">
                  <c:v>-16.864000000000001</c:v>
                </c:pt>
                <c:pt idx="9">
                  <c:v>-18.972000000000001</c:v>
                </c:pt>
                <c:pt idx="10">
                  <c:v>-21.08</c:v>
                </c:pt>
              </c:numCache>
            </c:numRef>
          </c:yVal>
          <c:smooth val="1"/>
        </c:ser>
        <c:ser>
          <c:idx val="9"/>
          <c:order val="5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Comb2!$H$11:$H$21</c:f>
              <c:numCache>
                <c:formatCode>0.00</c:formatCode>
                <c:ptCount val="11"/>
                <c:pt idx="0">
                  <c:v>16.052743902439023</c:v>
                </c:pt>
                <c:pt idx="1">
                  <c:v>12.834243902439024</c:v>
                </c:pt>
                <c:pt idx="2">
                  <c:v>9.6157439024390232</c:v>
                </c:pt>
                <c:pt idx="3">
                  <c:v>6.3972439024390226</c:v>
                </c:pt>
                <c:pt idx="4">
                  <c:v>3.1787439024390238</c:v>
                </c:pt>
                <c:pt idx="5">
                  <c:v>-3.9756097560974979E-2</c:v>
                </c:pt>
                <c:pt idx="6">
                  <c:v>-3.2582560975609773</c:v>
                </c:pt>
                <c:pt idx="7">
                  <c:v>-6.4767560975609761</c:v>
                </c:pt>
                <c:pt idx="8">
                  <c:v>-9.6952560975609785</c:v>
                </c:pt>
                <c:pt idx="9">
                  <c:v>-12.913756097560981</c:v>
                </c:pt>
                <c:pt idx="10">
                  <c:v>-16.13225609756098</c:v>
                </c:pt>
              </c:numCache>
            </c:numRef>
          </c:yVal>
          <c:smooth val="1"/>
        </c:ser>
        <c:ser>
          <c:idx val="10"/>
          <c:order val="6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Comb2!$M$11:$M$21</c:f>
              <c:numCache>
                <c:formatCode>0.00</c:formatCode>
                <c:ptCount val="11"/>
                <c:pt idx="0">
                  <c:v>27.586951704545456</c:v>
                </c:pt>
                <c:pt idx="1">
                  <c:v>22.443351704545456</c:v>
                </c:pt>
                <c:pt idx="2">
                  <c:v>17.299751704545457</c:v>
                </c:pt>
                <c:pt idx="3">
                  <c:v>12.156151704545453</c:v>
                </c:pt>
                <c:pt idx="4">
                  <c:v>7.0125517045454551</c:v>
                </c:pt>
                <c:pt idx="5">
                  <c:v>1.8689517045454558</c:v>
                </c:pt>
                <c:pt idx="6">
                  <c:v>-3.2746482954545435</c:v>
                </c:pt>
                <c:pt idx="7">
                  <c:v>-8.4182482954545463</c:v>
                </c:pt>
                <c:pt idx="8">
                  <c:v>-13.561848295454546</c:v>
                </c:pt>
                <c:pt idx="9">
                  <c:v>-18.705448295454545</c:v>
                </c:pt>
                <c:pt idx="10">
                  <c:v>-23.849048295454544</c:v>
                </c:pt>
              </c:numCache>
            </c:numRef>
          </c:yVal>
          <c:smooth val="1"/>
        </c:ser>
        <c:ser>
          <c:idx val="11"/>
          <c:order val="7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Comb2!$R$11:$R$21</c:f>
              <c:numCache>
                <c:formatCode>0.00</c:formatCode>
                <c:ptCount val="11"/>
                <c:pt idx="0">
                  <c:v>10.679500000000001</c:v>
                </c:pt>
                <c:pt idx="1">
                  <c:v>9.6115500000000011</c:v>
                </c:pt>
                <c:pt idx="2">
                  <c:v>8.5436000000000014</c:v>
                </c:pt>
                <c:pt idx="3">
                  <c:v>7.4756500000000017</c:v>
                </c:pt>
                <c:pt idx="4">
                  <c:v>6.4077000000000011</c:v>
                </c:pt>
                <c:pt idx="5">
                  <c:v>5.3397500000000013</c:v>
                </c:pt>
                <c:pt idx="6">
                  <c:v>4.2718000000000007</c:v>
                </c:pt>
                <c:pt idx="7">
                  <c:v>3.2038500000000019</c:v>
                </c:pt>
                <c:pt idx="8">
                  <c:v>2.1359000000000012</c:v>
                </c:pt>
                <c:pt idx="9">
                  <c:v>1.0679500000000015</c:v>
                </c:pt>
                <c:pt idx="10">
                  <c:v>0</c:v>
                </c:pt>
              </c:numCache>
            </c:numRef>
          </c:yVal>
          <c:smooth val="1"/>
        </c:ser>
        <c:ser>
          <c:idx val="12"/>
          <c:order val="8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Comb3!$C$11:$C$21</c:f>
              <c:numCache>
                <c:formatCode>0.00</c:formatCode>
                <c:ptCount val="11"/>
                <c:pt idx="0">
                  <c:v>0</c:v>
                </c:pt>
                <c:pt idx="1">
                  <c:v>-1.06795</c:v>
                </c:pt>
                <c:pt idx="2">
                  <c:v>-2.1358999999999999</c:v>
                </c:pt>
                <c:pt idx="3">
                  <c:v>-3.2038499999999996</c:v>
                </c:pt>
                <c:pt idx="4">
                  <c:v>-4.2717999999999998</c:v>
                </c:pt>
                <c:pt idx="5">
                  <c:v>-5.3397499999999996</c:v>
                </c:pt>
                <c:pt idx="6">
                  <c:v>-6.4077000000000002</c:v>
                </c:pt>
                <c:pt idx="7">
                  <c:v>-7.475649999999999</c:v>
                </c:pt>
                <c:pt idx="8">
                  <c:v>-8.5435999999999996</c:v>
                </c:pt>
                <c:pt idx="9">
                  <c:v>-9.6115499999999994</c:v>
                </c:pt>
                <c:pt idx="10">
                  <c:v>-10.679499999999999</c:v>
                </c:pt>
              </c:numCache>
            </c:numRef>
          </c:yVal>
          <c:smooth val="1"/>
        </c:ser>
        <c:ser>
          <c:idx val="13"/>
          <c:order val="9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Comb3!$H$11:$H$21</c:f>
              <c:numCache>
                <c:formatCode>0.00</c:formatCode>
                <c:ptCount val="11"/>
                <c:pt idx="0">
                  <c:v>20.519771341463411</c:v>
                </c:pt>
                <c:pt idx="1">
                  <c:v>15.726871341463411</c:v>
                </c:pt>
                <c:pt idx="2">
                  <c:v>10.933971341463412</c:v>
                </c:pt>
                <c:pt idx="3">
                  <c:v>6.1410713414634124</c:v>
                </c:pt>
                <c:pt idx="4">
                  <c:v>1.3481713414634129</c:v>
                </c:pt>
                <c:pt idx="5">
                  <c:v>-3.4447286585365866</c:v>
                </c:pt>
                <c:pt idx="6">
                  <c:v>-8.2376286585365861</c:v>
                </c:pt>
                <c:pt idx="7">
                  <c:v>-13.030528658536589</c:v>
                </c:pt>
                <c:pt idx="8">
                  <c:v>-17.823428658536592</c:v>
                </c:pt>
                <c:pt idx="9">
                  <c:v>-22.616328658536595</c:v>
                </c:pt>
                <c:pt idx="10">
                  <c:v>-27.409228658536591</c:v>
                </c:pt>
              </c:numCache>
            </c:numRef>
          </c:yVal>
          <c:smooth val="1"/>
        </c:ser>
        <c:ser>
          <c:idx val="14"/>
          <c:order val="1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Comb3!$M$11:$M$21</c:f>
              <c:numCache>
                <c:formatCode>0.00</c:formatCode>
                <c:ptCount val="11"/>
                <c:pt idx="0">
                  <c:v>28.927860795454546</c:v>
                </c:pt>
                <c:pt idx="1">
                  <c:v>23.784260795454546</c:v>
                </c:pt>
                <c:pt idx="2">
                  <c:v>18.640660795454544</c:v>
                </c:pt>
                <c:pt idx="3">
                  <c:v>13.497060795454543</c:v>
                </c:pt>
                <c:pt idx="4">
                  <c:v>8.353460795454545</c:v>
                </c:pt>
                <c:pt idx="5">
                  <c:v>3.2098607954545457</c:v>
                </c:pt>
                <c:pt idx="6">
                  <c:v>-1.9337392045454536</c:v>
                </c:pt>
                <c:pt idx="7">
                  <c:v>-7.0773392045454564</c:v>
                </c:pt>
                <c:pt idx="8">
                  <c:v>-12.220939204545456</c:v>
                </c:pt>
                <c:pt idx="9">
                  <c:v>-17.364539204545455</c:v>
                </c:pt>
                <c:pt idx="10">
                  <c:v>-22.508139204545454</c:v>
                </c:pt>
              </c:numCache>
            </c:numRef>
          </c:yVal>
          <c:smooth val="1"/>
        </c:ser>
        <c:ser>
          <c:idx val="15"/>
          <c:order val="1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Comb3!$R$11:$R$21</c:f>
              <c:numCache>
                <c:formatCode>0.00</c:formatCode>
                <c:ptCount val="11"/>
                <c:pt idx="0">
                  <c:v>10.679500000000001</c:v>
                </c:pt>
                <c:pt idx="1">
                  <c:v>9.6115500000000011</c:v>
                </c:pt>
                <c:pt idx="2">
                  <c:v>8.5436000000000014</c:v>
                </c:pt>
                <c:pt idx="3">
                  <c:v>7.4756500000000017</c:v>
                </c:pt>
                <c:pt idx="4">
                  <c:v>6.4077000000000011</c:v>
                </c:pt>
                <c:pt idx="5">
                  <c:v>5.3397500000000013</c:v>
                </c:pt>
                <c:pt idx="6">
                  <c:v>4.2718000000000007</c:v>
                </c:pt>
                <c:pt idx="7">
                  <c:v>3.2038500000000019</c:v>
                </c:pt>
                <c:pt idx="8">
                  <c:v>2.1359000000000012</c:v>
                </c:pt>
                <c:pt idx="9">
                  <c:v>1.0679500000000015</c:v>
                </c:pt>
                <c:pt idx="10">
                  <c:v>0</c:v>
                </c:pt>
              </c:numCache>
            </c:numRef>
          </c:yVal>
          <c:smooth val="1"/>
        </c:ser>
        <c:ser>
          <c:idx val="16"/>
          <c:order val="1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incastro!$E$11:$E$21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incastro!$H$11:$H$21</c:f>
              <c:numCache>
                <c:formatCode>0.00</c:formatCode>
                <c:ptCount val="11"/>
                <c:pt idx="0">
                  <c:v>23.964499999999997</c:v>
                </c:pt>
                <c:pt idx="1">
                  <c:v>19.171599999999998</c:v>
                </c:pt>
                <c:pt idx="2">
                  <c:v>14.378699999999998</c:v>
                </c:pt>
                <c:pt idx="3">
                  <c:v>9.585799999999999</c:v>
                </c:pt>
                <c:pt idx="4">
                  <c:v>4.7928999999999995</c:v>
                </c:pt>
                <c:pt idx="5">
                  <c:v>0</c:v>
                </c:pt>
                <c:pt idx="6">
                  <c:v>-4.7928999999999995</c:v>
                </c:pt>
                <c:pt idx="7">
                  <c:v>-9.5858000000000025</c:v>
                </c:pt>
                <c:pt idx="8">
                  <c:v>-14.378700000000006</c:v>
                </c:pt>
                <c:pt idx="9">
                  <c:v>-19.171600000000009</c:v>
                </c:pt>
                <c:pt idx="10">
                  <c:v>-23.964500000000005</c:v>
                </c:pt>
              </c:numCache>
            </c:numRef>
          </c:yVal>
          <c:smooth val="1"/>
        </c:ser>
        <c:ser>
          <c:idx val="17"/>
          <c:order val="1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incastro!$J$11:$J$21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incastro!$M$11:$M$21</c:f>
              <c:numCache>
                <c:formatCode>0.00</c:formatCode>
                <c:ptCount val="11"/>
                <c:pt idx="0">
                  <c:v>25.718000000000004</c:v>
                </c:pt>
                <c:pt idx="1">
                  <c:v>20.574400000000004</c:v>
                </c:pt>
                <c:pt idx="2">
                  <c:v>15.430800000000003</c:v>
                </c:pt>
                <c:pt idx="3">
                  <c:v>10.2872</c:v>
                </c:pt>
                <c:pt idx="4">
                  <c:v>5.1436000000000028</c:v>
                </c:pt>
                <c:pt idx="5">
                  <c:v>0</c:v>
                </c:pt>
                <c:pt idx="6">
                  <c:v>-5.1435999999999957</c:v>
                </c:pt>
                <c:pt idx="7">
                  <c:v>-10.287199999999999</c:v>
                </c:pt>
                <c:pt idx="8">
                  <c:v>-15.430799999999998</c:v>
                </c:pt>
                <c:pt idx="9">
                  <c:v>-20.574399999999997</c:v>
                </c:pt>
                <c:pt idx="10">
                  <c:v>-25.717999999999996</c:v>
                </c:pt>
              </c:numCache>
            </c:numRef>
          </c:yVal>
          <c:smooth val="1"/>
        </c:ser>
        <c:ser>
          <c:idx val="0"/>
          <c:order val="1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appoggi!$C$11:$C$21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1"/>
          <c:order val="1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appoggi!$H$11:$H$21</c:f>
              <c:numCache>
                <c:formatCode>0.00</c:formatCode>
                <c:ptCount val="11"/>
                <c:pt idx="0">
                  <c:v>11.982249999999999</c:v>
                </c:pt>
                <c:pt idx="1">
                  <c:v>9.585799999999999</c:v>
                </c:pt>
                <c:pt idx="2">
                  <c:v>7.1893499999999992</c:v>
                </c:pt>
                <c:pt idx="3">
                  <c:v>4.7928999999999995</c:v>
                </c:pt>
                <c:pt idx="4">
                  <c:v>2.3964499999999997</c:v>
                </c:pt>
                <c:pt idx="5">
                  <c:v>0</c:v>
                </c:pt>
                <c:pt idx="6">
                  <c:v>-2.3964499999999997</c:v>
                </c:pt>
                <c:pt idx="7">
                  <c:v>-4.7929000000000013</c:v>
                </c:pt>
                <c:pt idx="8">
                  <c:v>-7.1893500000000028</c:v>
                </c:pt>
                <c:pt idx="9">
                  <c:v>-9.5858000000000043</c:v>
                </c:pt>
                <c:pt idx="10">
                  <c:v>-11.982250000000002</c:v>
                </c:pt>
              </c:numCache>
            </c:numRef>
          </c:yVal>
          <c:smooth val="1"/>
        </c:ser>
        <c:ser>
          <c:idx val="2"/>
          <c:order val="1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appoggi!$M$11:$M$21</c:f>
              <c:numCache>
                <c:formatCode>0.00</c:formatCode>
                <c:ptCount val="11"/>
                <c:pt idx="0">
                  <c:v>12.859</c:v>
                </c:pt>
                <c:pt idx="1">
                  <c:v>10.2872</c:v>
                </c:pt>
                <c:pt idx="2">
                  <c:v>7.7153999999999998</c:v>
                </c:pt>
                <c:pt idx="3">
                  <c:v>5.1435999999999984</c:v>
                </c:pt>
                <c:pt idx="4">
                  <c:v>2.5717999999999996</c:v>
                </c:pt>
                <c:pt idx="5">
                  <c:v>0</c:v>
                </c:pt>
                <c:pt idx="6">
                  <c:v>-2.5717999999999996</c:v>
                </c:pt>
                <c:pt idx="7">
                  <c:v>-5.1436000000000011</c:v>
                </c:pt>
                <c:pt idx="8">
                  <c:v>-7.7154000000000007</c:v>
                </c:pt>
                <c:pt idx="9">
                  <c:v>-10.2872</c:v>
                </c:pt>
                <c:pt idx="10">
                  <c:v>-12.859</c:v>
                </c:pt>
              </c:numCache>
            </c:numRef>
          </c:yVal>
          <c:smooth val="1"/>
        </c:ser>
        <c:ser>
          <c:idx val="3"/>
          <c:order val="17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appoggi!$R$11:$R$21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07264"/>
        <c:axId val="-1953098560"/>
      </c:scatterChart>
      <c:valAx>
        <c:axId val="-19531072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098560"/>
        <c:crosses val="autoZero"/>
        <c:crossBetween val="midCat"/>
      </c:valAx>
      <c:valAx>
        <c:axId val="-195309856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7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200">
          <a:solidFill>
            <a:sysClr val="windowText" lastClr="000000"/>
          </a:solidFill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4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Comb1!$A$11:$A$21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Comb1!$B$11:$B$21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-8.2766124999999996E-2</c:v>
                </c:pt>
                <c:pt idx="2">
                  <c:v>-0.33106449999999998</c:v>
                </c:pt>
                <c:pt idx="3">
                  <c:v>-0.74489512499999988</c:v>
                </c:pt>
                <c:pt idx="4">
                  <c:v>-1.3242579999999999</c:v>
                </c:pt>
                <c:pt idx="5">
                  <c:v>-2.0691531250000001</c:v>
                </c:pt>
                <c:pt idx="6">
                  <c:v>-2.9795805000000004</c:v>
                </c:pt>
                <c:pt idx="7">
                  <c:v>-4.0555401249999994</c:v>
                </c:pt>
                <c:pt idx="8">
                  <c:v>-5.2970319999999997</c:v>
                </c:pt>
                <c:pt idx="9">
                  <c:v>-6.7040561250000001</c:v>
                </c:pt>
                <c:pt idx="10">
                  <c:v>-8.2766125000000006</c:v>
                </c:pt>
              </c:numCache>
            </c:numRef>
          </c:yVal>
          <c:smooth val="1"/>
        </c:ser>
        <c:ser>
          <c:idx val="5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Comb1!$G$11:$G$21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-0.15605075000000246</c:v>
                </c:pt>
                <c:pt idx="2">
                  <c:v>5.9994219999999956</c:v>
                </c:pt>
                <c:pt idx="3">
                  <c:v>10.189805749999998</c:v>
                </c:pt>
                <c:pt idx="4">
                  <c:v>12.415100499999996</c:v>
                </c:pt>
                <c:pt idx="5">
                  <c:v>12.675306249999991</c:v>
                </c:pt>
                <c:pt idx="6">
                  <c:v>10.970422999999997</c:v>
                </c:pt>
                <c:pt idx="7">
                  <c:v>7.300450749999996</c:v>
                </c:pt>
                <c:pt idx="8">
                  <c:v>1.6653894999999892</c:v>
                </c:pt>
                <c:pt idx="9">
                  <c:v>-5.9347607500000237</c:v>
                </c:pt>
                <c:pt idx="10">
                  <c:v>-15.500000000000028</c:v>
                </c:pt>
              </c:numCache>
            </c:numRef>
          </c:yVal>
          <c:smooth val="1"/>
        </c:ser>
        <c:ser>
          <c:idx val="6"/>
          <c:order val="2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Comb1!$L$11:$L$21</c:f>
              <c:numCache>
                <c:formatCode>0.000</c:formatCode>
                <c:ptCount val="11"/>
                <c:pt idx="0" formatCode="General">
                  <c:v>-15.5</c:v>
                </c:pt>
                <c:pt idx="1">
                  <c:v>-8.7447800000000004</c:v>
                </c:pt>
                <c:pt idx="2">
                  <c:v>-3.5093199999999998</c:v>
                </c:pt>
                <c:pt idx="3">
                  <c:v>0.20638000000000201</c:v>
                </c:pt>
                <c:pt idx="4">
                  <c:v>2.4023199999999996</c:v>
                </c:pt>
                <c:pt idx="5">
                  <c:v>3.0784999999999947</c:v>
                </c:pt>
                <c:pt idx="6">
                  <c:v>2.2349199999999918</c:v>
                </c:pt>
                <c:pt idx="7">
                  <c:v>-0.12841999999999842</c:v>
                </c:pt>
                <c:pt idx="8">
                  <c:v>-4.0115199999999973</c:v>
                </c:pt>
                <c:pt idx="9">
                  <c:v>-9.4143800000000013</c:v>
                </c:pt>
                <c:pt idx="10">
                  <c:v>-16.337000000000018</c:v>
                </c:pt>
              </c:numCache>
            </c:numRef>
          </c:yVal>
          <c:smooth val="1"/>
        </c:ser>
        <c:ser>
          <c:idx val="7"/>
          <c:order val="3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Comb1!$Q$11:$Q$21</c:f>
              <c:numCache>
                <c:formatCode>0.000</c:formatCode>
                <c:ptCount val="11"/>
                <c:pt idx="0" formatCode="General">
                  <c:v>-16.337000000000003</c:v>
                </c:pt>
                <c:pt idx="1">
                  <c:v>-13.232970000000003</c:v>
                </c:pt>
                <c:pt idx="2">
                  <c:v>-10.455680000000003</c:v>
                </c:pt>
                <c:pt idx="3">
                  <c:v>-8.0051300000000012</c:v>
                </c:pt>
                <c:pt idx="4">
                  <c:v>-5.8813200000000023</c:v>
                </c:pt>
                <c:pt idx="5">
                  <c:v>-4.0842500000000008</c:v>
                </c:pt>
                <c:pt idx="6">
                  <c:v>-2.613920000000002</c:v>
                </c:pt>
                <c:pt idx="7">
                  <c:v>-1.4703300000000024</c:v>
                </c:pt>
                <c:pt idx="8">
                  <c:v>-0.65348000000000184</c:v>
                </c:pt>
                <c:pt idx="9">
                  <c:v>-0.16336999999999868</c:v>
                </c:pt>
                <c:pt idx="10">
                  <c:v>0</c:v>
                </c:pt>
              </c:numCache>
            </c:numRef>
          </c:yVal>
          <c:smooth val="1"/>
        </c:ser>
        <c:ser>
          <c:idx val="8"/>
          <c:order val="4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Comb2!$B$11:$B$21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-0.16337000000000002</c:v>
                </c:pt>
                <c:pt idx="2">
                  <c:v>-0.65348000000000006</c:v>
                </c:pt>
                <c:pt idx="3">
                  <c:v>-1.4703299999999997</c:v>
                </c:pt>
                <c:pt idx="4">
                  <c:v>-2.6139200000000002</c:v>
                </c:pt>
                <c:pt idx="5">
                  <c:v>-4.0842500000000008</c:v>
                </c:pt>
                <c:pt idx="6">
                  <c:v>-5.8813200000000005</c:v>
                </c:pt>
                <c:pt idx="7">
                  <c:v>-8.0051299999999994</c:v>
                </c:pt>
                <c:pt idx="8">
                  <c:v>-10.455680000000001</c:v>
                </c:pt>
                <c:pt idx="9">
                  <c:v>-13.23297</c:v>
                </c:pt>
                <c:pt idx="10">
                  <c:v>-16.337000000000003</c:v>
                </c:pt>
              </c:numCache>
            </c:numRef>
          </c:yVal>
          <c:smooth val="1"/>
        </c:ser>
        <c:ser>
          <c:idx val="9"/>
          <c:order val="5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Comb2!$G$11:$G$21</c:f>
              <c:numCache>
                <c:formatCode>0.000</c:formatCode>
                <c:ptCount val="11"/>
                <c:pt idx="0" formatCode="General">
                  <c:v>-16.337000000000003</c:v>
                </c:pt>
                <c:pt idx="1">
                  <c:v>-10.415167500000004</c:v>
                </c:pt>
                <c:pt idx="2">
                  <c:v>-5.8129200000000054</c:v>
                </c:pt>
                <c:pt idx="3">
                  <c:v>-2.5302575000000056</c:v>
                </c:pt>
                <c:pt idx="4">
                  <c:v>-0.56718000000000579</c:v>
                </c:pt>
                <c:pt idx="5">
                  <c:v>7.6312499999989569E-2</c:v>
                </c:pt>
                <c:pt idx="6">
                  <c:v>-0.5997800000000062</c:v>
                </c:pt>
                <c:pt idx="7">
                  <c:v>-2.5954575000000091</c:v>
                </c:pt>
                <c:pt idx="8">
                  <c:v>-5.910720000000012</c:v>
                </c:pt>
                <c:pt idx="9">
                  <c:v>-10.545567500000011</c:v>
                </c:pt>
                <c:pt idx="10">
                  <c:v>-16.500000000000028</c:v>
                </c:pt>
              </c:numCache>
            </c:numRef>
          </c:yVal>
          <c:smooth val="1"/>
        </c:ser>
        <c:ser>
          <c:idx val="10"/>
          <c:order val="6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Comb2!$L$11:$L$21</c:f>
              <c:numCache>
                <c:formatCode>0.000</c:formatCode>
                <c:ptCount val="11"/>
                <c:pt idx="0" formatCode="General">
                  <c:v>-16.5</c:v>
                </c:pt>
                <c:pt idx="1">
                  <c:v>-5.4933332499999983</c:v>
                </c:pt>
                <c:pt idx="2">
                  <c:v>3.2501495000000036</c:v>
                </c:pt>
                <c:pt idx="3">
                  <c:v>9.7304482500000056</c:v>
                </c:pt>
                <c:pt idx="4">
                  <c:v>13.947563000000006</c:v>
                </c:pt>
                <c:pt idx="5">
                  <c:v>15.901493750000004</c:v>
                </c:pt>
                <c:pt idx="6">
                  <c:v>15.592240500000003</c:v>
                </c:pt>
                <c:pt idx="7">
                  <c:v>13.019803250000017</c:v>
                </c:pt>
                <c:pt idx="8">
                  <c:v>8.184182000000007</c:v>
                </c:pt>
                <c:pt idx="9">
                  <c:v>1.0853767500000089</c:v>
                </c:pt>
                <c:pt idx="10">
                  <c:v>-8.2766124999999988</c:v>
                </c:pt>
              </c:numCache>
            </c:numRef>
          </c:yVal>
          <c:smooth val="1"/>
        </c:ser>
        <c:ser>
          <c:idx val="11"/>
          <c:order val="7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Comb2!$Q$11:$Q$21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-6.7040561250000001</c:v>
                </c:pt>
                <c:pt idx="2">
                  <c:v>-5.2970320000000006</c:v>
                </c:pt>
                <c:pt idx="3">
                  <c:v>-4.0555401250000012</c:v>
                </c:pt>
                <c:pt idx="4">
                  <c:v>-2.9795805000000004</c:v>
                </c:pt>
                <c:pt idx="5">
                  <c:v>-2.0691531250000001</c:v>
                </c:pt>
                <c:pt idx="6">
                  <c:v>-1.3242579999999999</c:v>
                </c:pt>
                <c:pt idx="7">
                  <c:v>-0.74489512500000021</c:v>
                </c:pt>
                <c:pt idx="8">
                  <c:v>-0.33106450000000009</c:v>
                </c:pt>
                <c:pt idx="9">
                  <c:v>-8.2766125000000024E-2</c:v>
                </c:pt>
                <c:pt idx="10">
                  <c:v>0</c:v>
                </c:pt>
              </c:numCache>
            </c:numRef>
          </c:yVal>
          <c:smooth val="1"/>
        </c:ser>
        <c:ser>
          <c:idx val="12"/>
          <c:order val="8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Comb3!$B$11:$B$21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-8.2766124999999996E-2</c:v>
                </c:pt>
                <c:pt idx="2">
                  <c:v>-0.33106449999999998</c:v>
                </c:pt>
                <c:pt idx="3">
                  <c:v>-0.74489512499999988</c:v>
                </c:pt>
                <c:pt idx="4">
                  <c:v>-1.3242579999999999</c:v>
                </c:pt>
                <c:pt idx="5">
                  <c:v>-2.0691531250000001</c:v>
                </c:pt>
                <c:pt idx="6">
                  <c:v>-2.9795805000000004</c:v>
                </c:pt>
                <c:pt idx="7">
                  <c:v>-4.0555401249999994</c:v>
                </c:pt>
                <c:pt idx="8">
                  <c:v>-5.2970319999999997</c:v>
                </c:pt>
                <c:pt idx="9">
                  <c:v>-6.7040561250000001</c:v>
                </c:pt>
                <c:pt idx="10">
                  <c:v>-8.2766125000000006</c:v>
                </c:pt>
              </c:numCache>
            </c:numRef>
          </c:yVal>
          <c:smooth val="1"/>
        </c:ser>
        <c:ser>
          <c:idx val="13"/>
          <c:order val="9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Comb3!$G$11:$G$21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-0.84605075000000196</c:v>
                </c:pt>
                <c:pt idx="2">
                  <c:v>4.6194219999999966</c:v>
                </c:pt>
                <c:pt idx="3">
                  <c:v>8.1198057499999976</c:v>
                </c:pt>
                <c:pt idx="4">
                  <c:v>9.6551004999999979</c:v>
                </c:pt>
                <c:pt idx="5">
                  <c:v>9.2253062499999885</c:v>
                </c:pt>
                <c:pt idx="6">
                  <c:v>6.8304229999999961</c:v>
                </c:pt>
                <c:pt idx="7">
                  <c:v>2.4704507499999906</c:v>
                </c:pt>
                <c:pt idx="8">
                  <c:v>-3.854610500000021</c:v>
                </c:pt>
                <c:pt idx="9">
                  <c:v>-12.144760750000017</c:v>
                </c:pt>
                <c:pt idx="10">
                  <c:v>-22.400000000000034</c:v>
                </c:pt>
              </c:numCache>
            </c:numRef>
          </c:yVal>
          <c:smooth val="1"/>
        </c:ser>
        <c:ser>
          <c:idx val="14"/>
          <c:order val="1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Comb3!$L$11:$L$21</c:f>
              <c:numCache>
                <c:formatCode>0.000</c:formatCode>
                <c:ptCount val="11"/>
                <c:pt idx="0" formatCode="General">
                  <c:v>-22.4</c:v>
                </c:pt>
                <c:pt idx="1">
                  <c:v>-10.803333249999996</c:v>
                </c:pt>
                <c:pt idx="2">
                  <c:v>-1.4698504999999953</c:v>
                </c:pt>
                <c:pt idx="3">
                  <c:v>5.600448250000003</c:v>
                </c:pt>
                <c:pt idx="4">
                  <c:v>10.407563000000007</c:v>
                </c:pt>
                <c:pt idx="5">
                  <c:v>12.951493750000001</c:v>
                </c:pt>
                <c:pt idx="6">
                  <c:v>13.232240499999996</c:v>
                </c:pt>
                <c:pt idx="7">
                  <c:v>11.249803250000006</c:v>
                </c:pt>
                <c:pt idx="8">
                  <c:v>7.0041820000000143</c:v>
                </c:pt>
                <c:pt idx="9">
                  <c:v>0.49537674999999126</c:v>
                </c:pt>
                <c:pt idx="10">
                  <c:v>-8.276612500000013</c:v>
                </c:pt>
              </c:numCache>
            </c:numRef>
          </c:yVal>
          <c:smooth val="1"/>
        </c:ser>
        <c:ser>
          <c:idx val="15"/>
          <c:order val="11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Comb3!$Q$11:$Q$21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-6.7040561250000001</c:v>
                </c:pt>
                <c:pt idx="2">
                  <c:v>-5.2970320000000006</c:v>
                </c:pt>
                <c:pt idx="3">
                  <c:v>-4.0555401250000012</c:v>
                </c:pt>
                <c:pt idx="4">
                  <c:v>-2.9795805000000004</c:v>
                </c:pt>
                <c:pt idx="5">
                  <c:v>-2.0691531250000001</c:v>
                </c:pt>
                <c:pt idx="6">
                  <c:v>-1.3242579999999999</c:v>
                </c:pt>
                <c:pt idx="7">
                  <c:v>-0.74489512500000021</c:v>
                </c:pt>
                <c:pt idx="8">
                  <c:v>-0.33106450000000009</c:v>
                </c:pt>
                <c:pt idx="9">
                  <c:v>-8.2766125000000024E-2</c:v>
                </c:pt>
                <c:pt idx="10">
                  <c:v>0</c:v>
                </c:pt>
              </c:numCache>
            </c:numRef>
          </c:yVal>
          <c:smooth val="1"/>
        </c:ser>
        <c:ser>
          <c:idx val="16"/>
          <c:order val="12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incastro!$E$11:$E$21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incastro!$G$11:$G$21</c:f>
              <c:numCache>
                <c:formatCode>0.000</c:formatCode>
                <c:ptCount val="11"/>
                <c:pt idx="0" formatCode="General">
                  <c:v>-16.375741666666666</c:v>
                </c:pt>
                <c:pt idx="1">
                  <c:v>-7.5328411666666675</c:v>
                </c:pt>
                <c:pt idx="2">
                  <c:v>-0.65502966666666884</c:v>
                </c:pt>
                <c:pt idx="3">
                  <c:v>4.2576928333333299</c:v>
                </c:pt>
                <c:pt idx="4">
                  <c:v>7.2053263333333302</c:v>
                </c:pt>
                <c:pt idx="5">
                  <c:v>8.1878708333333279</c:v>
                </c:pt>
                <c:pt idx="6">
                  <c:v>7.2053263333333319</c:v>
                </c:pt>
                <c:pt idx="7">
                  <c:v>4.2576928333333299</c:v>
                </c:pt>
                <c:pt idx="8">
                  <c:v>-0.65502966666667817</c:v>
                </c:pt>
                <c:pt idx="9">
                  <c:v>-7.5328411666666852</c:v>
                </c:pt>
                <c:pt idx="10">
                  <c:v>-16.375741666666698</c:v>
                </c:pt>
              </c:numCache>
            </c:numRef>
          </c:yVal>
          <c:smooth val="1"/>
        </c:ser>
        <c:ser>
          <c:idx val="17"/>
          <c:order val="13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incastro!$J$11:$J$21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incastro!$L$11:$L$21</c:f>
              <c:numCache>
                <c:formatCode>0.000</c:formatCode>
                <c:ptCount val="11"/>
                <c:pt idx="0" formatCode="General">
                  <c:v>-18.859866666666669</c:v>
                </c:pt>
                <c:pt idx="1">
                  <c:v>-8.6755386666666645</c:v>
                </c:pt>
                <c:pt idx="2">
                  <c:v>-0.75439466666666188</c:v>
                </c:pt>
                <c:pt idx="3">
                  <c:v>4.9035653333333364</c:v>
                </c:pt>
                <c:pt idx="4">
                  <c:v>8.2983413333333438</c:v>
                </c:pt>
                <c:pt idx="5">
                  <c:v>9.4299333333333415</c:v>
                </c:pt>
                <c:pt idx="6">
                  <c:v>8.2983413333333473</c:v>
                </c:pt>
                <c:pt idx="7">
                  <c:v>4.9035653333333471</c:v>
                </c:pt>
                <c:pt idx="8">
                  <c:v>-0.75439466666665567</c:v>
                </c:pt>
                <c:pt idx="9">
                  <c:v>-8.6755386666666539</c:v>
                </c:pt>
                <c:pt idx="10">
                  <c:v>-18.859866666666662</c:v>
                </c:pt>
              </c:numCache>
            </c:numRef>
          </c:yVal>
          <c:smooth val="1"/>
        </c:ser>
        <c:ser>
          <c:idx val="0"/>
          <c:order val="14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appoggi!$B$11:$B$21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ser>
          <c:idx val="1"/>
          <c:order val="15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appoggi!$G$11:$G$21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4.4214502499999995</c:v>
                </c:pt>
                <c:pt idx="2">
                  <c:v>7.8603559999999986</c:v>
                </c:pt>
                <c:pt idx="3">
                  <c:v>10.316717249999998</c:v>
                </c:pt>
                <c:pt idx="4">
                  <c:v>11.790533999999997</c:v>
                </c:pt>
                <c:pt idx="5">
                  <c:v>12.281806249999995</c:v>
                </c:pt>
                <c:pt idx="6">
                  <c:v>11.790533999999997</c:v>
                </c:pt>
                <c:pt idx="7">
                  <c:v>10.31671725</c:v>
                </c:pt>
                <c:pt idx="8">
                  <c:v>7.8603559999999959</c:v>
                </c:pt>
                <c:pt idx="9">
                  <c:v>4.4214502499999924</c:v>
                </c:pt>
                <c:pt idx="10">
                  <c:v>0</c:v>
                </c:pt>
              </c:numCache>
            </c:numRef>
          </c:yVal>
          <c:smooth val="1"/>
        </c:ser>
        <c:ser>
          <c:idx val="2"/>
          <c:order val="16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appoggi!$L$11:$L$21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5.0921640000000012</c:v>
                </c:pt>
                <c:pt idx="2">
                  <c:v>9.0527360000000012</c:v>
                </c:pt>
                <c:pt idx="3">
                  <c:v>11.881716000000003</c:v>
                </c:pt>
                <c:pt idx="4">
                  <c:v>13.579104000000003</c:v>
                </c:pt>
                <c:pt idx="5">
                  <c:v>14.144900000000002</c:v>
                </c:pt>
                <c:pt idx="6">
                  <c:v>13.579104000000001</c:v>
                </c:pt>
                <c:pt idx="7">
                  <c:v>11.881716000000001</c:v>
                </c:pt>
                <c:pt idx="8">
                  <c:v>9.052736000000003</c:v>
                </c:pt>
                <c:pt idx="9">
                  <c:v>5.0921639999999968</c:v>
                </c:pt>
                <c:pt idx="10">
                  <c:v>0</c:v>
                </c:pt>
              </c:numCache>
            </c:numRef>
          </c:yVal>
          <c:smooth val="1"/>
        </c:ser>
        <c:ser>
          <c:idx val="3"/>
          <c:order val="17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appoggi!$O$11:$O$21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appoggi!$Q$11:$Q$21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08896"/>
        <c:axId val="-1953101280"/>
      </c:scatterChart>
      <c:valAx>
        <c:axId val="-1953108896"/>
        <c:scaling>
          <c:orientation val="minMax"/>
          <c:max val="1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1280"/>
        <c:crosses val="autoZero"/>
        <c:crossBetween val="midCat"/>
      </c:valAx>
      <c:valAx>
        <c:axId val="-195310128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8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200">
          <a:solidFill>
            <a:sysClr val="windowText" lastClr="000000"/>
          </a:solidFill>
        </a:defRPr>
      </a:pPr>
      <a:endParaRPr lang="it-IT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Comb1!$B$11:$B$21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-8.2766124999999996E-2</c:v>
                </c:pt>
                <c:pt idx="2">
                  <c:v>-0.33106449999999998</c:v>
                </c:pt>
                <c:pt idx="3">
                  <c:v>-0.74489512499999988</c:v>
                </c:pt>
                <c:pt idx="4">
                  <c:v>-1.3242579999999999</c:v>
                </c:pt>
                <c:pt idx="5">
                  <c:v>-2.0691531250000001</c:v>
                </c:pt>
                <c:pt idx="6">
                  <c:v>-2.9795805000000004</c:v>
                </c:pt>
                <c:pt idx="7">
                  <c:v>-4.0555401249999994</c:v>
                </c:pt>
                <c:pt idx="8">
                  <c:v>-5.2970319999999997</c:v>
                </c:pt>
                <c:pt idx="9">
                  <c:v>-6.7040561250000001</c:v>
                </c:pt>
                <c:pt idx="10">
                  <c:v>-8.2766125000000006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Comb1!$G$11:$G$21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-0.15605075000000246</c:v>
                </c:pt>
                <c:pt idx="2">
                  <c:v>5.9994219999999956</c:v>
                </c:pt>
                <c:pt idx="3">
                  <c:v>10.189805749999998</c:v>
                </c:pt>
                <c:pt idx="4">
                  <c:v>12.415100499999996</c:v>
                </c:pt>
                <c:pt idx="5">
                  <c:v>12.675306249999991</c:v>
                </c:pt>
                <c:pt idx="6">
                  <c:v>10.970422999999997</c:v>
                </c:pt>
                <c:pt idx="7">
                  <c:v>7.300450749999996</c:v>
                </c:pt>
                <c:pt idx="8">
                  <c:v>1.6653894999999892</c:v>
                </c:pt>
                <c:pt idx="9">
                  <c:v>-5.9347607500000237</c:v>
                </c:pt>
                <c:pt idx="10">
                  <c:v>-15.500000000000028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Comb1!$L$11:$L$21</c:f>
              <c:numCache>
                <c:formatCode>0.000</c:formatCode>
                <c:ptCount val="11"/>
                <c:pt idx="0" formatCode="General">
                  <c:v>-15.5</c:v>
                </c:pt>
                <c:pt idx="1">
                  <c:v>-8.7447800000000004</c:v>
                </c:pt>
                <c:pt idx="2">
                  <c:v>-3.5093199999999998</c:v>
                </c:pt>
                <c:pt idx="3">
                  <c:v>0.20638000000000201</c:v>
                </c:pt>
                <c:pt idx="4">
                  <c:v>2.4023199999999996</c:v>
                </c:pt>
                <c:pt idx="5">
                  <c:v>3.0784999999999947</c:v>
                </c:pt>
                <c:pt idx="6">
                  <c:v>2.2349199999999918</c:v>
                </c:pt>
                <c:pt idx="7">
                  <c:v>-0.12841999999999842</c:v>
                </c:pt>
                <c:pt idx="8">
                  <c:v>-4.0115199999999973</c:v>
                </c:pt>
                <c:pt idx="9">
                  <c:v>-9.4143800000000013</c:v>
                </c:pt>
                <c:pt idx="10">
                  <c:v>-16.337000000000018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Comb1!$Q$11:$Q$21</c:f>
              <c:numCache>
                <c:formatCode>0.000</c:formatCode>
                <c:ptCount val="11"/>
                <c:pt idx="0" formatCode="General">
                  <c:v>-16.337000000000003</c:v>
                </c:pt>
                <c:pt idx="1">
                  <c:v>-13.232970000000003</c:v>
                </c:pt>
                <c:pt idx="2">
                  <c:v>-10.455680000000003</c:v>
                </c:pt>
                <c:pt idx="3">
                  <c:v>-8.0051300000000012</c:v>
                </c:pt>
                <c:pt idx="4">
                  <c:v>-5.8813200000000023</c:v>
                </c:pt>
                <c:pt idx="5">
                  <c:v>-4.0842500000000008</c:v>
                </c:pt>
                <c:pt idx="6">
                  <c:v>-2.613920000000002</c:v>
                </c:pt>
                <c:pt idx="7">
                  <c:v>-1.4703300000000024</c:v>
                </c:pt>
                <c:pt idx="8">
                  <c:v>-0.65348000000000184</c:v>
                </c:pt>
                <c:pt idx="9">
                  <c:v>-0.16336999999999868</c:v>
                </c:pt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05088"/>
        <c:axId val="-1953112704"/>
      </c:scatterChart>
      <c:valAx>
        <c:axId val="-19531050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12704"/>
        <c:crosses val="autoZero"/>
        <c:crossBetween val="midCat"/>
      </c:valAx>
      <c:valAx>
        <c:axId val="-195311270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Comb1!$A$25:$A$32</c:f>
              <c:numCache>
                <c:formatCode>0.00</c:formatCode>
                <c:ptCount val="8"/>
                <c:pt idx="0">
                  <c:v>0</c:v>
                </c:pt>
                <c:pt idx="1">
                  <c:v>1.55</c:v>
                </c:pt>
                <c:pt idx="2" formatCode="0.000">
                  <c:v>1.55</c:v>
                </c:pt>
                <c:pt idx="3" formatCode="0.000">
                  <c:v>5.65</c:v>
                </c:pt>
                <c:pt idx="4" formatCode="0.000">
                  <c:v>5.65</c:v>
                </c:pt>
                <c:pt idx="5" formatCode="0.000">
                  <c:v>10.050000000000001</c:v>
                </c:pt>
                <c:pt idx="6" formatCode="0.000">
                  <c:v>10.050000000000001</c:v>
                </c:pt>
                <c:pt idx="7" formatCode="0.000">
                  <c:v>11.600000000000001</c:v>
                </c:pt>
              </c:numCache>
            </c:numRef>
          </c:xVal>
          <c:yVal>
            <c:numRef>
              <c:f>Comb1!$B$25:$B$32</c:f>
              <c:numCache>
                <c:formatCode>0.00</c:formatCode>
                <c:ptCount val="8"/>
                <c:pt idx="0">
                  <c:v>0</c:v>
                </c:pt>
                <c:pt idx="1">
                  <c:v>-10.679499999999999</c:v>
                </c:pt>
                <c:pt idx="2">
                  <c:v>22.202698170731704</c:v>
                </c:pt>
                <c:pt idx="3">
                  <c:v>-25.726301829268298</c:v>
                </c:pt>
                <c:pt idx="4">
                  <c:v>17.079772727272726</c:v>
                </c:pt>
                <c:pt idx="5">
                  <c:v>-17.460227272727273</c:v>
                </c:pt>
                <c:pt idx="6">
                  <c:v>21.080000000000002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12160"/>
        <c:axId val="-1953111072"/>
      </c:scatterChart>
      <c:valAx>
        <c:axId val="-1953112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11072"/>
        <c:crosses val="autoZero"/>
        <c:crossBetween val="midCat"/>
      </c:valAx>
      <c:valAx>
        <c:axId val="-195311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12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Comb2!$B$11:$B$21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-0.16337000000000002</c:v>
                </c:pt>
                <c:pt idx="2">
                  <c:v>-0.65348000000000006</c:v>
                </c:pt>
                <c:pt idx="3">
                  <c:v>-1.4703299999999997</c:v>
                </c:pt>
                <c:pt idx="4">
                  <c:v>-2.6139200000000002</c:v>
                </c:pt>
                <c:pt idx="5">
                  <c:v>-4.0842500000000008</c:v>
                </c:pt>
                <c:pt idx="6">
                  <c:v>-5.8813200000000005</c:v>
                </c:pt>
                <c:pt idx="7">
                  <c:v>-8.0051299999999994</c:v>
                </c:pt>
                <c:pt idx="8">
                  <c:v>-10.455680000000001</c:v>
                </c:pt>
                <c:pt idx="9">
                  <c:v>-13.23297</c:v>
                </c:pt>
                <c:pt idx="10">
                  <c:v>-16.337000000000003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Comb2!$G$11:$G$21</c:f>
              <c:numCache>
                <c:formatCode>0.000</c:formatCode>
                <c:ptCount val="11"/>
                <c:pt idx="0" formatCode="General">
                  <c:v>-16.337000000000003</c:v>
                </c:pt>
                <c:pt idx="1">
                  <c:v>-10.415167500000004</c:v>
                </c:pt>
                <c:pt idx="2">
                  <c:v>-5.8129200000000054</c:v>
                </c:pt>
                <c:pt idx="3">
                  <c:v>-2.5302575000000056</c:v>
                </c:pt>
                <c:pt idx="4">
                  <c:v>-0.56718000000000579</c:v>
                </c:pt>
                <c:pt idx="5">
                  <c:v>7.6312499999989569E-2</c:v>
                </c:pt>
                <c:pt idx="6">
                  <c:v>-0.5997800000000062</c:v>
                </c:pt>
                <c:pt idx="7">
                  <c:v>-2.5954575000000091</c:v>
                </c:pt>
                <c:pt idx="8">
                  <c:v>-5.910720000000012</c:v>
                </c:pt>
                <c:pt idx="9">
                  <c:v>-10.545567500000011</c:v>
                </c:pt>
                <c:pt idx="10">
                  <c:v>-16.500000000000028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Comb2!$L$11:$L$21</c:f>
              <c:numCache>
                <c:formatCode>0.000</c:formatCode>
                <c:ptCount val="11"/>
                <c:pt idx="0" formatCode="General">
                  <c:v>-16.5</c:v>
                </c:pt>
                <c:pt idx="1">
                  <c:v>-5.4933332499999983</c:v>
                </c:pt>
                <c:pt idx="2">
                  <c:v>3.2501495000000036</c:v>
                </c:pt>
                <c:pt idx="3">
                  <c:v>9.7304482500000056</c:v>
                </c:pt>
                <c:pt idx="4">
                  <c:v>13.947563000000006</c:v>
                </c:pt>
                <c:pt idx="5">
                  <c:v>15.901493750000004</c:v>
                </c:pt>
                <c:pt idx="6">
                  <c:v>15.592240500000003</c:v>
                </c:pt>
                <c:pt idx="7">
                  <c:v>13.019803250000017</c:v>
                </c:pt>
                <c:pt idx="8">
                  <c:v>8.184182000000007</c:v>
                </c:pt>
                <c:pt idx="9">
                  <c:v>1.0853767500000089</c:v>
                </c:pt>
                <c:pt idx="10">
                  <c:v>-8.2766124999999988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Comb2!$O$11:$O$21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Comb2!$Q$11:$Q$21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-6.7040561250000001</c:v>
                </c:pt>
                <c:pt idx="2">
                  <c:v>-5.2970320000000006</c:v>
                </c:pt>
                <c:pt idx="3">
                  <c:v>-4.0555401250000012</c:v>
                </c:pt>
                <c:pt idx="4">
                  <c:v>-2.9795805000000004</c:v>
                </c:pt>
                <c:pt idx="5">
                  <c:v>-2.0691531250000001</c:v>
                </c:pt>
                <c:pt idx="6">
                  <c:v>-1.3242579999999999</c:v>
                </c:pt>
                <c:pt idx="7">
                  <c:v>-0.74489512500000021</c:v>
                </c:pt>
                <c:pt idx="8">
                  <c:v>-0.33106450000000009</c:v>
                </c:pt>
                <c:pt idx="9">
                  <c:v>-8.2766125000000024E-2</c:v>
                </c:pt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098016"/>
        <c:axId val="-1953111616"/>
      </c:scatterChart>
      <c:valAx>
        <c:axId val="-19530980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11616"/>
        <c:crosses val="autoZero"/>
        <c:crossBetween val="midCat"/>
      </c:valAx>
      <c:valAx>
        <c:axId val="-19531116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098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Comb2!$A$25:$A$32</c:f>
              <c:numCache>
                <c:formatCode>0.00</c:formatCode>
                <c:ptCount val="8"/>
                <c:pt idx="0">
                  <c:v>0</c:v>
                </c:pt>
                <c:pt idx="1">
                  <c:v>1.55</c:v>
                </c:pt>
                <c:pt idx="2" formatCode="0.000">
                  <c:v>1.55</c:v>
                </c:pt>
                <c:pt idx="3" formatCode="0.000">
                  <c:v>5.65</c:v>
                </c:pt>
                <c:pt idx="4" formatCode="0.000">
                  <c:v>5.65</c:v>
                </c:pt>
                <c:pt idx="5" formatCode="0.000">
                  <c:v>10.050000000000001</c:v>
                </c:pt>
                <c:pt idx="6" formatCode="0.000">
                  <c:v>10.050000000000001</c:v>
                </c:pt>
                <c:pt idx="7" formatCode="0.000">
                  <c:v>11.600000000000001</c:v>
                </c:pt>
              </c:numCache>
            </c:numRef>
          </c:xVal>
          <c:yVal>
            <c:numRef>
              <c:f>Comb2!$B$25:$B$32</c:f>
              <c:numCache>
                <c:formatCode>0.00</c:formatCode>
                <c:ptCount val="8"/>
                <c:pt idx="0">
                  <c:v>0</c:v>
                </c:pt>
                <c:pt idx="1">
                  <c:v>-21.08</c:v>
                </c:pt>
                <c:pt idx="2">
                  <c:v>16.052743902439023</c:v>
                </c:pt>
                <c:pt idx="3">
                  <c:v>-16.13225609756098</c:v>
                </c:pt>
                <c:pt idx="4">
                  <c:v>27.586951704545456</c:v>
                </c:pt>
                <c:pt idx="5">
                  <c:v>-23.849048295454544</c:v>
                </c:pt>
                <c:pt idx="6">
                  <c:v>10.679500000000001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099648"/>
        <c:axId val="-1953106176"/>
      </c:scatterChart>
      <c:valAx>
        <c:axId val="-195309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6176"/>
        <c:crosses val="autoZero"/>
        <c:crossBetween val="midCat"/>
      </c:valAx>
      <c:valAx>
        <c:axId val="-195310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099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Comb3!$A$11:$A$21</c:f>
              <c:numCache>
                <c:formatCode>0.00</c:formatCode>
                <c:ptCount val="11"/>
                <c:pt idx="0">
                  <c:v>0</c:v>
                </c:pt>
                <c:pt idx="1">
                  <c:v>0.155</c:v>
                </c:pt>
                <c:pt idx="2">
                  <c:v>0.31</c:v>
                </c:pt>
                <c:pt idx="3">
                  <c:v>0.46499999999999997</c:v>
                </c:pt>
                <c:pt idx="4">
                  <c:v>0.62</c:v>
                </c:pt>
                <c:pt idx="5">
                  <c:v>0.77500000000000002</c:v>
                </c:pt>
                <c:pt idx="6">
                  <c:v>0.93</c:v>
                </c:pt>
                <c:pt idx="7">
                  <c:v>1.085</c:v>
                </c:pt>
                <c:pt idx="8">
                  <c:v>1.24</c:v>
                </c:pt>
                <c:pt idx="9">
                  <c:v>1.395</c:v>
                </c:pt>
                <c:pt idx="10">
                  <c:v>1.55</c:v>
                </c:pt>
              </c:numCache>
            </c:numRef>
          </c:xVal>
          <c:yVal>
            <c:numRef>
              <c:f>Comb3!$B$11:$B$21</c:f>
              <c:numCache>
                <c:formatCode>0.000</c:formatCode>
                <c:ptCount val="11"/>
                <c:pt idx="0" formatCode="General">
                  <c:v>0</c:v>
                </c:pt>
                <c:pt idx="1">
                  <c:v>-8.2766124999999996E-2</c:v>
                </c:pt>
                <c:pt idx="2">
                  <c:v>-0.33106449999999998</c:v>
                </c:pt>
                <c:pt idx="3">
                  <c:v>-0.74489512499999988</c:v>
                </c:pt>
                <c:pt idx="4">
                  <c:v>-1.3242579999999999</c:v>
                </c:pt>
                <c:pt idx="5">
                  <c:v>-2.0691531250000001</c:v>
                </c:pt>
                <c:pt idx="6">
                  <c:v>-2.9795805000000004</c:v>
                </c:pt>
                <c:pt idx="7">
                  <c:v>-4.0555401249999994</c:v>
                </c:pt>
                <c:pt idx="8">
                  <c:v>-5.2970319999999997</c:v>
                </c:pt>
                <c:pt idx="9">
                  <c:v>-6.7040561250000001</c:v>
                </c:pt>
                <c:pt idx="10">
                  <c:v>-8.2766125000000006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Comb3!$E$11:$E$21</c:f>
              <c:numCache>
                <c:formatCode>0.000</c:formatCode>
                <c:ptCount val="11"/>
                <c:pt idx="0">
                  <c:v>1.55</c:v>
                </c:pt>
                <c:pt idx="1">
                  <c:v>1.96</c:v>
                </c:pt>
                <c:pt idx="2">
                  <c:v>2.37</c:v>
                </c:pt>
                <c:pt idx="3">
                  <c:v>2.7800000000000002</c:v>
                </c:pt>
                <c:pt idx="4">
                  <c:v>3.19</c:v>
                </c:pt>
                <c:pt idx="5">
                  <c:v>3.5999999999999996</c:v>
                </c:pt>
                <c:pt idx="6">
                  <c:v>4.01</c:v>
                </c:pt>
                <c:pt idx="7">
                  <c:v>4.42</c:v>
                </c:pt>
                <c:pt idx="8">
                  <c:v>4.83</c:v>
                </c:pt>
                <c:pt idx="9">
                  <c:v>5.24</c:v>
                </c:pt>
                <c:pt idx="10">
                  <c:v>5.65</c:v>
                </c:pt>
              </c:numCache>
            </c:numRef>
          </c:xVal>
          <c:yVal>
            <c:numRef>
              <c:f>Comb3!$G$11:$G$21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-0.84605075000000196</c:v>
                </c:pt>
                <c:pt idx="2">
                  <c:v>4.6194219999999966</c:v>
                </c:pt>
                <c:pt idx="3">
                  <c:v>8.1198057499999976</c:v>
                </c:pt>
                <c:pt idx="4">
                  <c:v>9.6551004999999979</c:v>
                </c:pt>
                <c:pt idx="5">
                  <c:v>9.2253062499999885</c:v>
                </c:pt>
                <c:pt idx="6">
                  <c:v>6.8304229999999961</c:v>
                </c:pt>
                <c:pt idx="7">
                  <c:v>2.4704507499999906</c:v>
                </c:pt>
                <c:pt idx="8">
                  <c:v>-3.854610500000021</c:v>
                </c:pt>
                <c:pt idx="9">
                  <c:v>-12.144760750000017</c:v>
                </c:pt>
                <c:pt idx="10">
                  <c:v>-22.400000000000034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Comb3!$J$11:$J$21</c:f>
              <c:numCache>
                <c:formatCode>0.000</c:formatCode>
                <c:ptCount val="11"/>
                <c:pt idx="0">
                  <c:v>5.65</c:v>
                </c:pt>
                <c:pt idx="1">
                  <c:v>6.0900000000000007</c:v>
                </c:pt>
                <c:pt idx="2">
                  <c:v>6.53</c:v>
                </c:pt>
                <c:pt idx="3">
                  <c:v>6.9700000000000006</c:v>
                </c:pt>
                <c:pt idx="4">
                  <c:v>7.41</c:v>
                </c:pt>
                <c:pt idx="5">
                  <c:v>7.8500000000000005</c:v>
                </c:pt>
                <c:pt idx="6">
                  <c:v>8.2900000000000009</c:v>
                </c:pt>
                <c:pt idx="7">
                  <c:v>8.73</c:v>
                </c:pt>
                <c:pt idx="8">
                  <c:v>9.17</c:v>
                </c:pt>
                <c:pt idx="9">
                  <c:v>9.61</c:v>
                </c:pt>
                <c:pt idx="10">
                  <c:v>10.050000000000001</c:v>
                </c:pt>
              </c:numCache>
            </c:numRef>
          </c:xVal>
          <c:yVal>
            <c:numRef>
              <c:f>Comb3!$L$11:$L$21</c:f>
              <c:numCache>
                <c:formatCode>0.000</c:formatCode>
                <c:ptCount val="11"/>
                <c:pt idx="0" formatCode="General">
                  <c:v>-22.4</c:v>
                </c:pt>
                <c:pt idx="1">
                  <c:v>-10.803333249999996</c:v>
                </c:pt>
                <c:pt idx="2">
                  <c:v>-1.4698504999999953</c:v>
                </c:pt>
                <c:pt idx="3">
                  <c:v>5.600448250000003</c:v>
                </c:pt>
                <c:pt idx="4">
                  <c:v>10.407563000000007</c:v>
                </c:pt>
                <c:pt idx="5">
                  <c:v>12.951493750000001</c:v>
                </c:pt>
                <c:pt idx="6">
                  <c:v>13.232240499999996</c:v>
                </c:pt>
                <c:pt idx="7">
                  <c:v>11.249803250000006</c:v>
                </c:pt>
                <c:pt idx="8">
                  <c:v>7.0041820000000143</c:v>
                </c:pt>
                <c:pt idx="9">
                  <c:v>0.49537674999999126</c:v>
                </c:pt>
                <c:pt idx="10">
                  <c:v>-8.276612500000013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Comb3!$O$11:$O$21</c:f>
              <c:numCache>
                <c:formatCode>0.000</c:formatCode>
                <c:ptCount val="11"/>
                <c:pt idx="0">
                  <c:v>10.050000000000001</c:v>
                </c:pt>
                <c:pt idx="1">
                  <c:v>10.205</c:v>
                </c:pt>
                <c:pt idx="2">
                  <c:v>10.360000000000001</c:v>
                </c:pt>
                <c:pt idx="3">
                  <c:v>10.515000000000001</c:v>
                </c:pt>
                <c:pt idx="4">
                  <c:v>10.67</c:v>
                </c:pt>
                <c:pt idx="5">
                  <c:v>10.825000000000001</c:v>
                </c:pt>
                <c:pt idx="6">
                  <c:v>10.98</c:v>
                </c:pt>
                <c:pt idx="7">
                  <c:v>11.135000000000002</c:v>
                </c:pt>
                <c:pt idx="8">
                  <c:v>11.290000000000001</c:v>
                </c:pt>
                <c:pt idx="9">
                  <c:v>11.445</c:v>
                </c:pt>
                <c:pt idx="10">
                  <c:v>11.600000000000001</c:v>
                </c:pt>
              </c:numCache>
            </c:numRef>
          </c:xVal>
          <c:yVal>
            <c:numRef>
              <c:f>Comb3!$Q$11:$Q$21</c:f>
              <c:numCache>
                <c:formatCode>0.000</c:formatCode>
                <c:ptCount val="11"/>
                <c:pt idx="0" formatCode="General">
                  <c:v>-8.2766125000000006</c:v>
                </c:pt>
                <c:pt idx="1">
                  <c:v>-6.7040561250000001</c:v>
                </c:pt>
                <c:pt idx="2">
                  <c:v>-5.2970320000000006</c:v>
                </c:pt>
                <c:pt idx="3">
                  <c:v>-4.0555401250000012</c:v>
                </c:pt>
                <c:pt idx="4">
                  <c:v>-2.9795805000000004</c:v>
                </c:pt>
                <c:pt idx="5">
                  <c:v>-2.0691531250000001</c:v>
                </c:pt>
                <c:pt idx="6">
                  <c:v>-1.3242579999999999</c:v>
                </c:pt>
                <c:pt idx="7">
                  <c:v>-0.74489512500000021</c:v>
                </c:pt>
                <c:pt idx="8">
                  <c:v>-0.33106450000000009</c:v>
                </c:pt>
                <c:pt idx="9">
                  <c:v>-8.2766125000000024E-2</c:v>
                </c:pt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3107808"/>
        <c:axId val="-1953097472"/>
      </c:scatterChart>
      <c:valAx>
        <c:axId val="-19531078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097472"/>
        <c:crosses val="autoZero"/>
        <c:crossBetween val="midCat"/>
      </c:valAx>
      <c:valAx>
        <c:axId val="-195309747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95310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5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21</xdr:row>
      <xdr:rowOff>157162</xdr:rowOff>
    </xdr:from>
    <xdr:to>
      <xdr:col>7</xdr:col>
      <xdr:colOff>295275</xdr:colOff>
      <xdr:row>36</xdr:row>
      <xdr:rowOff>42862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21</xdr:row>
      <xdr:rowOff>157162</xdr:rowOff>
    </xdr:from>
    <xdr:to>
      <xdr:col>15</xdr:col>
      <xdr:colOff>0</xdr:colOff>
      <xdr:row>36</xdr:row>
      <xdr:rowOff>42862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21</xdr:row>
      <xdr:rowOff>157162</xdr:rowOff>
    </xdr:from>
    <xdr:to>
      <xdr:col>7</xdr:col>
      <xdr:colOff>295275</xdr:colOff>
      <xdr:row>36</xdr:row>
      <xdr:rowOff>42862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21</xdr:row>
      <xdr:rowOff>157162</xdr:rowOff>
    </xdr:from>
    <xdr:to>
      <xdr:col>15</xdr:col>
      <xdr:colOff>0</xdr:colOff>
      <xdr:row>36</xdr:row>
      <xdr:rowOff>42862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21</xdr:row>
      <xdr:rowOff>157162</xdr:rowOff>
    </xdr:from>
    <xdr:to>
      <xdr:col>7</xdr:col>
      <xdr:colOff>295275</xdr:colOff>
      <xdr:row>36</xdr:row>
      <xdr:rowOff>42862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21</xdr:row>
      <xdr:rowOff>157162</xdr:rowOff>
    </xdr:from>
    <xdr:to>
      <xdr:col>15</xdr:col>
      <xdr:colOff>0</xdr:colOff>
      <xdr:row>36</xdr:row>
      <xdr:rowOff>42862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21</xdr:row>
      <xdr:rowOff>157162</xdr:rowOff>
    </xdr:from>
    <xdr:to>
      <xdr:col>7</xdr:col>
      <xdr:colOff>295275</xdr:colOff>
      <xdr:row>36</xdr:row>
      <xdr:rowOff>42862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21</xdr:row>
      <xdr:rowOff>157162</xdr:rowOff>
    </xdr:from>
    <xdr:to>
      <xdr:col>15</xdr:col>
      <xdr:colOff>0</xdr:colOff>
      <xdr:row>36</xdr:row>
      <xdr:rowOff>42862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21</xdr:row>
      <xdr:rowOff>157162</xdr:rowOff>
    </xdr:from>
    <xdr:to>
      <xdr:col>7</xdr:col>
      <xdr:colOff>295275</xdr:colOff>
      <xdr:row>36</xdr:row>
      <xdr:rowOff>42862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21</xdr:row>
      <xdr:rowOff>157162</xdr:rowOff>
    </xdr:from>
    <xdr:to>
      <xdr:col>15</xdr:col>
      <xdr:colOff>0</xdr:colOff>
      <xdr:row>36</xdr:row>
      <xdr:rowOff>42862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selection activeCell="R11" sqref="R11"/>
    </sheetView>
  </sheetViews>
  <sheetFormatPr defaultRowHeight="14.5" x14ac:dyDescent="0.35"/>
  <cols>
    <col min="1" max="1" width="10.08984375" bestFit="1" customWidth="1"/>
  </cols>
  <sheetData>
    <row r="1" spans="1:18" x14ac:dyDescent="0.35">
      <c r="A1" t="s">
        <v>0</v>
      </c>
      <c r="F1" t="s">
        <v>12</v>
      </c>
      <c r="K1" t="s">
        <v>14</v>
      </c>
      <c r="P1" t="s">
        <v>15</v>
      </c>
    </row>
    <row r="2" spans="1:18" x14ac:dyDescent="0.35">
      <c r="A2" t="s">
        <v>1</v>
      </c>
      <c r="B2" s="4">
        <v>1.55</v>
      </c>
      <c r="C2" t="s">
        <v>3</v>
      </c>
      <c r="F2" t="s">
        <v>1</v>
      </c>
      <c r="G2" s="4">
        <v>4.0999999999999996</v>
      </c>
      <c r="H2" t="s">
        <v>3</v>
      </c>
      <c r="K2" t="s">
        <v>1</v>
      </c>
      <c r="L2" s="4">
        <v>4.4000000000000004</v>
      </c>
      <c r="M2" t="s">
        <v>3</v>
      </c>
      <c r="P2" t="s">
        <v>1</v>
      </c>
      <c r="Q2" s="4">
        <v>1.55</v>
      </c>
      <c r="R2" t="s">
        <v>3</v>
      </c>
    </row>
    <row r="3" spans="1:18" x14ac:dyDescent="0.35">
      <c r="A3" t="s">
        <v>2</v>
      </c>
      <c r="B3" s="4">
        <v>6.89</v>
      </c>
      <c r="C3" t="s">
        <v>4</v>
      </c>
      <c r="F3" t="s">
        <v>2</v>
      </c>
      <c r="G3" s="4">
        <v>11.69</v>
      </c>
      <c r="H3" t="s">
        <v>4</v>
      </c>
      <c r="K3" t="s">
        <v>2</v>
      </c>
      <c r="L3" s="4">
        <v>7.85</v>
      </c>
      <c r="M3" t="s">
        <v>4</v>
      </c>
      <c r="P3" t="s">
        <v>2</v>
      </c>
      <c r="Q3" s="4">
        <f>6.89+6.71</f>
        <v>13.6</v>
      </c>
      <c r="R3" t="s">
        <v>4</v>
      </c>
    </row>
    <row r="4" spans="1:18" x14ac:dyDescent="0.35">
      <c r="A4" t="s">
        <v>5</v>
      </c>
      <c r="B4" s="4">
        <v>0</v>
      </c>
      <c r="C4" t="s">
        <v>7</v>
      </c>
      <c r="F4" t="s">
        <v>5</v>
      </c>
      <c r="G4" s="4">
        <f>B5</f>
        <v>-8.2766125000000006</v>
      </c>
      <c r="H4" t="s">
        <v>7</v>
      </c>
      <c r="K4" t="s">
        <v>5</v>
      </c>
      <c r="L4" s="4">
        <f>G5</f>
        <v>-15.5</v>
      </c>
      <c r="M4" t="s">
        <v>7</v>
      </c>
      <c r="P4" t="s">
        <v>5</v>
      </c>
      <c r="Q4" s="4">
        <f>-Q3*Q2^2/2</f>
        <v>-16.337000000000003</v>
      </c>
      <c r="R4" t="s">
        <v>7</v>
      </c>
    </row>
    <row r="5" spans="1:18" x14ac:dyDescent="0.35">
      <c r="A5" t="s">
        <v>6</v>
      </c>
      <c r="B5" s="4">
        <f>-B3*B2^2/2</f>
        <v>-8.2766125000000006</v>
      </c>
      <c r="C5" t="s">
        <v>7</v>
      </c>
      <c r="F5" t="s">
        <v>6</v>
      </c>
      <c r="G5" s="4">
        <v>-15.5</v>
      </c>
      <c r="H5" t="s">
        <v>7</v>
      </c>
      <c r="K5" t="s">
        <v>6</v>
      </c>
      <c r="L5" s="4">
        <f>Q4</f>
        <v>-16.337000000000003</v>
      </c>
      <c r="M5" t="s">
        <v>7</v>
      </c>
      <c r="P5" t="s">
        <v>6</v>
      </c>
      <c r="Q5" s="4">
        <v>0</v>
      </c>
      <c r="R5" t="s">
        <v>7</v>
      </c>
    </row>
    <row r="6" spans="1:18" x14ac:dyDescent="0.35">
      <c r="A6" t="s">
        <v>9</v>
      </c>
      <c r="B6" s="7">
        <v>10</v>
      </c>
      <c r="F6" t="s">
        <v>9</v>
      </c>
      <c r="G6" s="7">
        <v>10</v>
      </c>
      <c r="K6" t="s">
        <v>9</v>
      </c>
      <c r="L6" s="7">
        <v>10</v>
      </c>
      <c r="P6" t="s">
        <v>9</v>
      </c>
      <c r="Q6" s="7">
        <v>10</v>
      </c>
    </row>
    <row r="8" spans="1:18" x14ac:dyDescent="0.35">
      <c r="A8" t="s">
        <v>11</v>
      </c>
      <c r="B8">
        <f>B3*B2/2-B4/B2+B5/B2</f>
        <v>0</v>
      </c>
      <c r="F8" t="s">
        <v>11</v>
      </c>
      <c r="G8">
        <f>G3*G2/2-G4/G2+G5/G2</f>
        <v>22.202698170731704</v>
      </c>
      <c r="K8" t="s">
        <v>11</v>
      </c>
      <c r="L8">
        <f>L3*L2/2-L4/L2+L5/L2</f>
        <v>17.079772727272726</v>
      </c>
      <c r="P8" t="s">
        <v>11</v>
      </c>
      <c r="Q8">
        <f>Q3*Q2/2-Q4/Q2+Q5/Q2</f>
        <v>21.080000000000002</v>
      </c>
    </row>
    <row r="10" spans="1:18" x14ac:dyDescent="0.35">
      <c r="A10" s="1" t="s">
        <v>8</v>
      </c>
      <c r="B10" s="1" t="s">
        <v>10</v>
      </c>
      <c r="C10" s="1" t="s">
        <v>16</v>
      </c>
      <c r="E10" t="s">
        <v>13</v>
      </c>
      <c r="F10" s="1" t="s">
        <v>8</v>
      </c>
      <c r="G10" s="1" t="s">
        <v>10</v>
      </c>
      <c r="H10" s="1" t="s">
        <v>16</v>
      </c>
      <c r="J10" t="s">
        <v>13</v>
      </c>
      <c r="K10" s="1" t="s">
        <v>8</v>
      </c>
      <c r="L10" s="1" t="s">
        <v>10</v>
      </c>
      <c r="M10" s="1" t="s">
        <v>16</v>
      </c>
      <c r="O10" t="s">
        <v>13</v>
      </c>
      <c r="P10" s="1" t="s">
        <v>8</v>
      </c>
      <c r="Q10" s="1" t="s">
        <v>10</v>
      </c>
      <c r="R10" s="1" t="s">
        <v>16</v>
      </c>
    </row>
    <row r="11" spans="1:18" x14ac:dyDescent="0.35">
      <c r="A11" s="2">
        <v>0</v>
      </c>
      <c r="B11">
        <f>B$4+B$8*A11-B$3*A11^2/2</f>
        <v>0</v>
      </c>
      <c r="C11" s="2">
        <f>B$8-B$3*A11</f>
        <v>0</v>
      </c>
      <c r="E11" s="5">
        <f>B$2+F11</f>
        <v>1.55</v>
      </c>
      <c r="F11" s="2">
        <v>0</v>
      </c>
      <c r="G11">
        <f>G$4+G$8*F11-G$3*F11^2/2</f>
        <v>-8.2766125000000006</v>
      </c>
      <c r="H11" s="2">
        <f>G$8-G$3*F11</f>
        <v>22.202698170731704</v>
      </c>
      <c r="J11" s="5">
        <f t="shared" ref="J11:J21" si="0">E$21+K11</f>
        <v>5.65</v>
      </c>
      <c r="K11" s="2">
        <v>0</v>
      </c>
      <c r="L11">
        <f>L$4+L$8*K11-L$3*K11^2/2</f>
        <v>-15.5</v>
      </c>
      <c r="M11" s="2">
        <f>L$8-L$3*K11</f>
        <v>17.079772727272726</v>
      </c>
      <c r="O11" s="5">
        <f t="shared" ref="O11:O21" si="1">J$21+P11</f>
        <v>10.050000000000001</v>
      </c>
      <c r="P11" s="2">
        <v>0</v>
      </c>
      <c r="Q11">
        <f>Q$4+Q$8*P11-Q$3*P11^2/2</f>
        <v>-16.337000000000003</v>
      </c>
      <c r="R11" s="2">
        <f>Q$8-Q$3*P11</f>
        <v>21.080000000000002</v>
      </c>
    </row>
    <row r="12" spans="1:18" x14ac:dyDescent="0.35">
      <c r="A12" s="2">
        <f>A11+B$2/B$6</f>
        <v>0.155</v>
      </c>
      <c r="B12" s="3">
        <f t="shared" ref="B12:B21" si="2">B$4+B$8*A12-B$3*A12^2/2</f>
        <v>-8.2766124999999996E-2</v>
      </c>
      <c r="C12" s="2">
        <f t="shared" ref="C12:C21" si="3">B$8-B$3*A12</f>
        <v>-1.06795</v>
      </c>
      <c r="E12" s="5">
        <f t="shared" ref="E12:E21" si="4">B$2+F12</f>
        <v>1.96</v>
      </c>
      <c r="F12" s="2">
        <f>F11+G$2/G$6</f>
        <v>0.41</v>
      </c>
      <c r="G12" s="3">
        <f t="shared" ref="G12:G21" si="5">G$4+G$8*F12-G$3*F12^2/2</f>
        <v>-0.15605075000000246</v>
      </c>
      <c r="H12" s="2">
        <f t="shared" ref="H12:H21" si="6">G$8-G$3*F12</f>
        <v>17.409798170731705</v>
      </c>
      <c r="J12" s="5">
        <f t="shared" si="0"/>
        <v>6.0900000000000007</v>
      </c>
      <c r="K12" s="2">
        <f>K11+L$2/L$6</f>
        <v>0.44000000000000006</v>
      </c>
      <c r="L12" s="3">
        <f t="shared" ref="L12:L21" si="7">L$4+L$8*K12-L$3*K12^2/2</f>
        <v>-8.7447800000000004</v>
      </c>
      <c r="M12" s="2">
        <f t="shared" ref="M12:M21" si="8">L$8-L$3*K12</f>
        <v>13.625772727272725</v>
      </c>
      <c r="O12" s="5">
        <f t="shared" si="1"/>
        <v>10.205</v>
      </c>
      <c r="P12" s="2">
        <f>P11+Q$2/Q$6</f>
        <v>0.155</v>
      </c>
      <c r="Q12" s="3">
        <f t="shared" ref="Q12:Q21" si="9">Q$4+Q$8*P12-Q$3*P12^2/2</f>
        <v>-13.232970000000003</v>
      </c>
      <c r="R12" s="2">
        <f t="shared" ref="R12:R21" si="10">Q$8-Q$3*P12</f>
        <v>18.972000000000001</v>
      </c>
    </row>
    <row r="13" spans="1:18" x14ac:dyDescent="0.35">
      <c r="A13" s="2">
        <f t="shared" ref="A13:A21" si="11">A12+B$2/B$6</f>
        <v>0.31</v>
      </c>
      <c r="B13" s="3">
        <f t="shared" si="2"/>
        <v>-0.33106449999999998</v>
      </c>
      <c r="C13" s="2">
        <f t="shared" si="3"/>
        <v>-2.1358999999999999</v>
      </c>
      <c r="E13" s="5">
        <f t="shared" si="4"/>
        <v>2.37</v>
      </c>
      <c r="F13" s="2">
        <f t="shared" ref="F13:F21" si="12">F12+G$2/G$6</f>
        <v>0.82</v>
      </c>
      <c r="G13" s="3">
        <f t="shared" si="5"/>
        <v>5.9994219999999956</v>
      </c>
      <c r="H13" s="2">
        <f t="shared" si="6"/>
        <v>12.616898170731705</v>
      </c>
      <c r="J13" s="5">
        <f t="shared" si="0"/>
        <v>6.53</v>
      </c>
      <c r="K13" s="2">
        <f t="shared" ref="K13:K21" si="13">K12+L$2/L$6</f>
        <v>0.88000000000000012</v>
      </c>
      <c r="L13" s="3">
        <f t="shared" si="7"/>
        <v>-3.5093199999999998</v>
      </c>
      <c r="M13" s="2">
        <f t="shared" si="8"/>
        <v>10.171772727272725</v>
      </c>
      <c r="O13" s="5">
        <f t="shared" si="1"/>
        <v>10.360000000000001</v>
      </c>
      <c r="P13" s="2">
        <f t="shared" ref="P13:P21" si="14">P12+Q$2/Q$6</f>
        <v>0.31</v>
      </c>
      <c r="Q13" s="3">
        <f t="shared" si="9"/>
        <v>-10.455680000000003</v>
      </c>
      <c r="R13" s="2">
        <f t="shared" si="10"/>
        <v>16.864000000000001</v>
      </c>
    </row>
    <row r="14" spans="1:18" x14ac:dyDescent="0.35">
      <c r="A14" s="2">
        <f t="shared" si="11"/>
        <v>0.46499999999999997</v>
      </c>
      <c r="B14" s="3">
        <f t="shared" si="2"/>
        <v>-0.74489512499999988</v>
      </c>
      <c r="C14" s="2">
        <f t="shared" si="3"/>
        <v>-3.2038499999999996</v>
      </c>
      <c r="E14" s="5">
        <f t="shared" si="4"/>
        <v>2.7800000000000002</v>
      </c>
      <c r="F14" s="2">
        <f t="shared" si="12"/>
        <v>1.23</v>
      </c>
      <c r="G14" s="3">
        <f t="shared" si="5"/>
        <v>10.189805749999998</v>
      </c>
      <c r="H14" s="2">
        <f t="shared" si="6"/>
        <v>7.8239981707317057</v>
      </c>
      <c r="J14" s="5">
        <f t="shared" si="0"/>
        <v>6.9700000000000006</v>
      </c>
      <c r="K14" s="2">
        <f t="shared" si="13"/>
        <v>1.3200000000000003</v>
      </c>
      <c r="L14" s="3">
        <f t="shared" si="7"/>
        <v>0.20638000000000201</v>
      </c>
      <c r="M14" s="2">
        <f t="shared" si="8"/>
        <v>6.7177727272727239</v>
      </c>
      <c r="O14" s="5">
        <f t="shared" si="1"/>
        <v>10.515000000000001</v>
      </c>
      <c r="P14" s="2">
        <f t="shared" si="14"/>
        <v>0.46499999999999997</v>
      </c>
      <c r="Q14" s="3">
        <f t="shared" si="9"/>
        <v>-8.0051300000000012</v>
      </c>
      <c r="R14" s="2">
        <f t="shared" si="10"/>
        <v>14.756000000000002</v>
      </c>
    </row>
    <row r="15" spans="1:18" x14ac:dyDescent="0.35">
      <c r="A15" s="2">
        <f t="shared" si="11"/>
        <v>0.62</v>
      </c>
      <c r="B15" s="3">
        <f t="shared" si="2"/>
        <v>-1.3242579999999999</v>
      </c>
      <c r="C15" s="2">
        <f t="shared" si="3"/>
        <v>-4.2717999999999998</v>
      </c>
      <c r="E15" s="5">
        <f t="shared" si="4"/>
        <v>3.19</v>
      </c>
      <c r="F15" s="2">
        <f t="shared" si="12"/>
        <v>1.64</v>
      </c>
      <c r="G15" s="3">
        <f t="shared" si="5"/>
        <v>12.415100499999996</v>
      </c>
      <c r="H15" s="2">
        <f t="shared" si="6"/>
        <v>3.0310981707317062</v>
      </c>
      <c r="J15" s="5">
        <f t="shared" si="0"/>
        <v>7.41</v>
      </c>
      <c r="K15" s="2">
        <f t="shared" si="13"/>
        <v>1.7600000000000002</v>
      </c>
      <c r="L15" s="3">
        <f t="shared" si="7"/>
        <v>2.4023199999999996</v>
      </c>
      <c r="M15" s="2">
        <f t="shared" si="8"/>
        <v>3.263772727272725</v>
      </c>
      <c r="O15" s="5">
        <f t="shared" si="1"/>
        <v>10.67</v>
      </c>
      <c r="P15" s="2">
        <f t="shared" si="14"/>
        <v>0.62</v>
      </c>
      <c r="Q15" s="3">
        <f t="shared" si="9"/>
        <v>-5.8813200000000023</v>
      </c>
      <c r="R15" s="2">
        <f t="shared" si="10"/>
        <v>12.648000000000001</v>
      </c>
    </row>
    <row r="16" spans="1:18" x14ac:dyDescent="0.35">
      <c r="A16" s="2">
        <f t="shared" si="11"/>
        <v>0.77500000000000002</v>
      </c>
      <c r="B16" s="3">
        <f t="shared" si="2"/>
        <v>-2.0691531250000001</v>
      </c>
      <c r="C16" s="2">
        <f t="shared" si="3"/>
        <v>-5.3397499999999996</v>
      </c>
      <c r="E16" s="5">
        <f t="shared" si="4"/>
        <v>3.5999999999999996</v>
      </c>
      <c r="F16" s="2">
        <f t="shared" si="12"/>
        <v>2.0499999999999998</v>
      </c>
      <c r="G16" s="3">
        <f t="shared" si="5"/>
        <v>12.675306249999991</v>
      </c>
      <c r="H16" s="2">
        <f t="shared" si="6"/>
        <v>-1.7618018292682933</v>
      </c>
      <c r="J16" s="5">
        <f t="shared" si="0"/>
        <v>7.8500000000000005</v>
      </c>
      <c r="K16" s="2">
        <f t="shared" si="13"/>
        <v>2.2000000000000002</v>
      </c>
      <c r="L16" s="3">
        <f t="shared" si="7"/>
        <v>3.0784999999999947</v>
      </c>
      <c r="M16" s="2">
        <f t="shared" si="8"/>
        <v>-0.1902272727272738</v>
      </c>
      <c r="O16" s="5">
        <f t="shared" si="1"/>
        <v>10.825000000000001</v>
      </c>
      <c r="P16" s="2">
        <f t="shared" si="14"/>
        <v>0.77500000000000002</v>
      </c>
      <c r="Q16" s="3">
        <f t="shared" si="9"/>
        <v>-4.0842500000000008</v>
      </c>
      <c r="R16" s="2">
        <f t="shared" si="10"/>
        <v>10.540000000000003</v>
      </c>
    </row>
    <row r="17" spans="1:18" x14ac:dyDescent="0.35">
      <c r="A17" s="2">
        <f t="shared" si="11"/>
        <v>0.93</v>
      </c>
      <c r="B17" s="3">
        <f t="shared" si="2"/>
        <v>-2.9795805000000004</v>
      </c>
      <c r="C17" s="2">
        <f t="shared" si="3"/>
        <v>-6.4077000000000002</v>
      </c>
      <c r="E17" s="5">
        <f t="shared" si="4"/>
        <v>4.01</v>
      </c>
      <c r="F17" s="2">
        <f t="shared" si="12"/>
        <v>2.46</v>
      </c>
      <c r="G17" s="3">
        <f t="shared" si="5"/>
        <v>10.970422999999997</v>
      </c>
      <c r="H17" s="2">
        <f t="shared" si="6"/>
        <v>-6.5547018292682928</v>
      </c>
      <c r="J17" s="5">
        <f t="shared" si="0"/>
        <v>8.2900000000000009</v>
      </c>
      <c r="K17" s="2">
        <f t="shared" si="13"/>
        <v>2.64</v>
      </c>
      <c r="L17" s="3">
        <f t="shared" si="7"/>
        <v>2.2349199999999918</v>
      </c>
      <c r="M17" s="2">
        <f t="shared" si="8"/>
        <v>-3.6442272727272744</v>
      </c>
      <c r="O17" s="5">
        <f t="shared" si="1"/>
        <v>10.98</v>
      </c>
      <c r="P17" s="2">
        <f t="shared" si="14"/>
        <v>0.93</v>
      </c>
      <c r="Q17" s="3">
        <f t="shared" si="9"/>
        <v>-2.613920000000002</v>
      </c>
      <c r="R17" s="2">
        <f t="shared" si="10"/>
        <v>8.4320000000000022</v>
      </c>
    </row>
    <row r="18" spans="1:18" x14ac:dyDescent="0.35">
      <c r="A18" s="2">
        <f t="shared" si="11"/>
        <v>1.085</v>
      </c>
      <c r="B18" s="3">
        <f t="shared" si="2"/>
        <v>-4.0555401249999994</v>
      </c>
      <c r="C18" s="2">
        <f t="shared" si="3"/>
        <v>-7.475649999999999</v>
      </c>
      <c r="E18" s="5">
        <f t="shared" si="4"/>
        <v>4.42</v>
      </c>
      <c r="F18" s="2">
        <f t="shared" si="12"/>
        <v>2.87</v>
      </c>
      <c r="G18" s="3">
        <f t="shared" si="5"/>
        <v>7.300450749999996</v>
      </c>
      <c r="H18" s="2">
        <f t="shared" si="6"/>
        <v>-11.347601829268296</v>
      </c>
      <c r="J18" s="5">
        <f t="shared" si="0"/>
        <v>8.73</v>
      </c>
      <c r="K18" s="2">
        <f t="shared" si="13"/>
        <v>3.08</v>
      </c>
      <c r="L18" s="3">
        <f t="shared" si="7"/>
        <v>-0.12841999999999842</v>
      </c>
      <c r="M18" s="2">
        <f t="shared" si="8"/>
        <v>-7.0982272727272751</v>
      </c>
      <c r="O18" s="5">
        <f t="shared" si="1"/>
        <v>11.135000000000002</v>
      </c>
      <c r="P18" s="2">
        <f t="shared" si="14"/>
        <v>1.085</v>
      </c>
      <c r="Q18" s="3">
        <f t="shared" si="9"/>
        <v>-1.4703300000000024</v>
      </c>
      <c r="R18" s="2">
        <f t="shared" si="10"/>
        <v>6.3240000000000034</v>
      </c>
    </row>
    <row r="19" spans="1:18" x14ac:dyDescent="0.35">
      <c r="A19" s="2">
        <f t="shared" si="11"/>
        <v>1.24</v>
      </c>
      <c r="B19" s="3">
        <f t="shared" si="2"/>
        <v>-5.2970319999999997</v>
      </c>
      <c r="C19" s="2">
        <f t="shared" si="3"/>
        <v>-8.5435999999999996</v>
      </c>
      <c r="E19" s="5">
        <f t="shared" si="4"/>
        <v>4.83</v>
      </c>
      <c r="F19" s="2">
        <f t="shared" si="12"/>
        <v>3.2800000000000002</v>
      </c>
      <c r="G19" s="3">
        <f t="shared" si="5"/>
        <v>1.6653894999999892</v>
      </c>
      <c r="H19" s="2">
        <f t="shared" si="6"/>
        <v>-16.140501829268299</v>
      </c>
      <c r="J19" s="5">
        <f t="shared" si="0"/>
        <v>9.17</v>
      </c>
      <c r="K19" s="2">
        <f t="shared" si="13"/>
        <v>3.52</v>
      </c>
      <c r="L19" s="3">
        <f t="shared" si="7"/>
        <v>-4.0115199999999973</v>
      </c>
      <c r="M19" s="2">
        <f t="shared" si="8"/>
        <v>-10.552227272727272</v>
      </c>
      <c r="O19" s="5">
        <f t="shared" si="1"/>
        <v>11.290000000000001</v>
      </c>
      <c r="P19" s="2">
        <f t="shared" si="14"/>
        <v>1.24</v>
      </c>
      <c r="Q19" s="3">
        <f t="shared" si="9"/>
        <v>-0.65348000000000184</v>
      </c>
      <c r="R19" s="2">
        <f t="shared" si="10"/>
        <v>4.2160000000000011</v>
      </c>
    </row>
    <row r="20" spans="1:18" x14ac:dyDescent="0.35">
      <c r="A20" s="2">
        <f t="shared" si="11"/>
        <v>1.395</v>
      </c>
      <c r="B20" s="3">
        <f t="shared" si="2"/>
        <v>-6.7040561250000001</v>
      </c>
      <c r="C20" s="2">
        <f t="shared" si="3"/>
        <v>-9.6115499999999994</v>
      </c>
      <c r="E20" s="5">
        <f t="shared" si="4"/>
        <v>5.24</v>
      </c>
      <c r="F20" s="2">
        <f t="shared" si="12"/>
        <v>3.6900000000000004</v>
      </c>
      <c r="G20" s="3">
        <f t="shared" si="5"/>
        <v>-5.9347607500000237</v>
      </c>
      <c r="H20" s="2">
        <f t="shared" si="6"/>
        <v>-20.933401829268302</v>
      </c>
      <c r="J20" s="5">
        <f t="shared" si="0"/>
        <v>9.61</v>
      </c>
      <c r="K20" s="2">
        <f t="shared" si="13"/>
        <v>3.96</v>
      </c>
      <c r="L20" s="3">
        <f t="shared" si="7"/>
        <v>-9.4143800000000013</v>
      </c>
      <c r="M20" s="2">
        <f t="shared" si="8"/>
        <v>-14.006227272727273</v>
      </c>
      <c r="O20" s="5">
        <f t="shared" si="1"/>
        <v>11.445</v>
      </c>
      <c r="P20" s="2">
        <f t="shared" si="14"/>
        <v>1.395</v>
      </c>
      <c r="Q20" s="3">
        <f t="shared" si="9"/>
        <v>-0.16336999999999868</v>
      </c>
      <c r="R20" s="2">
        <f t="shared" si="10"/>
        <v>2.1080000000000005</v>
      </c>
    </row>
    <row r="21" spans="1:18" x14ac:dyDescent="0.35">
      <c r="A21" s="2">
        <f t="shared" si="11"/>
        <v>1.55</v>
      </c>
      <c r="B21" s="3">
        <f t="shared" si="2"/>
        <v>-8.2766125000000006</v>
      </c>
      <c r="C21" s="2">
        <f t="shared" si="3"/>
        <v>-10.679499999999999</v>
      </c>
      <c r="E21" s="5">
        <f t="shared" si="4"/>
        <v>5.65</v>
      </c>
      <c r="F21" s="2">
        <f t="shared" si="12"/>
        <v>4.1000000000000005</v>
      </c>
      <c r="G21" s="3">
        <f t="shared" si="5"/>
        <v>-15.500000000000028</v>
      </c>
      <c r="H21" s="2">
        <f t="shared" si="6"/>
        <v>-25.726301829268298</v>
      </c>
      <c r="J21" s="5">
        <f t="shared" si="0"/>
        <v>10.050000000000001</v>
      </c>
      <c r="K21" s="2">
        <f t="shared" si="13"/>
        <v>4.4000000000000004</v>
      </c>
      <c r="L21" s="3">
        <f t="shared" si="7"/>
        <v>-16.337000000000018</v>
      </c>
      <c r="M21" s="2">
        <f t="shared" si="8"/>
        <v>-17.460227272727273</v>
      </c>
      <c r="O21" s="5">
        <f t="shared" si="1"/>
        <v>11.600000000000001</v>
      </c>
      <c r="P21" s="2">
        <f t="shared" si="14"/>
        <v>1.55</v>
      </c>
      <c r="Q21" s="3">
        <f t="shared" si="9"/>
        <v>0</v>
      </c>
      <c r="R21" s="2">
        <f t="shared" si="10"/>
        <v>0</v>
      </c>
    </row>
    <row r="25" spans="1:18" x14ac:dyDescent="0.35">
      <c r="A25" s="6">
        <f>A11</f>
        <v>0</v>
      </c>
      <c r="B25" s="6">
        <f>C11</f>
        <v>0</v>
      </c>
    </row>
    <row r="26" spans="1:18" x14ac:dyDescent="0.35">
      <c r="A26" s="6">
        <f>A21</f>
        <v>1.55</v>
      </c>
      <c r="B26" s="6">
        <f>C21</f>
        <v>-10.679499999999999</v>
      </c>
    </row>
    <row r="27" spans="1:18" x14ac:dyDescent="0.35">
      <c r="A27" s="3">
        <f>E11</f>
        <v>1.55</v>
      </c>
      <c r="B27" s="6">
        <f>H11</f>
        <v>22.202698170731704</v>
      </c>
    </row>
    <row r="28" spans="1:18" x14ac:dyDescent="0.35">
      <c r="A28" s="3">
        <f>E21</f>
        <v>5.65</v>
      </c>
      <c r="B28" s="6">
        <f>H21</f>
        <v>-25.726301829268298</v>
      </c>
    </row>
    <row r="29" spans="1:18" x14ac:dyDescent="0.35">
      <c r="A29" s="3">
        <f>J11</f>
        <v>5.65</v>
      </c>
      <c r="B29" s="6">
        <f>M11</f>
        <v>17.079772727272726</v>
      </c>
    </row>
    <row r="30" spans="1:18" x14ac:dyDescent="0.35">
      <c r="A30" s="3">
        <f>J21</f>
        <v>10.050000000000001</v>
      </c>
      <c r="B30" s="6">
        <f>M21</f>
        <v>-17.460227272727273</v>
      </c>
    </row>
    <row r="31" spans="1:18" x14ac:dyDescent="0.35">
      <c r="A31" s="3">
        <f>O11</f>
        <v>10.050000000000001</v>
      </c>
      <c r="B31" s="6">
        <f>R11</f>
        <v>21.080000000000002</v>
      </c>
    </row>
    <row r="32" spans="1:18" x14ac:dyDescent="0.35">
      <c r="A32" s="3">
        <f>O21</f>
        <v>11.600000000000001</v>
      </c>
      <c r="B32" s="6">
        <f>R21</f>
        <v>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selection activeCell="L5" sqref="L5"/>
    </sheetView>
  </sheetViews>
  <sheetFormatPr defaultRowHeight="14.5" x14ac:dyDescent="0.35"/>
  <cols>
    <col min="1" max="1" width="10.08984375" bestFit="1" customWidth="1"/>
  </cols>
  <sheetData>
    <row r="1" spans="1:18" x14ac:dyDescent="0.35">
      <c r="A1" t="s">
        <v>0</v>
      </c>
      <c r="F1" t="s">
        <v>12</v>
      </c>
      <c r="K1" t="s">
        <v>14</v>
      </c>
      <c r="P1" t="s">
        <v>15</v>
      </c>
    </row>
    <row r="2" spans="1:18" x14ac:dyDescent="0.35">
      <c r="A2" t="s">
        <v>1</v>
      </c>
      <c r="B2" s="4">
        <v>1.55</v>
      </c>
      <c r="C2" t="s">
        <v>3</v>
      </c>
      <c r="F2" t="s">
        <v>1</v>
      </c>
      <c r="G2" s="4">
        <v>4.0999999999999996</v>
      </c>
      <c r="H2" t="s">
        <v>3</v>
      </c>
      <c r="K2" t="s">
        <v>1</v>
      </c>
      <c r="L2" s="4">
        <v>4.4000000000000004</v>
      </c>
      <c r="M2" t="s">
        <v>3</v>
      </c>
      <c r="P2" t="s">
        <v>1</v>
      </c>
      <c r="Q2" s="4">
        <v>1.55</v>
      </c>
      <c r="R2" t="s">
        <v>3</v>
      </c>
    </row>
    <row r="3" spans="1:18" x14ac:dyDescent="0.35">
      <c r="A3" t="s">
        <v>2</v>
      </c>
      <c r="B3" s="4">
        <v>13.6</v>
      </c>
      <c r="C3" t="s">
        <v>4</v>
      </c>
      <c r="F3" t="s">
        <v>2</v>
      </c>
      <c r="G3" s="4">
        <v>7.85</v>
      </c>
      <c r="H3" t="s">
        <v>4</v>
      </c>
      <c r="K3" t="s">
        <v>2</v>
      </c>
      <c r="L3" s="4">
        <v>11.69</v>
      </c>
      <c r="M3" t="s">
        <v>4</v>
      </c>
      <c r="P3" t="s">
        <v>2</v>
      </c>
      <c r="Q3" s="4">
        <v>6.89</v>
      </c>
      <c r="R3" t="s">
        <v>4</v>
      </c>
    </row>
    <row r="4" spans="1:18" x14ac:dyDescent="0.35">
      <c r="A4" t="s">
        <v>5</v>
      </c>
      <c r="B4" s="4">
        <v>0</v>
      </c>
      <c r="C4" t="s">
        <v>7</v>
      </c>
      <c r="F4" t="s">
        <v>5</v>
      </c>
      <c r="G4" s="4">
        <f>B5</f>
        <v>-16.337000000000003</v>
      </c>
      <c r="H4" t="s">
        <v>7</v>
      </c>
      <c r="K4" t="s">
        <v>5</v>
      </c>
      <c r="L4" s="4">
        <f>G5</f>
        <v>-16.5</v>
      </c>
      <c r="M4" t="s">
        <v>7</v>
      </c>
      <c r="P4" t="s">
        <v>5</v>
      </c>
      <c r="Q4" s="4">
        <f>-Q3*Q2^2/2</f>
        <v>-8.2766125000000006</v>
      </c>
      <c r="R4" t="s">
        <v>7</v>
      </c>
    </row>
    <row r="5" spans="1:18" x14ac:dyDescent="0.35">
      <c r="A5" t="s">
        <v>6</v>
      </c>
      <c r="B5" s="4">
        <f>-B3*B2^2/2</f>
        <v>-16.337000000000003</v>
      </c>
      <c r="C5" t="s">
        <v>7</v>
      </c>
      <c r="F5" t="s">
        <v>6</v>
      </c>
      <c r="G5" s="4">
        <v>-16.5</v>
      </c>
      <c r="H5" t="s">
        <v>7</v>
      </c>
      <c r="K5" t="s">
        <v>6</v>
      </c>
      <c r="L5" s="4">
        <f>Q4</f>
        <v>-8.2766125000000006</v>
      </c>
      <c r="M5" t="s">
        <v>7</v>
      </c>
      <c r="P5" t="s">
        <v>6</v>
      </c>
      <c r="Q5" s="4">
        <v>0</v>
      </c>
      <c r="R5" t="s">
        <v>7</v>
      </c>
    </row>
    <row r="6" spans="1:18" x14ac:dyDescent="0.35">
      <c r="A6" t="s">
        <v>9</v>
      </c>
      <c r="B6" s="7">
        <v>10</v>
      </c>
      <c r="F6" t="s">
        <v>9</v>
      </c>
      <c r="G6" s="7">
        <v>10</v>
      </c>
      <c r="K6" t="s">
        <v>9</v>
      </c>
      <c r="L6" s="7">
        <v>10</v>
      </c>
      <c r="P6" t="s">
        <v>9</v>
      </c>
      <c r="Q6" s="7">
        <v>10</v>
      </c>
    </row>
    <row r="8" spans="1:18" x14ac:dyDescent="0.35">
      <c r="A8" t="s">
        <v>11</v>
      </c>
      <c r="B8">
        <f>B3*B2/2-B4/B2+B5/B2</f>
        <v>0</v>
      </c>
      <c r="F8" t="s">
        <v>11</v>
      </c>
      <c r="G8">
        <f>G3*G2/2-G4/G2+G5/G2</f>
        <v>16.052743902439023</v>
      </c>
      <c r="K8" t="s">
        <v>11</v>
      </c>
      <c r="L8">
        <f>L3*L2/2-L4/L2+L5/L2</f>
        <v>27.586951704545456</v>
      </c>
      <c r="P8" t="s">
        <v>11</v>
      </c>
      <c r="Q8">
        <f>Q3*Q2/2-Q4/Q2+Q5/Q2</f>
        <v>10.679500000000001</v>
      </c>
    </row>
    <row r="10" spans="1:18" x14ac:dyDescent="0.35">
      <c r="A10" s="1" t="s">
        <v>8</v>
      </c>
      <c r="B10" s="1" t="s">
        <v>10</v>
      </c>
      <c r="C10" s="1" t="s">
        <v>16</v>
      </c>
      <c r="E10" t="s">
        <v>13</v>
      </c>
      <c r="F10" s="1" t="s">
        <v>8</v>
      </c>
      <c r="G10" s="1" t="s">
        <v>10</v>
      </c>
      <c r="H10" s="1" t="s">
        <v>16</v>
      </c>
      <c r="J10" t="s">
        <v>13</v>
      </c>
      <c r="K10" s="1" t="s">
        <v>8</v>
      </c>
      <c r="L10" s="1" t="s">
        <v>10</v>
      </c>
      <c r="M10" s="1" t="s">
        <v>16</v>
      </c>
      <c r="O10" t="s">
        <v>13</v>
      </c>
      <c r="P10" s="1" t="s">
        <v>8</v>
      </c>
      <c r="Q10" s="1" t="s">
        <v>10</v>
      </c>
      <c r="R10" s="1" t="s">
        <v>16</v>
      </c>
    </row>
    <row r="11" spans="1:18" x14ac:dyDescent="0.35">
      <c r="A11" s="2">
        <v>0</v>
      </c>
      <c r="B11">
        <f>B$4+B$8*A11-B$3*A11^2/2</f>
        <v>0</v>
      </c>
      <c r="C11" s="2">
        <f>B$8-B$3*A11</f>
        <v>0</v>
      </c>
      <c r="E11" s="5">
        <f>B$2+F11</f>
        <v>1.55</v>
      </c>
      <c r="F11" s="2">
        <v>0</v>
      </c>
      <c r="G11">
        <f>G$4+G$8*F11-G$3*F11^2/2</f>
        <v>-16.337000000000003</v>
      </c>
      <c r="H11" s="2">
        <f>G$8-G$3*F11</f>
        <v>16.052743902439023</v>
      </c>
      <c r="J11" s="5">
        <f t="shared" ref="J11:J21" si="0">E$21+K11</f>
        <v>5.65</v>
      </c>
      <c r="K11" s="2">
        <v>0</v>
      </c>
      <c r="L11">
        <f>L$4+L$8*K11-L$3*K11^2/2</f>
        <v>-16.5</v>
      </c>
      <c r="M11" s="2">
        <f>L$8-L$3*K11</f>
        <v>27.586951704545456</v>
      </c>
      <c r="O11" s="5">
        <f t="shared" ref="O11:O21" si="1">J$21+P11</f>
        <v>10.050000000000001</v>
      </c>
      <c r="P11" s="2">
        <v>0</v>
      </c>
      <c r="Q11">
        <f>Q$4+Q$8*P11-Q$3*P11^2/2</f>
        <v>-8.2766125000000006</v>
      </c>
      <c r="R11" s="2">
        <f>Q$8-Q$3*P11</f>
        <v>10.679500000000001</v>
      </c>
    </row>
    <row r="12" spans="1:18" x14ac:dyDescent="0.35">
      <c r="A12" s="2">
        <f>A11+B$2/B$6</f>
        <v>0.155</v>
      </c>
      <c r="B12" s="3">
        <f t="shared" ref="B12:B21" si="2">B$4+B$8*A12-B$3*A12^2/2</f>
        <v>-0.16337000000000002</v>
      </c>
      <c r="C12" s="2">
        <f t="shared" ref="C12:C21" si="3">B$8-B$3*A12</f>
        <v>-2.1080000000000001</v>
      </c>
      <c r="E12" s="5">
        <f t="shared" ref="E12:E21" si="4">B$2+F12</f>
        <v>1.96</v>
      </c>
      <c r="F12" s="2">
        <f>F11+G$2/G$6</f>
        <v>0.41</v>
      </c>
      <c r="G12" s="3">
        <f t="shared" ref="G12:G21" si="5">G$4+G$8*F12-G$3*F12^2/2</f>
        <v>-10.415167500000004</v>
      </c>
      <c r="H12" s="2">
        <f t="shared" ref="H12:H21" si="6">G$8-G$3*F12</f>
        <v>12.834243902439024</v>
      </c>
      <c r="J12" s="5">
        <f t="shared" si="0"/>
        <v>6.0900000000000007</v>
      </c>
      <c r="K12" s="2">
        <f>K11+L$2/L$6</f>
        <v>0.44000000000000006</v>
      </c>
      <c r="L12" s="3">
        <f t="shared" ref="L12:L21" si="7">L$4+L$8*K12-L$3*K12^2/2</f>
        <v>-5.4933332499999983</v>
      </c>
      <c r="M12" s="2">
        <f t="shared" ref="M12:M21" si="8">L$8-L$3*K12</f>
        <v>22.443351704545456</v>
      </c>
      <c r="O12" s="5">
        <f t="shared" si="1"/>
        <v>10.205</v>
      </c>
      <c r="P12" s="2">
        <f>P11+Q$2/Q$6</f>
        <v>0.155</v>
      </c>
      <c r="Q12" s="3">
        <f t="shared" ref="Q12:Q21" si="9">Q$4+Q$8*P12-Q$3*P12^2/2</f>
        <v>-6.7040561250000001</v>
      </c>
      <c r="R12" s="2">
        <f t="shared" ref="R12:R21" si="10">Q$8-Q$3*P12</f>
        <v>9.6115500000000011</v>
      </c>
    </row>
    <row r="13" spans="1:18" x14ac:dyDescent="0.35">
      <c r="A13" s="2">
        <f t="shared" ref="A13:A21" si="11">A12+B$2/B$6</f>
        <v>0.31</v>
      </c>
      <c r="B13" s="3">
        <f t="shared" si="2"/>
        <v>-0.65348000000000006</v>
      </c>
      <c r="C13" s="2">
        <f t="shared" si="3"/>
        <v>-4.2160000000000002</v>
      </c>
      <c r="E13" s="5">
        <f t="shared" si="4"/>
        <v>2.37</v>
      </c>
      <c r="F13" s="2">
        <f t="shared" ref="F13:F21" si="12">F12+G$2/G$6</f>
        <v>0.82</v>
      </c>
      <c r="G13" s="3">
        <f t="shared" si="5"/>
        <v>-5.8129200000000054</v>
      </c>
      <c r="H13" s="2">
        <f t="shared" si="6"/>
        <v>9.6157439024390232</v>
      </c>
      <c r="J13" s="5">
        <f t="shared" si="0"/>
        <v>6.53</v>
      </c>
      <c r="K13" s="2">
        <f t="shared" ref="K13:K21" si="13">K12+L$2/L$6</f>
        <v>0.88000000000000012</v>
      </c>
      <c r="L13" s="3">
        <f t="shared" si="7"/>
        <v>3.2501495000000036</v>
      </c>
      <c r="M13" s="2">
        <f t="shared" si="8"/>
        <v>17.299751704545457</v>
      </c>
      <c r="O13" s="5">
        <f t="shared" si="1"/>
        <v>10.360000000000001</v>
      </c>
      <c r="P13" s="2">
        <f t="shared" ref="P13:P21" si="14">P12+Q$2/Q$6</f>
        <v>0.31</v>
      </c>
      <c r="Q13" s="3">
        <f t="shared" si="9"/>
        <v>-5.2970320000000006</v>
      </c>
      <c r="R13" s="2">
        <f t="shared" si="10"/>
        <v>8.5436000000000014</v>
      </c>
    </row>
    <row r="14" spans="1:18" x14ac:dyDescent="0.35">
      <c r="A14" s="2">
        <f t="shared" si="11"/>
        <v>0.46499999999999997</v>
      </c>
      <c r="B14" s="3">
        <f t="shared" si="2"/>
        <v>-1.4703299999999997</v>
      </c>
      <c r="C14" s="2">
        <f t="shared" si="3"/>
        <v>-6.3239999999999998</v>
      </c>
      <c r="E14" s="5">
        <f t="shared" si="4"/>
        <v>2.7800000000000002</v>
      </c>
      <c r="F14" s="2">
        <f t="shared" si="12"/>
        <v>1.23</v>
      </c>
      <c r="G14" s="3">
        <f t="shared" si="5"/>
        <v>-2.5302575000000056</v>
      </c>
      <c r="H14" s="2">
        <f t="shared" si="6"/>
        <v>6.3972439024390226</v>
      </c>
      <c r="J14" s="5">
        <f t="shared" si="0"/>
        <v>6.9700000000000006</v>
      </c>
      <c r="K14" s="2">
        <f t="shared" si="13"/>
        <v>1.3200000000000003</v>
      </c>
      <c r="L14" s="3">
        <f t="shared" si="7"/>
        <v>9.7304482500000056</v>
      </c>
      <c r="M14" s="2">
        <f t="shared" si="8"/>
        <v>12.156151704545453</v>
      </c>
      <c r="O14" s="5">
        <f t="shared" si="1"/>
        <v>10.515000000000001</v>
      </c>
      <c r="P14" s="2">
        <f t="shared" si="14"/>
        <v>0.46499999999999997</v>
      </c>
      <c r="Q14" s="3">
        <f t="shared" si="9"/>
        <v>-4.0555401250000012</v>
      </c>
      <c r="R14" s="2">
        <f t="shared" si="10"/>
        <v>7.4756500000000017</v>
      </c>
    </row>
    <row r="15" spans="1:18" x14ac:dyDescent="0.35">
      <c r="A15" s="2">
        <f t="shared" si="11"/>
        <v>0.62</v>
      </c>
      <c r="B15" s="3">
        <f t="shared" si="2"/>
        <v>-2.6139200000000002</v>
      </c>
      <c r="C15" s="2">
        <f t="shared" si="3"/>
        <v>-8.4320000000000004</v>
      </c>
      <c r="E15" s="5">
        <f t="shared" si="4"/>
        <v>3.19</v>
      </c>
      <c r="F15" s="2">
        <f t="shared" si="12"/>
        <v>1.64</v>
      </c>
      <c r="G15" s="3">
        <f t="shared" si="5"/>
        <v>-0.56718000000000579</v>
      </c>
      <c r="H15" s="2">
        <f t="shared" si="6"/>
        <v>3.1787439024390238</v>
      </c>
      <c r="J15" s="5">
        <f t="shared" si="0"/>
        <v>7.41</v>
      </c>
      <c r="K15" s="2">
        <f t="shared" si="13"/>
        <v>1.7600000000000002</v>
      </c>
      <c r="L15" s="3">
        <f t="shared" si="7"/>
        <v>13.947563000000006</v>
      </c>
      <c r="M15" s="2">
        <f t="shared" si="8"/>
        <v>7.0125517045454551</v>
      </c>
      <c r="O15" s="5">
        <f t="shared" si="1"/>
        <v>10.67</v>
      </c>
      <c r="P15" s="2">
        <f t="shared" si="14"/>
        <v>0.62</v>
      </c>
      <c r="Q15" s="3">
        <f t="shared" si="9"/>
        <v>-2.9795805000000004</v>
      </c>
      <c r="R15" s="2">
        <f t="shared" si="10"/>
        <v>6.4077000000000011</v>
      </c>
    </row>
    <row r="16" spans="1:18" x14ac:dyDescent="0.35">
      <c r="A16" s="2">
        <f t="shared" si="11"/>
        <v>0.77500000000000002</v>
      </c>
      <c r="B16" s="3">
        <f t="shared" si="2"/>
        <v>-4.0842500000000008</v>
      </c>
      <c r="C16" s="2">
        <f t="shared" si="3"/>
        <v>-10.54</v>
      </c>
      <c r="E16" s="5">
        <f t="shared" si="4"/>
        <v>3.5999999999999996</v>
      </c>
      <c r="F16" s="2">
        <f t="shared" si="12"/>
        <v>2.0499999999999998</v>
      </c>
      <c r="G16" s="3">
        <f t="shared" si="5"/>
        <v>7.6312499999989569E-2</v>
      </c>
      <c r="H16" s="2">
        <f t="shared" si="6"/>
        <v>-3.9756097560974979E-2</v>
      </c>
      <c r="J16" s="5">
        <f t="shared" si="0"/>
        <v>7.8500000000000005</v>
      </c>
      <c r="K16" s="2">
        <f t="shared" si="13"/>
        <v>2.2000000000000002</v>
      </c>
      <c r="L16" s="3">
        <f t="shared" si="7"/>
        <v>15.901493750000004</v>
      </c>
      <c r="M16" s="2">
        <f t="shared" si="8"/>
        <v>1.8689517045454558</v>
      </c>
      <c r="O16" s="5">
        <f t="shared" si="1"/>
        <v>10.825000000000001</v>
      </c>
      <c r="P16" s="2">
        <f t="shared" si="14"/>
        <v>0.77500000000000002</v>
      </c>
      <c r="Q16" s="3">
        <f t="shared" si="9"/>
        <v>-2.0691531250000001</v>
      </c>
      <c r="R16" s="2">
        <f t="shared" si="10"/>
        <v>5.3397500000000013</v>
      </c>
    </row>
    <row r="17" spans="1:18" x14ac:dyDescent="0.35">
      <c r="A17" s="2">
        <f t="shared" si="11"/>
        <v>0.93</v>
      </c>
      <c r="B17" s="3">
        <f t="shared" si="2"/>
        <v>-5.8813200000000005</v>
      </c>
      <c r="C17" s="2">
        <f t="shared" si="3"/>
        <v>-12.648</v>
      </c>
      <c r="E17" s="5">
        <f t="shared" si="4"/>
        <v>4.01</v>
      </c>
      <c r="F17" s="2">
        <f t="shared" si="12"/>
        <v>2.46</v>
      </c>
      <c r="G17" s="3">
        <f t="shared" si="5"/>
        <v>-0.5997800000000062</v>
      </c>
      <c r="H17" s="2">
        <f t="shared" si="6"/>
        <v>-3.2582560975609773</v>
      </c>
      <c r="J17" s="5">
        <f t="shared" si="0"/>
        <v>8.2900000000000009</v>
      </c>
      <c r="K17" s="2">
        <f t="shared" si="13"/>
        <v>2.64</v>
      </c>
      <c r="L17" s="3">
        <f t="shared" si="7"/>
        <v>15.592240500000003</v>
      </c>
      <c r="M17" s="2">
        <f t="shared" si="8"/>
        <v>-3.2746482954545435</v>
      </c>
      <c r="O17" s="5">
        <f t="shared" si="1"/>
        <v>10.98</v>
      </c>
      <c r="P17" s="2">
        <f t="shared" si="14"/>
        <v>0.93</v>
      </c>
      <c r="Q17" s="3">
        <f t="shared" si="9"/>
        <v>-1.3242579999999999</v>
      </c>
      <c r="R17" s="2">
        <f t="shared" si="10"/>
        <v>4.2718000000000007</v>
      </c>
    </row>
    <row r="18" spans="1:18" x14ac:dyDescent="0.35">
      <c r="A18" s="2">
        <f t="shared" si="11"/>
        <v>1.085</v>
      </c>
      <c r="B18" s="3">
        <f t="shared" si="2"/>
        <v>-8.0051299999999994</v>
      </c>
      <c r="C18" s="2">
        <f t="shared" si="3"/>
        <v>-14.755999999999998</v>
      </c>
      <c r="E18" s="5">
        <f t="shared" si="4"/>
        <v>4.42</v>
      </c>
      <c r="F18" s="2">
        <f t="shared" si="12"/>
        <v>2.87</v>
      </c>
      <c r="G18" s="3">
        <f t="shared" si="5"/>
        <v>-2.5954575000000091</v>
      </c>
      <c r="H18" s="2">
        <f t="shared" si="6"/>
        <v>-6.4767560975609761</v>
      </c>
      <c r="J18" s="5">
        <f t="shared" si="0"/>
        <v>8.73</v>
      </c>
      <c r="K18" s="2">
        <f t="shared" si="13"/>
        <v>3.08</v>
      </c>
      <c r="L18" s="3">
        <f t="shared" si="7"/>
        <v>13.019803250000017</v>
      </c>
      <c r="M18" s="2">
        <f t="shared" si="8"/>
        <v>-8.4182482954545463</v>
      </c>
      <c r="O18" s="5">
        <f t="shared" si="1"/>
        <v>11.135000000000002</v>
      </c>
      <c r="P18" s="2">
        <f t="shared" si="14"/>
        <v>1.085</v>
      </c>
      <c r="Q18" s="3">
        <f t="shared" si="9"/>
        <v>-0.74489512500000021</v>
      </c>
      <c r="R18" s="2">
        <f t="shared" si="10"/>
        <v>3.2038500000000019</v>
      </c>
    </row>
    <row r="19" spans="1:18" x14ac:dyDescent="0.35">
      <c r="A19" s="2">
        <f t="shared" si="11"/>
        <v>1.24</v>
      </c>
      <c r="B19" s="3">
        <f t="shared" si="2"/>
        <v>-10.455680000000001</v>
      </c>
      <c r="C19" s="2">
        <f t="shared" si="3"/>
        <v>-16.864000000000001</v>
      </c>
      <c r="E19" s="5">
        <f t="shared" si="4"/>
        <v>4.83</v>
      </c>
      <c r="F19" s="2">
        <f t="shared" si="12"/>
        <v>3.2800000000000002</v>
      </c>
      <c r="G19" s="3">
        <f t="shared" si="5"/>
        <v>-5.910720000000012</v>
      </c>
      <c r="H19" s="2">
        <f t="shared" si="6"/>
        <v>-9.6952560975609785</v>
      </c>
      <c r="J19" s="5">
        <f t="shared" si="0"/>
        <v>9.17</v>
      </c>
      <c r="K19" s="2">
        <f t="shared" si="13"/>
        <v>3.52</v>
      </c>
      <c r="L19" s="3">
        <f t="shared" si="7"/>
        <v>8.184182000000007</v>
      </c>
      <c r="M19" s="2">
        <f t="shared" si="8"/>
        <v>-13.561848295454546</v>
      </c>
      <c r="O19" s="5">
        <f t="shared" si="1"/>
        <v>11.290000000000001</v>
      </c>
      <c r="P19" s="2">
        <f t="shared" si="14"/>
        <v>1.24</v>
      </c>
      <c r="Q19" s="3">
        <f t="shared" si="9"/>
        <v>-0.33106450000000009</v>
      </c>
      <c r="R19" s="2">
        <f t="shared" si="10"/>
        <v>2.1359000000000012</v>
      </c>
    </row>
    <row r="20" spans="1:18" x14ac:dyDescent="0.35">
      <c r="A20" s="2">
        <f t="shared" si="11"/>
        <v>1.395</v>
      </c>
      <c r="B20" s="3">
        <f t="shared" si="2"/>
        <v>-13.23297</v>
      </c>
      <c r="C20" s="2">
        <f t="shared" si="3"/>
        <v>-18.972000000000001</v>
      </c>
      <c r="E20" s="5">
        <f t="shared" si="4"/>
        <v>5.24</v>
      </c>
      <c r="F20" s="2">
        <f t="shared" si="12"/>
        <v>3.6900000000000004</v>
      </c>
      <c r="G20" s="3">
        <f t="shared" si="5"/>
        <v>-10.545567500000011</v>
      </c>
      <c r="H20" s="2">
        <f t="shared" si="6"/>
        <v>-12.913756097560981</v>
      </c>
      <c r="J20" s="5">
        <f t="shared" si="0"/>
        <v>9.61</v>
      </c>
      <c r="K20" s="2">
        <f t="shared" si="13"/>
        <v>3.96</v>
      </c>
      <c r="L20" s="3">
        <f t="shared" si="7"/>
        <v>1.0853767500000089</v>
      </c>
      <c r="M20" s="2">
        <f t="shared" si="8"/>
        <v>-18.705448295454545</v>
      </c>
      <c r="O20" s="5">
        <f t="shared" si="1"/>
        <v>11.445</v>
      </c>
      <c r="P20" s="2">
        <f t="shared" si="14"/>
        <v>1.395</v>
      </c>
      <c r="Q20" s="3">
        <f t="shared" si="9"/>
        <v>-8.2766125000000024E-2</v>
      </c>
      <c r="R20" s="2">
        <f t="shared" si="10"/>
        <v>1.0679500000000015</v>
      </c>
    </row>
    <row r="21" spans="1:18" x14ac:dyDescent="0.35">
      <c r="A21" s="2">
        <f t="shared" si="11"/>
        <v>1.55</v>
      </c>
      <c r="B21" s="3">
        <f t="shared" si="2"/>
        <v>-16.337000000000003</v>
      </c>
      <c r="C21" s="2">
        <f t="shared" si="3"/>
        <v>-21.08</v>
      </c>
      <c r="E21" s="5">
        <f t="shared" si="4"/>
        <v>5.65</v>
      </c>
      <c r="F21" s="2">
        <f t="shared" si="12"/>
        <v>4.1000000000000005</v>
      </c>
      <c r="G21" s="3">
        <f t="shared" si="5"/>
        <v>-16.500000000000028</v>
      </c>
      <c r="H21" s="2">
        <f t="shared" si="6"/>
        <v>-16.13225609756098</v>
      </c>
      <c r="J21" s="5">
        <f t="shared" si="0"/>
        <v>10.050000000000001</v>
      </c>
      <c r="K21" s="2">
        <f t="shared" si="13"/>
        <v>4.4000000000000004</v>
      </c>
      <c r="L21" s="3">
        <f t="shared" si="7"/>
        <v>-8.2766124999999988</v>
      </c>
      <c r="M21" s="2">
        <f t="shared" si="8"/>
        <v>-23.849048295454544</v>
      </c>
      <c r="O21" s="5">
        <f t="shared" si="1"/>
        <v>11.600000000000001</v>
      </c>
      <c r="P21" s="2">
        <f t="shared" si="14"/>
        <v>1.55</v>
      </c>
      <c r="Q21" s="3">
        <f t="shared" si="9"/>
        <v>0</v>
      </c>
      <c r="R21" s="2">
        <f t="shared" si="10"/>
        <v>0</v>
      </c>
    </row>
    <row r="25" spans="1:18" x14ac:dyDescent="0.35">
      <c r="A25" s="6">
        <f>A11</f>
        <v>0</v>
      </c>
      <c r="B25" s="6">
        <f>C11</f>
        <v>0</v>
      </c>
    </row>
    <row r="26" spans="1:18" x14ac:dyDescent="0.35">
      <c r="A26" s="6">
        <f>A21</f>
        <v>1.55</v>
      </c>
      <c r="B26" s="6">
        <f>C21</f>
        <v>-21.08</v>
      </c>
    </row>
    <row r="27" spans="1:18" x14ac:dyDescent="0.35">
      <c r="A27" s="3">
        <f>E11</f>
        <v>1.55</v>
      </c>
      <c r="B27" s="6">
        <f>H11</f>
        <v>16.052743902439023</v>
      </c>
    </row>
    <row r="28" spans="1:18" x14ac:dyDescent="0.35">
      <c r="A28" s="3">
        <f>E21</f>
        <v>5.65</v>
      </c>
      <c r="B28" s="6">
        <f>H21</f>
        <v>-16.13225609756098</v>
      </c>
    </row>
    <row r="29" spans="1:18" x14ac:dyDescent="0.35">
      <c r="A29" s="3">
        <f>J11</f>
        <v>5.65</v>
      </c>
      <c r="B29" s="6">
        <f>M11</f>
        <v>27.586951704545456</v>
      </c>
    </row>
    <row r="30" spans="1:18" x14ac:dyDescent="0.35">
      <c r="A30" s="3">
        <f>J21</f>
        <v>10.050000000000001</v>
      </c>
      <c r="B30" s="6">
        <f>M21</f>
        <v>-23.849048295454544</v>
      </c>
    </row>
    <row r="31" spans="1:18" x14ac:dyDescent="0.35">
      <c r="A31" s="3">
        <f>O11</f>
        <v>10.050000000000001</v>
      </c>
      <c r="B31" s="6">
        <f>R11</f>
        <v>10.679500000000001</v>
      </c>
    </row>
    <row r="32" spans="1:18" x14ac:dyDescent="0.35">
      <c r="A32" s="3">
        <f>O21</f>
        <v>11.600000000000001</v>
      </c>
      <c r="B32" s="6">
        <f>R21</f>
        <v>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selection activeCell="G5" sqref="G5"/>
    </sheetView>
  </sheetViews>
  <sheetFormatPr defaultRowHeight="14.5" x14ac:dyDescent="0.35"/>
  <cols>
    <col min="1" max="1" width="10.08984375" bestFit="1" customWidth="1"/>
  </cols>
  <sheetData>
    <row r="1" spans="1:18" x14ac:dyDescent="0.35">
      <c r="A1" t="s">
        <v>0</v>
      </c>
      <c r="F1" t="s">
        <v>12</v>
      </c>
      <c r="K1" t="s">
        <v>14</v>
      </c>
      <c r="P1" t="s">
        <v>15</v>
      </c>
    </row>
    <row r="2" spans="1:18" x14ac:dyDescent="0.35">
      <c r="A2" t="s">
        <v>1</v>
      </c>
      <c r="B2" s="4">
        <v>1.55</v>
      </c>
      <c r="C2" t="s">
        <v>3</v>
      </c>
      <c r="F2" t="s">
        <v>1</v>
      </c>
      <c r="G2" s="4">
        <v>4.0999999999999996</v>
      </c>
      <c r="H2" t="s">
        <v>3</v>
      </c>
      <c r="K2" t="s">
        <v>1</v>
      </c>
      <c r="L2" s="4">
        <v>4.4000000000000004</v>
      </c>
      <c r="M2" t="s">
        <v>3</v>
      </c>
      <c r="P2" t="s">
        <v>1</v>
      </c>
      <c r="Q2" s="4">
        <v>1.55</v>
      </c>
      <c r="R2" t="s">
        <v>3</v>
      </c>
    </row>
    <row r="3" spans="1:18" x14ac:dyDescent="0.35">
      <c r="A3" t="s">
        <v>2</v>
      </c>
      <c r="B3" s="4">
        <v>6.89</v>
      </c>
      <c r="C3" t="s">
        <v>4</v>
      </c>
      <c r="F3" t="s">
        <v>2</v>
      </c>
      <c r="G3" s="4">
        <v>11.69</v>
      </c>
      <c r="H3" t="s">
        <v>4</v>
      </c>
      <c r="K3" t="s">
        <v>2</v>
      </c>
      <c r="L3" s="4">
        <v>11.69</v>
      </c>
      <c r="M3" t="s">
        <v>4</v>
      </c>
      <c r="P3" t="s">
        <v>2</v>
      </c>
      <c r="Q3" s="4">
        <v>6.89</v>
      </c>
      <c r="R3" t="s">
        <v>4</v>
      </c>
    </row>
    <row r="4" spans="1:18" x14ac:dyDescent="0.35">
      <c r="A4" t="s">
        <v>5</v>
      </c>
      <c r="B4" s="4">
        <v>0</v>
      </c>
      <c r="C4" t="s">
        <v>7</v>
      </c>
      <c r="F4" t="s">
        <v>5</v>
      </c>
      <c r="G4" s="4">
        <f>B5</f>
        <v>-8.2766125000000006</v>
      </c>
      <c r="H4" t="s">
        <v>7</v>
      </c>
      <c r="K4" t="s">
        <v>5</v>
      </c>
      <c r="L4" s="4">
        <f>G5</f>
        <v>-22.4</v>
      </c>
      <c r="M4" t="s">
        <v>7</v>
      </c>
      <c r="P4" t="s">
        <v>5</v>
      </c>
      <c r="Q4" s="4">
        <f>-Q3*Q2^2/2</f>
        <v>-8.2766125000000006</v>
      </c>
      <c r="R4" t="s">
        <v>7</v>
      </c>
    </row>
    <row r="5" spans="1:18" x14ac:dyDescent="0.35">
      <c r="A5" t="s">
        <v>6</v>
      </c>
      <c r="B5" s="4">
        <f>-B3*B2^2/2</f>
        <v>-8.2766125000000006</v>
      </c>
      <c r="C5" t="s">
        <v>7</v>
      </c>
      <c r="F5" t="s">
        <v>6</v>
      </c>
      <c r="G5" s="4">
        <v>-22.4</v>
      </c>
      <c r="H5" t="s">
        <v>7</v>
      </c>
      <c r="K5" t="s">
        <v>6</v>
      </c>
      <c r="L5" s="4">
        <f>Q4</f>
        <v>-8.2766125000000006</v>
      </c>
      <c r="M5" t="s">
        <v>7</v>
      </c>
      <c r="P5" t="s">
        <v>6</v>
      </c>
      <c r="Q5" s="4">
        <v>0</v>
      </c>
      <c r="R5" t="s">
        <v>7</v>
      </c>
    </row>
    <row r="6" spans="1:18" x14ac:dyDescent="0.35">
      <c r="A6" t="s">
        <v>9</v>
      </c>
      <c r="B6" s="7">
        <v>10</v>
      </c>
      <c r="F6" t="s">
        <v>9</v>
      </c>
      <c r="G6" s="7">
        <v>10</v>
      </c>
      <c r="K6" t="s">
        <v>9</v>
      </c>
      <c r="L6" s="7">
        <v>10</v>
      </c>
      <c r="P6" t="s">
        <v>9</v>
      </c>
      <c r="Q6" s="7">
        <v>10</v>
      </c>
    </row>
    <row r="8" spans="1:18" x14ac:dyDescent="0.35">
      <c r="A8" t="s">
        <v>11</v>
      </c>
      <c r="B8">
        <f>B3*B2/2-B4/B2+B5/B2</f>
        <v>0</v>
      </c>
      <c r="F8" t="s">
        <v>11</v>
      </c>
      <c r="G8">
        <f>G3*G2/2-G4/G2+G5/G2</f>
        <v>20.519771341463411</v>
      </c>
      <c r="K8" t="s">
        <v>11</v>
      </c>
      <c r="L8">
        <f>L3*L2/2-L4/L2+L5/L2</f>
        <v>28.927860795454546</v>
      </c>
      <c r="P8" t="s">
        <v>11</v>
      </c>
      <c r="Q8">
        <f>Q3*Q2/2-Q4/Q2+Q5/Q2</f>
        <v>10.679500000000001</v>
      </c>
    </row>
    <row r="10" spans="1:18" x14ac:dyDescent="0.35">
      <c r="A10" s="1" t="s">
        <v>8</v>
      </c>
      <c r="B10" s="1" t="s">
        <v>10</v>
      </c>
      <c r="C10" s="1" t="s">
        <v>16</v>
      </c>
      <c r="E10" t="s">
        <v>13</v>
      </c>
      <c r="F10" s="1" t="s">
        <v>8</v>
      </c>
      <c r="G10" s="1" t="s">
        <v>10</v>
      </c>
      <c r="H10" s="1" t="s">
        <v>16</v>
      </c>
      <c r="J10" t="s">
        <v>13</v>
      </c>
      <c r="K10" s="1" t="s">
        <v>8</v>
      </c>
      <c r="L10" s="1" t="s">
        <v>10</v>
      </c>
      <c r="M10" s="1" t="s">
        <v>16</v>
      </c>
      <c r="O10" t="s">
        <v>13</v>
      </c>
      <c r="P10" s="1" t="s">
        <v>8</v>
      </c>
      <c r="Q10" s="1" t="s">
        <v>10</v>
      </c>
      <c r="R10" s="1" t="s">
        <v>16</v>
      </c>
    </row>
    <row r="11" spans="1:18" x14ac:dyDescent="0.35">
      <c r="A11" s="2">
        <v>0</v>
      </c>
      <c r="B11">
        <f>B$4+B$8*A11-B$3*A11^2/2</f>
        <v>0</v>
      </c>
      <c r="C11" s="2">
        <f>B$8-B$3*A11</f>
        <v>0</v>
      </c>
      <c r="E11" s="5">
        <f>B$2+F11</f>
        <v>1.55</v>
      </c>
      <c r="F11" s="2">
        <v>0</v>
      </c>
      <c r="G11">
        <f>G$4+G$8*F11-G$3*F11^2/2</f>
        <v>-8.2766125000000006</v>
      </c>
      <c r="H11" s="2">
        <f>G$8-G$3*F11</f>
        <v>20.519771341463411</v>
      </c>
      <c r="J11" s="5">
        <f t="shared" ref="J11:J21" si="0">E$21+K11</f>
        <v>5.65</v>
      </c>
      <c r="K11" s="2">
        <v>0</v>
      </c>
      <c r="L11">
        <f>L$4+L$8*K11-L$3*K11^2/2</f>
        <v>-22.4</v>
      </c>
      <c r="M11" s="2">
        <f>L$8-L$3*K11</f>
        <v>28.927860795454546</v>
      </c>
      <c r="O11" s="5">
        <f t="shared" ref="O11:O21" si="1">J$21+P11</f>
        <v>10.050000000000001</v>
      </c>
      <c r="P11" s="2">
        <v>0</v>
      </c>
      <c r="Q11">
        <f>Q$4+Q$8*P11-Q$3*P11^2/2</f>
        <v>-8.2766125000000006</v>
      </c>
      <c r="R11" s="2">
        <f>Q$8-Q$3*P11</f>
        <v>10.679500000000001</v>
      </c>
    </row>
    <row r="12" spans="1:18" x14ac:dyDescent="0.35">
      <c r="A12" s="2">
        <f>A11+B$2/B$6</f>
        <v>0.155</v>
      </c>
      <c r="B12" s="3">
        <f t="shared" ref="B12:B21" si="2">B$4+B$8*A12-B$3*A12^2/2</f>
        <v>-8.2766124999999996E-2</v>
      </c>
      <c r="C12" s="2">
        <f t="shared" ref="C12:C21" si="3">B$8-B$3*A12</f>
        <v>-1.06795</v>
      </c>
      <c r="E12" s="5">
        <f t="shared" ref="E12:E21" si="4">B$2+F12</f>
        <v>1.96</v>
      </c>
      <c r="F12" s="2">
        <f>F11+G$2/G$6</f>
        <v>0.41</v>
      </c>
      <c r="G12" s="3">
        <f t="shared" ref="G12:G21" si="5">G$4+G$8*F12-G$3*F12^2/2</f>
        <v>-0.84605075000000196</v>
      </c>
      <c r="H12" s="2">
        <f t="shared" ref="H12:H21" si="6">G$8-G$3*F12</f>
        <v>15.726871341463411</v>
      </c>
      <c r="J12" s="5">
        <f t="shared" si="0"/>
        <v>6.0900000000000007</v>
      </c>
      <c r="K12" s="2">
        <f>K11+L$2/L$6</f>
        <v>0.44000000000000006</v>
      </c>
      <c r="L12" s="3">
        <f t="shared" ref="L12:L21" si="7">L$4+L$8*K12-L$3*K12^2/2</f>
        <v>-10.803333249999996</v>
      </c>
      <c r="M12" s="2">
        <f t="shared" ref="M12:M21" si="8">L$8-L$3*K12</f>
        <v>23.784260795454546</v>
      </c>
      <c r="O12" s="5">
        <f t="shared" si="1"/>
        <v>10.205</v>
      </c>
      <c r="P12" s="2">
        <f>P11+Q$2/Q$6</f>
        <v>0.155</v>
      </c>
      <c r="Q12" s="3">
        <f t="shared" ref="Q12:Q21" si="9">Q$4+Q$8*P12-Q$3*P12^2/2</f>
        <v>-6.7040561250000001</v>
      </c>
      <c r="R12" s="2">
        <f t="shared" ref="R12:R21" si="10">Q$8-Q$3*P12</f>
        <v>9.6115500000000011</v>
      </c>
    </row>
    <row r="13" spans="1:18" x14ac:dyDescent="0.35">
      <c r="A13" s="2">
        <f t="shared" ref="A13:A21" si="11">A12+B$2/B$6</f>
        <v>0.31</v>
      </c>
      <c r="B13" s="3">
        <f t="shared" si="2"/>
        <v>-0.33106449999999998</v>
      </c>
      <c r="C13" s="2">
        <f t="shared" si="3"/>
        <v>-2.1358999999999999</v>
      </c>
      <c r="E13" s="5">
        <f t="shared" si="4"/>
        <v>2.37</v>
      </c>
      <c r="F13" s="2">
        <f t="shared" ref="F13:F21" si="12">F12+G$2/G$6</f>
        <v>0.82</v>
      </c>
      <c r="G13" s="3">
        <f t="shared" si="5"/>
        <v>4.6194219999999966</v>
      </c>
      <c r="H13" s="2">
        <f t="shared" si="6"/>
        <v>10.933971341463412</v>
      </c>
      <c r="J13" s="5">
        <f t="shared" si="0"/>
        <v>6.53</v>
      </c>
      <c r="K13" s="2">
        <f t="shared" ref="K13:K21" si="13">K12+L$2/L$6</f>
        <v>0.88000000000000012</v>
      </c>
      <c r="L13" s="3">
        <f t="shared" si="7"/>
        <v>-1.4698504999999953</v>
      </c>
      <c r="M13" s="2">
        <f t="shared" si="8"/>
        <v>18.640660795454544</v>
      </c>
      <c r="O13" s="5">
        <f t="shared" si="1"/>
        <v>10.360000000000001</v>
      </c>
      <c r="P13" s="2">
        <f t="shared" ref="P13:P21" si="14">P12+Q$2/Q$6</f>
        <v>0.31</v>
      </c>
      <c r="Q13" s="3">
        <f t="shared" si="9"/>
        <v>-5.2970320000000006</v>
      </c>
      <c r="R13" s="2">
        <f t="shared" si="10"/>
        <v>8.5436000000000014</v>
      </c>
    </row>
    <row r="14" spans="1:18" x14ac:dyDescent="0.35">
      <c r="A14" s="2">
        <f t="shared" si="11"/>
        <v>0.46499999999999997</v>
      </c>
      <c r="B14" s="3">
        <f t="shared" si="2"/>
        <v>-0.74489512499999988</v>
      </c>
      <c r="C14" s="2">
        <f t="shared" si="3"/>
        <v>-3.2038499999999996</v>
      </c>
      <c r="E14" s="5">
        <f t="shared" si="4"/>
        <v>2.7800000000000002</v>
      </c>
      <c r="F14" s="2">
        <f t="shared" si="12"/>
        <v>1.23</v>
      </c>
      <c r="G14" s="3">
        <f t="shared" si="5"/>
        <v>8.1198057499999976</v>
      </c>
      <c r="H14" s="2">
        <f t="shared" si="6"/>
        <v>6.1410713414634124</v>
      </c>
      <c r="J14" s="5">
        <f t="shared" si="0"/>
        <v>6.9700000000000006</v>
      </c>
      <c r="K14" s="2">
        <f t="shared" si="13"/>
        <v>1.3200000000000003</v>
      </c>
      <c r="L14" s="3">
        <f t="shared" si="7"/>
        <v>5.600448250000003</v>
      </c>
      <c r="M14" s="2">
        <f t="shared" si="8"/>
        <v>13.497060795454543</v>
      </c>
      <c r="O14" s="5">
        <f t="shared" si="1"/>
        <v>10.515000000000001</v>
      </c>
      <c r="P14" s="2">
        <f t="shared" si="14"/>
        <v>0.46499999999999997</v>
      </c>
      <c r="Q14" s="3">
        <f t="shared" si="9"/>
        <v>-4.0555401250000012</v>
      </c>
      <c r="R14" s="2">
        <f t="shared" si="10"/>
        <v>7.4756500000000017</v>
      </c>
    </row>
    <row r="15" spans="1:18" x14ac:dyDescent="0.35">
      <c r="A15" s="2">
        <f t="shared" si="11"/>
        <v>0.62</v>
      </c>
      <c r="B15" s="3">
        <f t="shared" si="2"/>
        <v>-1.3242579999999999</v>
      </c>
      <c r="C15" s="2">
        <f t="shared" si="3"/>
        <v>-4.2717999999999998</v>
      </c>
      <c r="E15" s="5">
        <f t="shared" si="4"/>
        <v>3.19</v>
      </c>
      <c r="F15" s="2">
        <f t="shared" si="12"/>
        <v>1.64</v>
      </c>
      <c r="G15" s="3">
        <f t="shared" si="5"/>
        <v>9.6551004999999979</v>
      </c>
      <c r="H15" s="2">
        <f t="shared" si="6"/>
        <v>1.3481713414634129</v>
      </c>
      <c r="J15" s="5">
        <f t="shared" si="0"/>
        <v>7.41</v>
      </c>
      <c r="K15" s="2">
        <f t="shared" si="13"/>
        <v>1.7600000000000002</v>
      </c>
      <c r="L15" s="3">
        <f t="shared" si="7"/>
        <v>10.407563000000007</v>
      </c>
      <c r="M15" s="2">
        <f t="shared" si="8"/>
        <v>8.353460795454545</v>
      </c>
      <c r="O15" s="5">
        <f t="shared" si="1"/>
        <v>10.67</v>
      </c>
      <c r="P15" s="2">
        <f t="shared" si="14"/>
        <v>0.62</v>
      </c>
      <c r="Q15" s="3">
        <f t="shared" si="9"/>
        <v>-2.9795805000000004</v>
      </c>
      <c r="R15" s="2">
        <f t="shared" si="10"/>
        <v>6.4077000000000011</v>
      </c>
    </row>
    <row r="16" spans="1:18" x14ac:dyDescent="0.35">
      <c r="A16" s="2">
        <f t="shared" si="11"/>
        <v>0.77500000000000002</v>
      </c>
      <c r="B16" s="3">
        <f t="shared" si="2"/>
        <v>-2.0691531250000001</v>
      </c>
      <c r="C16" s="2">
        <f t="shared" si="3"/>
        <v>-5.3397499999999996</v>
      </c>
      <c r="E16" s="5">
        <f t="shared" si="4"/>
        <v>3.5999999999999996</v>
      </c>
      <c r="F16" s="2">
        <f t="shared" si="12"/>
        <v>2.0499999999999998</v>
      </c>
      <c r="G16" s="3">
        <f t="shared" si="5"/>
        <v>9.2253062499999885</v>
      </c>
      <c r="H16" s="2">
        <f t="shared" si="6"/>
        <v>-3.4447286585365866</v>
      </c>
      <c r="J16" s="5">
        <f t="shared" si="0"/>
        <v>7.8500000000000005</v>
      </c>
      <c r="K16" s="2">
        <f t="shared" si="13"/>
        <v>2.2000000000000002</v>
      </c>
      <c r="L16" s="3">
        <f t="shared" si="7"/>
        <v>12.951493750000001</v>
      </c>
      <c r="M16" s="2">
        <f t="shared" si="8"/>
        <v>3.2098607954545457</v>
      </c>
      <c r="O16" s="5">
        <f t="shared" si="1"/>
        <v>10.825000000000001</v>
      </c>
      <c r="P16" s="2">
        <f t="shared" si="14"/>
        <v>0.77500000000000002</v>
      </c>
      <c r="Q16" s="3">
        <f t="shared" si="9"/>
        <v>-2.0691531250000001</v>
      </c>
      <c r="R16" s="2">
        <f t="shared" si="10"/>
        <v>5.3397500000000013</v>
      </c>
    </row>
    <row r="17" spans="1:18" x14ac:dyDescent="0.35">
      <c r="A17" s="2">
        <f t="shared" si="11"/>
        <v>0.93</v>
      </c>
      <c r="B17" s="3">
        <f t="shared" si="2"/>
        <v>-2.9795805000000004</v>
      </c>
      <c r="C17" s="2">
        <f t="shared" si="3"/>
        <v>-6.4077000000000002</v>
      </c>
      <c r="E17" s="5">
        <f t="shared" si="4"/>
        <v>4.01</v>
      </c>
      <c r="F17" s="2">
        <f t="shared" si="12"/>
        <v>2.46</v>
      </c>
      <c r="G17" s="3">
        <f t="shared" si="5"/>
        <v>6.8304229999999961</v>
      </c>
      <c r="H17" s="2">
        <f t="shared" si="6"/>
        <v>-8.2376286585365861</v>
      </c>
      <c r="J17" s="5">
        <f t="shared" si="0"/>
        <v>8.2900000000000009</v>
      </c>
      <c r="K17" s="2">
        <f t="shared" si="13"/>
        <v>2.64</v>
      </c>
      <c r="L17" s="3">
        <f t="shared" si="7"/>
        <v>13.232240499999996</v>
      </c>
      <c r="M17" s="2">
        <f t="shared" si="8"/>
        <v>-1.9337392045454536</v>
      </c>
      <c r="O17" s="5">
        <f t="shared" si="1"/>
        <v>10.98</v>
      </c>
      <c r="P17" s="2">
        <f t="shared" si="14"/>
        <v>0.93</v>
      </c>
      <c r="Q17" s="3">
        <f t="shared" si="9"/>
        <v>-1.3242579999999999</v>
      </c>
      <c r="R17" s="2">
        <f t="shared" si="10"/>
        <v>4.2718000000000007</v>
      </c>
    </row>
    <row r="18" spans="1:18" x14ac:dyDescent="0.35">
      <c r="A18" s="2">
        <f t="shared" si="11"/>
        <v>1.085</v>
      </c>
      <c r="B18" s="3">
        <f t="shared" si="2"/>
        <v>-4.0555401249999994</v>
      </c>
      <c r="C18" s="2">
        <f t="shared" si="3"/>
        <v>-7.475649999999999</v>
      </c>
      <c r="E18" s="5">
        <f t="shared" si="4"/>
        <v>4.42</v>
      </c>
      <c r="F18" s="2">
        <f t="shared" si="12"/>
        <v>2.87</v>
      </c>
      <c r="G18" s="3">
        <f t="shared" si="5"/>
        <v>2.4704507499999906</v>
      </c>
      <c r="H18" s="2">
        <f t="shared" si="6"/>
        <v>-13.030528658536589</v>
      </c>
      <c r="J18" s="5">
        <f t="shared" si="0"/>
        <v>8.73</v>
      </c>
      <c r="K18" s="2">
        <f t="shared" si="13"/>
        <v>3.08</v>
      </c>
      <c r="L18" s="3">
        <f t="shared" si="7"/>
        <v>11.249803250000006</v>
      </c>
      <c r="M18" s="2">
        <f t="shared" si="8"/>
        <v>-7.0773392045454564</v>
      </c>
      <c r="O18" s="5">
        <f t="shared" si="1"/>
        <v>11.135000000000002</v>
      </c>
      <c r="P18" s="2">
        <f t="shared" si="14"/>
        <v>1.085</v>
      </c>
      <c r="Q18" s="3">
        <f t="shared" si="9"/>
        <v>-0.74489512500000021</v>
      </c>
      <c r="R18" s="2">
        <f t="shared" si="10"/>
        <v>3.2038500000000019</v>
      </c>
    </row>
    <row r="19" spans="1:18" x14ac:dyDescent="0.35">
      <c r="A19" s="2">
        <f t="shared" si="11"/>
        <v>1.24</v>
      </c>
      <c r="B19" s="3">
        <f t="shared" si="2"/>
        <v>-5.2970319999999997</v>
      </c>
      <c r="C19" s="2">
        <f t="shared" si="3"/>
        <v>-8.5435999999999996</v>
      </c>
      <c r="E19" s="5">
        <f t="shared" si="4"/>
        <v>4.83</v>
      </c>
      <c r="F19" s="2">
        <f t="shared" si="12"/>
        <v>3.2800000000000002</v>
      </c>
      <c r="G19" s="3">
        <f t="shared" si="5"/>
        <v>-3.854610500000021</v>
      </c>
      <c r="H19" s="2">
        <f t="shared" si="6"/>
        <v>-17.823428658536592</v>
      </c>
      <c r="J19" s="5">
        <f t="shared" si="0"/>
        <v>9.17</v>
      </c>
      <c r="K19" s="2">
        <f t="shared" si="13"/>
        <v>3.52</v>
      </c>
      <c r="L19" s="3">
        <f t="shared" si="7"/>
        <v>7.0041820000000143</v>
      </c>
      <c r="M19" s="2">
        <f t="shared" si="8"/>
        <v>-12.220939204545456</v>
      </c>
      <c r="O19" s="5">
        <f t="shared" si="1"/>
        <v>11.290000000000001</v>
      </c>
      <c r="P19" s="2">
        <f t="shared" si="14"/>
        <v>1.24</v>
      </c>
      <c r="Q19" s="3">
        <f t="shared" si="9"/>
        <v>-0.33106450000000009</v>
      </c>
      <c r="R19" s="2">
        <f t="shared" si="10"/>
        <v>2.1359000000000012</v>
      </c>
    </row>
    <row r="20" spans="1:18" x14ac:dyDescent="0.35">
      <c r="A20" s="2">
        <f t="shared" si="11"/>
        <v>1.395</v>
      </c>
      <c r="B20" s="3">
        <f t="shared" si="2"/>
        <v>-6.7040561250000001</v>
      </c>
      <c r="C20" s="2">
        <f t="shared" si="3"/>
        <v>-9.6115499999999994</v>
      </c>
      <c r="E20" s="5">
        <f t="shared" si="4"/>
        <v>5.24</v>
      </c>
      <c r="F20" s="2">
        <f t="shared" si="12"/>
        <v>3.6900000000000004</v>
      </c>
      <c r="G20" s="3">
        <f t="shared" si="5"/>
        <v>-12.144760750000017</v>
      </c>
      <c r="H20" s="2">
        <f t="shared" si="6"/>
        <v>-22.616328658536595</v>
      </c>
      <c r="J20" s="5">
        <f t="shared" si="0"/>
        <v>9.61</v>
      </c>
      <c r="K20" s="2">
        <f t="shared" si="13"/>
        <v>3.96</v>
      </c>
      <c r="L20" s="3">
        <f t="shared" si="7"/>
        <v>0.49537674999999126</v>
      </c>
      <c r="M20" s="2">
        <f t="shared" si="8"/>
        <v>-17.364539204545455</v>
      </c>
      <c r="O20" s="5">
        <f t="shared" si="1"/>
        <v>11.445</v>
      </c>
      <c r="P20" s="2">
        <f t="shared" si="14"/>
        <v>1.395</v>
      </c>
      <c r="Q20" s="3">
        <f t="shared" si="9"/>
        <v>-8.2766125000000024E-2</v>
      </c>
      <c r="R20" s="2">
        <f t="shared" si="10"/>
        <v>1.0679500000000015</v>
      </c>
    </row>
    <row r="21" spans="1:18" x14ac:dyDescent="0.35">
      <c r="A21" s="2">
        <f t="shared" si="11"/>
        <v>1.55</v>
      </c>
      <c r="B21" s="3">
        <f t="shared" si="2"/>
        <v>-8.2766125000000006</v>
      </c>
      <c r="C21" s="2">
        <f t="shared" si="3"/>
        <v>-10.679499999999999</v>
      </c>
      <c r="E21" s="5">
        <f t="shared" si="4"/>
        <v>5.65</v>
      </c>
      <c r="F21" s="2">
        <f t="shared" si="12"/>
        <v>4.1000000000000005</v>
      </c>
      <c r="G21" s="3">
        <f t="shared" si="5"/>
        <v>-22.400000000000034</v>
      </c>
      <c r="H21" s="2">
        <f t="shared" si="6"/>
        <v>-27.409228658536591</v>
      </c>
      <c r="J21" s="5">
        <f t="shared" si="0"/>
        <v>10.050000000000001</v>
      </c>
      <c r="K21" s="2">
        <f t="shared" si="13"/>
        <v>4.4000000000000004</v>
      </c>
      <c r="L21" s="3">
        <f t="shared" si="7"/>
        <v>-8.276612500000013</v>
      </c>
      <c r="M21" s="2">
        <f t="shared" si="8"/>
        <v>-22.508139204545454</v>
      </c>
      <c r="O21" s="5">
        <f t="shared" si="1"/>
        <v>11.600000000000001</v>
      </c>
      <c r="P21" s="2">
        <f t="shared" si="14"/>
        <v>1.55</v>
      </c>
      <c r="Q21" s="3">
        <f t="shared" si="9"/>
        <v>0</v>
      </c>
      <c r="R21" s="2">
        <f t="shared" si="10"/>
        <v>0</v>
      </c>
    </row>
    <row r="25" spans="1:18" x14ac:dyDescent="0.35">
      <c r="A25" s="6">
        <f>A11</f>
        <v>0</v>
      </c>
      <c r="B25" s="6">
        <f>C11</f>
        <v>0</v>
      </c>
    </row>
    <row r="26" spans="1:18" x14ac:dyDescent="0.35">
      <c r="A26" s="6">
        <f>A21</f>
        <v>1.55</v>
      </c>
      <c r="B26" s="6">
        <f>C21</f>
        <v>-10.679499999999999</v>
      </c>
    </row>
    <row r="27" spans="1:18" x14ac:dyDescent="0.35">
      <c r="A27" s="3">
        <f>E11</f>
        <v>1.55</v>
      </c>
      <c r="B27" s="6">
        <f>H11</f>
        <v>20.519771341463411</v>
      </c>
    </row>
    <row r="28" spans="1:18" x14ac:dyDescent="0.35">
      <c r="A28" s="3">
        <f>E21</f>
        <v>5.65</v>
      </c>
      <c r="B28" s="6">
        <f>H21</f>
        <v>-27.409228658536591</v>
      </c>
    </row>
    <row r="29" spans="1:18" x14ac:dyDescent="0.35">
      <c r="A29" s="3">
        <f>J11</f>
        <v>5.65</v>
      </c>
      <c r="B29" s="6">
        <f>M11</f>
        <v>28.927860795454546</v>
      </c>
    </row>
    <row r="30" spans="1:18" x14ac:dyDescent="0.35">
      <c r="A30" s="3">
        <f>J21</f>
        <v>10.050000000000001</v>
      </c>
      <c r="B30" s="6">
        <f>M21</f>
        <v>-22.508139204545454</v>
      </c>
    </row>
    <row r="31" spans="1:18" x14ac:dyDescent="0.35">
      <c r="A31" s="3">
        <f>O11</f>
        <v>10.050000000000001</v>
      </c>
      <c r="B31" s="6">
        <f>R11</f>
        <v>10.679500000000001</v>
      </c>
    </row>
    <row r="32" spans="1:18" x14ac:dyDescent="0.35">
      <c r="A32" s="3">
        <f>O21</f>
        <v>11.600000000000001</v>
      </c>
      <c r="B32" s="6">
        <f>R21</f>
        <v>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selection activeCell="L4" sqref="L4"/>
    </sheetView>
  </sheetViews>
  <sheetFormatPr defaultRowHeight="14.5" x14ac:dyDescent="0.35"/>
  <cols>
    <col min="1" max="1" width="10.08984375" bestFit="1" customWidth="1"/>
  </cols>
  <sheetData>
    <row r="1" spans="1:18" x14ac:dyDescent="0.35">
      <c r="A1" t="s">
        <v>0</v>
      </c>
      <c r="F1" t="s">
        <v>12</v>
      </c>
      <c r="K1" t="s">
        <v>14</v>
      </c>
      <c r="P1" t="s">
        <v>15</v>
      </c>
    </row>
    <row r="2" spans="1:18" x14ac:dyDescent="0.35">
      <c r="A2" t="s">
        <v>1</v>
      </c>
      <c r="B2" s="4">
        <v>1.55</v>
      </c>
      <c r="C2" t="s">
        <v>3</v>
      </c>
      <c r="F2" t="s">
        <v>1</v>
      </c>
      <c r="G2" s="4">
        <v>4.0999999999999996</v>
      </c>
      <c r="H2" t="s">
        <v>3</v>
      </c>
      <c r="K2" t="s">
        <v>1</v>
      </c>
      <c r="L2" s="4">
        <v>4.4000000000000004</v>
      </c>
      <c r="M2" t="s">
        <v>3</v>
      </c>
      <c r="P2" t="s">
        <v>1</v>
      </c>
      <c r="Q2" s="4">
        <v>1.55</v>
      </c>
      <c r="R2" t="s">
        <v>3</v>
      </c>
    </row>
    <row r="3" spans="1:18" x14ac:dyDescent="0.35">
      <c r="A3" t="s">
        <v>2</v>
      </c>
      <c r="B3" s="4">
        <v>13.6</v>
      </c>
      <c r="C3" t="s">
        <v>4</v>
      </c>
      <c r="F3" t="s">
        <v>2</v>
      </c>
      <c r="G3" s="4">
        <v>11.69</v>
      </c>
      <c r="H3" t="s">
        <v>4</v>
      </c>
      <c r="K3" t="s">
        <v>2</v>
      </c>
      <c r="L3" s="4">
        <v>11.69</v>
      </c>
      <c r="M3" t="s">
        <v>4</v>
      </c>
      <c r="P3" t="s">
        <v>2</v>
      </c>
      <c r="Q3" s="4">
        <v>13.6</v>
      </c>
      <c r="R3" t="s">
        <v>4</v>
      </c>
    </row>
    <row r="4" spans="1:18" x14ac:dyDescent="0.35">
      <c r="A4" t="s">
        <v>5</v>
      </c>
      <c r="B4" s="4">
        <v>0</v>
      </c>
      <c r="C4" t="s">
        <v>7</v>
      </c>
      <c r="F4" t="s">
        <v>5</v>
      </c>
      <c r="G4" s="4">
        <f>-G3*G2^2/12</f>
        <v>-16.375741666666666</v>
      </c>
      <c r="H4" t="s">
        <v>7</v>
      </c>
      <c r="K4" t="s">
        <v>5</v>
      </c>
      <c r="L4" s="4">
        <f>-L3*L2^2/12</f>
        <v>-18.859866666666669</v>
      </c>
      <c r="M4" t="s">
        <v>7</v>
      </c>
      <c r="P4" t="s">
        <v>5</v>
      </c>
      <c r="Q4" s="4">
        <f>-Q3*Q2^2/2</f>
        <v>-16.337000000000003</v>
      </c>
      <c r="R4" t="s">
        <v>7</v>
      </c>
    </row>
    <row r="5" spans="1:18" x14ac:dyDescent="0.35">
      <c r="A5" t="s">
        <v>6</v>
      </c>
      <c r="B5" s="4">
        <f>-B3*B2^2/2</f>
        <v>-16.337000000000003</v>
      </c>
      <c r="C5" t="s">
        <v>7</v>
      </c>
      <c r="F5" t="s">
        <v>6</v>
      </c>
      <c r="G5" s="4">
        <f>G4</f>
        <v>-16.375741666666666</v>
      </c>
      <c r="H5" t="s">
        <v>7</v>
      </c>
      <c r="K5" t="s">
        <v>6</v>
      </c>
      <c r="L5" s="4">
        <f>L4</f>
        <v>-18.859866666666669</v>
      </c>
      <c r="M5" t="s">
        <v>7</v>
      </c>
      <c r="P5" t="s">
        <v>6</v>
      </c>
      <c r="Q5" s="4">
        <v>0</v>
      </c>
      <c r="R5" t="s">
        <v>7</v>
      </c>
    </row>
    <row r="6" spans="1:18" x14ac:dyDescent="0.35">
      <c r="A6" t="s">
        <v>9</v>
      </c>
      <c r="B6" s="7">
        <v>10</v>
      </c>
      <c r="F6" t="s">
        <v>9</v>
      </c>
      <c r="G6" s="7">
        <v>10</v>
      </c>
      <c r="K6" t="s">
        <v>9</v>
      </c>
      <c r="L6" s="7">
        <v>10</v>
      </c>
      <c r="P6" t="s">
        <v>9</v>
      </c>
      <c r="Q6" s="7">
        <v>10</v>
      </c>
    </row>
    <row r="8" spans="1:18" x14ac:dyDescent="0.35">
      <c r="A8" t="s">
        <v>11</v>
      </c>
      <c r="B8">
        <f>B3*B2/2-B4/B2+B5/B2</f>
        <v>0</v>
      </c>
      <c r="F8" t="s">
        <v>11</v>
      </c>
      <c r="G8">
        <f>G3*G2/2-G4/G2+G5/G2</f>
        <v>23.964499999999997</v>
      </c>
      <c r="K8" t="s">
        <v>11</v>
      </c>
      <c r="L8">
        <f>L3*L2/2-L4/L2+L5/L2</f>
        <v>25.718000000000004</v>
      </c>
      <c r="P8" t="s">
        <v>11</v>
      </c>
      <c r="Q8">
        <f>Q3*Q2/2-Q4/Q2+Q5/Q2</f>
        <v>21.080000000000002</v>
      </c>
    </row>
    <row r="10" spans="1:18" x14ac:dyDescent="0.35">
      <c r="A10" s="1" t="s">
        <v>8</v>
      </c>
      <c r="B10" s="1" t="s">
        <v>10</v>
      </c>
      <c r="C10" s="1" t="s">
        <v>16</v>
      </c>
      <c r="E10" t="s">
        <v>13</v>
      </c>
      <c r="F10" s="1" t="s">
        <v>8</v>
      </c>
      <c r="G10" s="1" t="s">
        <v>10</v>
      </c>
      <c r="H10" s="1" t="s">
        <v>16</v>
      </c>
      <c r="J10" t="s">
        <v>13</v>
      </c>
      <c r="K10" s="1" t="s">
        <v>8</v>
      </c>
      <c r="L10" s="1" t="s">
        <v>10</v>
      </c>
      <c r="M10" s="1" t="s">
        <v>16</v>
      </c>
      <c r="O10" t="s">
        <v>13</v>
      </c>
      <c r="P10" s="1" t="s">
        <v>8</v>
      </c>
      <c r="Q10" s="1" t="s">
        <v>10</v>
      </c>
      <c r="R10" s="1" t="s">
        <v>16</v>
      </c>
    </row>
    <row r="11" spans="1:18" x14ac:dyDescent="0.35">
      <c r="A11" s="2">
        <v>0</v>
      </c>
      <c r="B11">
        <f>B$4+B$8*A11-B$3*A11^2/2</f>
        <v>0</v>
      </c>
      <c r="C11" s="2">
        <f>B$8-B$3*A11</f>
        <v>0</v>
      </c>
      <c r="E11" s="5">
        <f>B$2+F11</f>
        <v>1.55</v>
      </c>
      <c r="F11" s="2">
        <v>0</v>
      </c>
      <c r="G11">
        <f>G$4+G$8*F11-G$3*F11^2/2</f>
        <v>-16.375741666666666</v>
      </c>
      <c r="H11" s="2">
        <f>G$8-G$3*F11</f>
        <v>23.964499999999997</v>
      </c>
      <c r="J11" s="5">
        <f t="shared" ref="J11:J21" si="0">E$21+K11</f>
        <v>5.65</v>
      </c>
      <c r="K11" s="2">
        <v>0</v>
      </c>
      <c r="L11">
        <f>L$4+L$8*K11-L$3*K11^2/2</f>
        <v>-18.859866666666669</v>
      </c>
      <c r="M11" s="2">
        <f>L$8-L$3*K11</f>
        <v>25.718000000000004</v>
      </c>
      <c r="O11" s="5">
        <f t="shared" ref="O11:O21" si="1">J$21+P11</f>
        <v>10.050000000000001</v>
      </c>
      <c r="P11" s="2">
        <v>0</v>
      </c>
      <c r="Q11">
        <f>Q$4+Q$8*P11-Q$3*P11^2/2</f>
        <v>-16.337000000000003</v>
      </c>
      <c r="R11" s="2">
        <f>Q$8-Q$3*P11</f>
        <v>21.080000000000002</v>
      </c>
    </row>
    <row r="12" spans="1:18" x14ac:dyDescent="0.35">
      <c r="A12" s="2">
        <f>A11+B$2/B$6</f>
        <v>0.155</v>
      </c>
      <c r="B12" s="3">
        <f t="shared" ref="B12:B21" si="2">B$4+B$8*A12-B$3*A12^2/2</f>
        <v>-0.16337000000000002</v>
      </c>
      <c r="C12" s="2">
        <f t="shared" ref="C12:C21" si="3">B$8-B$3*A12</f>
        <v>-2.1080000000000001</v>
      </c>
      <c r="E12" s="5">
        <f t="shared" ref="E12:E21" si="4">B$2+F12</f>
        <v>1.96</v>
      </c>
      <c r="F12" s="2">
        <f>F11+G$2/G$6</f>
        <v>0.41</v>
      </c>
      <c r="G12" s="3">
        <f t="shared" ref="G12:G21" si="5">G$4+G$8*F12-G$3*F12^2/2</f>
        <v>-7.5328411666666675</v>
      </c>
      <c r="H12" s="2">
        <f t="shared" ref="H12:H21" si="6">G$8-G$3*F12</f>
        <v>19.171599999999998</v>
      </c>
      <c r="J12" s="5">
        <f t="shared" si="0"/>
        <v>6.0900000000000007</v>
      </c>
      <c r="K12" s="2">
        <f>K11+L$2/L$6</f>
        <v>0.44000000000000006</v>
      </c>
      <c r="L12" s="3">
        <f t="shared" ref="L12:L21" si="7">L$4+L$8*K12-L$3*K12^2/2</f>
        <v>-8.6755386666666645</v>
      </c>
      <c r="M12" s="2">
        <f t="shared" ref="M12:M21" si="8">L$8-L$3*K12</f>
        <v>20.574400000000004</v>
      </c>
      <c r="O12" s="5">
        <f t="shared" si="1"/>
        <v>10.205</v>
      </c>
      <c r="P12" s="2">
        <f>P11+Q$2/Q$6</f>
        <v>0.155</v>
      </c>
      <c r="Q12" s="3">
        <f t="shared" ref="Q12:Q21" si="9">Q$4+Q$8*P12-Q$3*P12^2/2</f>
        <v>-13.232970000000003</v>
      </c>
      <c r="R12" s="2">
        <f t="shared" ref="R12:R21" si="10">Q$8-Q$3*P12</f>
        <v>18.972000000000001</v>
      </c>
    </row>
    <row r="13" spans="1:18" x14ac:dyDescent="0.35">
      <c r="A13" s="2">
        <f t="shared" ref="A13:A21" si="11">A12+B$2/B$6</f>
        <v>0.31</v>
      </c>
      <c r="B13" s="3">
        <f t="shared" si="2"/>
        <v>-0.65348000000000006</v>
      </c>
      <c r="C13" s="2">
        <f t="shared" si="3"/>
        <v>-4.2160000000000002</v>
      </c>
      <c r="E13" s="5">
        <f t="shared" si="4"/>
        <v>2.37</v>
      </c>
      <c r="F13" s="2">
        <f t="shared" ref="F13:F21" si="12">F12+G$2/G$6</f>
        <v>0.82</v>
      </c>
      <c r="G13" s="3">
        <f t="shared" si="5"/>
        <v>-0.65502966666666884</v>
      </c>
      <c r="H13" s="2">
        <f t="shared" si="6"/>
        <v>14.378699999999998</v>
      </c>
      <c r="J13" s="5">
        <f t="shared" si="0"/>
        <v>6.53</v>
      </c>
      <c r="K13" s="2">
        <f t="shared" ref="K13:K21" si="13">K12+L$2/L$6</f>
        <v>0.88000000000000012</v>
      </c>
      <c r="L13" s="3">
        <f t="shared" si="7"/>
        <v>-0.75439466666666188</v>
      </c>
      <c r="M13" s="2">
        <f t="shared" si="8"/>
        <v>15.430800000000003</v>
      </c>
      <c r="O13" s="5">
        <f t="shared" si="1"/>
        <v>10.360000000000001</v>
      </c>
      <c r="P13" s="2">
        <f t="shared" ref="P13:P21" si="14">P12+Q$2/Q$6</f>
        <v>0.31</v>
      </c>
      <c r="Q13" s="3">
        <f t="shared" si="9"/>
        <v>-10.455680000000003</v>
      </c>
      <c r="R13" s="2">
        <f t="shared" si="10"/>
        <v>16.864000000000001</v>
      </c>
    </row>
    <row r="14" spans="1:18" x14ac:dyDescent="0.35">
      <c r="A14" s="2">
        <f t="shared" si="11"/>
        <v>0.46499999999999997</v>
      </c>
      <c r="B14" s="3">
        <f t="shared" si="2"/>
        <v>-1.4703299999999997</v>
      </c>
      <c r="C14" s="2">
        <f t="shared" si="3"/>
        <v>-6.3239999999999998</v>
      </c>
      <c r="E14" s="5">
        <f t="shared" si="4"/>
        <v>2.7800000000000002</v>
      </c>
      <c r="F14" s="2">
        <f t="shared" si="12"/>
        <v>1.23</v>
      </c>
      <c r="G14" s="3">
        <f t="shared" si="5"/>
        <v>4.2576928333333299</v>
      </c>
      <c r="H14" s="2">
        <f t="shared" si="6"/>
        <v>9.585799999999999</v>
      </c>
      <c r="J14" s="5">
        <f t="shared" si="0"/>
        <v>6.9700000000000006</v>
      </c>
      <c r="K14" s="2">
        <f t="shared" si="13"/>
        <v>1.3200000000000003</v>
      </c>
      <c r="L14" s="3">
        <f t="shared" si="7"/>
        <v>4.9035653333333364</v>
      </c>
      <c r="M14" s="2">
        <f t="shared" si="8"/>
        <v>10.2872</v>
      </c>
      <c r="O14" s="5">
        <f t="shared" si="1"/>
        <v>10.515000000000001</v>
      </c>
      <c r="P14" s="2">
        <f t="shared" si="14"/>
        <v>0.46499999999999997</v>
      </c>
      <c r="Q14" s="3">
        <f t="shared" si="9"/>
        <v>-8.0051300000000012</v>
      </c>
      <c r="R14" s="2">
        <f t="shared" si="10"/>
        <v>14.756000000000002</v>
      </c>
    </row>
    <row r="15" spans="1:18" x14ac:dyDescent="0.35">
      <c r="A15" s="2">
        <f t="shared" si="11"/>
        <v>0.62</v>
      </c>
      <c r="B15" s="3">
        <f t="shared" si="2"/>
        <v>-2.6139200000000002</v>
      </c>
      <c r="C15" s="2">
        <f t="shared" si="3"/>
        <v>-8.4320000000000004</v>
      </c>
      <c r="E15" s="5">
        <f t="shared" si="4"/>
        <v>3.19</v>
      </c>
      <c r="F15" s="2">
        <f t="shared" si="12"/>
        <v>1.64</v>
      </c>
      <c r="G15" s="3">
        <f t="shared" si="5"/>
        <v>7.2053263333333302</v>
      </c>
      <c r="H15" s="2">
        <f t="shared" si="6"/>
        <v>4.7928999999999995</v>
      </c>
      <c r="J15" s="5">
        <f t="shared" si="0"/>
        <v>7.41</v>
      </c>
      <c r="K15" s="2">
        <f t="shared" si="13"/>
        <v>1.7600000000000002</v>
      </c>
      <c r="L15" s="3">
        <f t="shared" si="7"/>
        <v>8.2983413333333438</v>
      </c>
      <c r="M15" s="2">
        <f t="shared" si="8"/>
        <v>5.1436000000000028</v>
      </c>
      <c r="O15" s="5">
        <f t="shared" si="1"/>
        <v>10.67</v>
      </c>
      <c r="P15" s="2">
        <f t="shared" si="14"/>
        <v>0.62</v>
      </c>
      <c r="Q15" s="3">
        <f t="shared" si="9"/>
        <v>-5.8813200000000023</v>
      </c>
      <c r="R15" s="2">
        <f t="shared" si="10"/>
        <v>12.648000000000001</v>
      </c>
    </row>
    <row r="16" spans="1:18" x14ac:dyDescent="0.35">
      <c r="A16" s="2">
        <f t="shared" si="11"/>
        <v>0.77500000000000002</v>
      </c>
      <c r="B16" s="3">
        <f t="shared" si="2"/>
        <v>-4.0842500000000008</v>
      </c>
      <c r="C16" s="2">
        <f t="shared" si="3"/>
        <v>-10.54</v>
      </c>
      <c r="E16" s="5">
        <f t="shared" si="4"/>
        <v>3.5999999999999996</v>
      </c>
      <c r="F16" s="2">
        <f t="shared" si="12"/>
        <v>2.0499999999999998</v>
      </c>
      <c r="G16" s="3">
        <f t="shared" si="5"/>
        <v>8.1878708333333279</v>
      </c>
      <c r="H16" s="2">
        <f t="shared" si="6"/>
        <v>0</v>
      </c>
      <c r="J16" s="5">
        <f t="shared" si="0"/>
        <v>7.8500000000000005</v>
      </c>
      <c r="K16" s="2">
        <f t="shared" si="13"/>
        <v>2.2000000000000002</v>
      </c>
      <c r="L16" s="3">
        <f t="shared" si="7"/>
        <v>9.4299333333333415</v>
      </c>
      <c r="M16" s="2">
        <f t="shared" si="8"/>
        <v>0</v>
      </c>
      <c r="O16" s="5">
        <f t="shared" si="1"/>
        <v>10.825000000000001</v>
      </c>
      <c r="P16" s="2">
        <f t="shared" si="14"/>
        <v>0.77500000000000002</v>
      </c>
      <c r="Q16" s="3">
        <f t="shared" si="9"/>
        <v>-4.0842500000000008</v>
      </c>
      <c r="R16" s="2">
        <f t="shared" si="10"/>
        <v>10.540000000000003</v>
      </c>
    </row>
    <row r="17" spans="1:18" x14ac:dyDescent="0.35">
      <c r="A17" s="2">
        <f t="shared" si="11"/>
        <v>0.93</v>
      </c>
      <c r="B17" s="3">
        <f t="shared" si="2"/>
        <v>-5.8813200000000005</v>
      </c>
      <c r="C17" s="2">
        <f t="shared" si="3"/>
        <v>-12.648</v>
      </c>
      <c r="E17" s="5">
        <f t="shared" si="4"/>
        <v>4.01</v>
      </c>
      <c r="F17" s="2">
        <f t="shared" si="12"/>
        <v>2.46</v>
      </c>
      <c r="G17" s="3">
        <f t="shared" si="5"/>
        <v>7.2053263333333319</v>
      </c>
      <c r="H17" s="2">
        <f t="shared" si="6"/>
        <v>-4.7928999999999995</v>
      </c>
      <c r="J17" s="5">
        <f t="shared" si="0"/>
        <v>8.2900000000000009</v>
      </c>
      <c r="K17" s="2">
        <f t="shared" si="13"/>
        <v>2.64</v>
      </c>
      <c r="L17" s="3">
        <f t="shared" si="7"/>
        <v>8.2983413333333473</v>
      </c>
      <c r="M17" s="2">
        <f t="shared" si="8"/>
        <v>-5.1435999999999957</v>
      </c>
      <c r="O17" s="5">
        <f t="shared" si="1"/>
        <v>10.98</v>
      </c>
      <c r="P17" s="2">
        <f t="shared" si="14"/>
        <v>0.93</v>
      </c>
      <c r="Q17" s="3">
        <f t="shared" si="9"/>
        <v>-2.613920000000002</v>
      </c>
      <c r="R17" s="2">
        <f t="shared" si="10"/>
        <v>8.4320000000000022</v>
      </c>
    </row>
    <row r="18" spans="1:18" x14ac:dyDescent="0.35">
      <c r="A18" s="2">
        <f t="shared" si="11"/>
        <v>1.085</v>
      </c>
      <c r="B18" s="3">
        <f t="shared" si="2"/>
        <v>-8.0051299999999994</v>
      </c>
      <c r="C18" s="2">
        <f t="shared" si="3"/>
        <v>-14.755999999999998</v>
      </c>
      <c r="E18" s="5">
        <f t="shared" si="4"/>
        <v>4.42</v>
      </c>
      <c r="F18" s="2">
        <f t="shared" si="12"/>
        <v>2.87</v>
      </c>
      <c r="G18" s="3">
        <f t="shared" si="5"/>
        <v>4.2576928333333299</v>
      </c>
      <c r="H18" s="2">
        <f t="shared" si="6"/>
        <v>-9.5858000000000025</v>
      </c>
      <c r="J18" s="5">
        <f t="shared" si="0"/>
        <v>8.73</v>
      </c>
      <c r="K18" s="2">
        <f t="shared" si="13"/>
        <v>3.08</v>
      </c>
      <c r="L18" s="3">
        <f t="shared" si="7"/>
        <v>4.9035653333333471</v>
      </c>
      <c r="M18" s="2">
        <f t="shared" si="8"/>
        <v>-10.287199999999999</v>
      </c>
      <c r="O18" s="5">
        <f t="shared" si="1"/>
        <v>11.135000000000002</v>
      </c>
      <c r="P18" s="2">
        <f t="shared" si="14"/>
        <v>1.085</v>
      </c>
      <c r="Q18" s="3">
        <f t="shared" si="9"/>
        <v>-1.4703300000000024</v>
      </c>
      <c r="R18" s="2">
        <f t="shared" si="10"/>
        <v>6.3240000000000034</v>
      </c>
    </row>
    <row r="19" spans="1:18" x14ac:dyDescent="0.35">
      <c r="A19" s="2">
        <f t="shared" si="11"/>
        <v>1.24</v>
      </c>
      <c r="B19" s="3">
        <f t="shared" si="2"/>
        <v>-10.455680000000001</v>
      </c>
      <c r="C19" s="2">
        <f t="shared" si="3"/>
        <v>-16.864000000000001</v>
      </c>
      <c r="E19" s="5">
        <f t="shared" si="4"/>
        <v>4.83</v>
      </c>
      <c r="F19" s="2">
        <f t="shared" si="12"/>
        <v>3.2800000000000002</v>
      </c>
      <c r="G19" s="3">
        <f t="shared" si="5"/>
        <v>-0.65502966666667817</v>
      </c>
      <c r="H19" s="2">
        <f t="shared" si="6"/>
        <v>-14.378700000000006</v>
      </c>
      <c r="J19" s="5">
        <f t="shared" si="0"/>
        <v>9.17</v>
      </c>
      <c r="K19" s="2">
        <f t="shared" si="13"/>
        <v>3.52</v>
      </c>
      <c r="L19" s="3">
        <f t="shared" si="7"/>
        <v>-0.75439466666665567</v>
      </c>
      <c r="M19" s="2">
        <f t="shared" si="8"/>
        <v>-15.430799999999998</v>
      </c>
      <c r="O19" s="5">
        <f t="shared" si="1"/>
        <v>11.290000000000001</v>
      </c>
      <c r="P19" s="2">
        <f t="shared" si="14"/>
        <v>1.24</v>
      </c>
      <c r="Q19" s="3">
        <f t="shared" si="9"/>
        <v>-0.65348000000000184</v>
      </c>
      <c r="R19" s="2">
        <f t="shared" si="10"/>
        <v>4.2160000000000011</v>
      </c>
    </row>
    <row r="20" spans="1:18" x14ac:dyDescent="0.35">
      <c r="A20" s="2">
        <f t="shared" si="11"/>
        <v>1.395</v>
      </c>
      <c r="B20" s="3">
        <f t="shared" si="2"/>
        <v>-13.23297</v>
      </c>
      <c r="C20" s="2">
        <f t="shared" si="3"/>
        <v>-18.972000000000001</v>
      </c>
      <c r="E20" s="5">
        <f t="shared" si="4"/>
        <v>5.24</v>
      </c>
      <c r="F20" s="2">
        <f t="shared" si="12"/>
        <v>3.6900000000000004</v>
      </c>
      <c r="G20" s="3">
        <f t="shared" si="5"/>
        <v>-7.5328411666666852</v>
      </c>
      <c r="H20" s="2">
        <f t="shared" si="6"/>
        <v>-19.171600000000009</v>
      </c>
      <c r="J20" s="5">
        <f t="shared" si="0"/>
        <v>9.61</v>
      </c>
      <c r="K20" s="2">
        <f t="shared" si="13"/>
        <v>3.96</v>
      </c>
      <c r="L20" s="3">
        <f t="shared" si="7"/>
        <v>-8.6755386666666539</v>
      </c>
      <c r="M20" s="2">
        <f t="shared" si="8"/>
        <v>-20.574399999999997</v>
      </c>
      <c r="O20" s="5">
        <f t="shared" si="1"/>
        <v>11.445</v>
      </c>
      <c r="P20" s="2">
        <f t="shared" si="14"/>
        <v>1.395</v>
      </c>
      <c r="Q20" s="3">
        <f t="shared" si="9"/>
        <v>-0.16336999999999868</v>
      </c>
      <c r="R20" s="2">
        <f t="shared" si="10"/>
        <v>2.1080000000000005</v>
      </c>
    </row>
    <row r="21" spans="1:18" x14ac:dyDescent="0.35">
      <c r="A21" s="2">
        <f t="shared" si="11"/>
        <v>1.55</v>
      </c>
      <c r="B21" s="3">
        <f t="shared" si="2"/>
        <v>-16.337000000000003</v>
      </c>
      <c r="C21" s="2">
        <f t="shared" si="3"/>
        <v>-21.08</v>
      </c>
      <c r="E21" s="5">
        <f t="shared" si="4"/>
        <v>5.65</v>
      </c>
      <c r="F21" s="2">
        <f t="shared" si="12"/>
        <v>4.1000000000000005</v>
      </c>
      <c r="G21" s="3">
        <f t="shared" si="5"/>
        <v>-16.375741666666698</v>
      </c>
      <c r="H21" s="2">
        <f t="shared" si="6"/>
        <v>-23.964500000000005</v>
      </c>
      <c r="J21" s="5">
        <f t="shared" si="0"/>
        <v>10.050000000000001</v>
      </c>
      <c r="K21" s="2">
        <f t="shared" si="13"/>
        <v>4.4000000000000004</v>
      </c>
      <c r="L21" s="3">
        <f t="shared" si="7"/>
        <v>-18.859866666666662</v>
      </c>
      <c r="M21" s="2">
        <f t="shared" si="8"/>
        <v>-25.717999999999996</v>
      </c>
      <c r="O21" s="5">
        <f t="shared" si="1"/>
        <v>11.600000000000001</v>
      </c>
      <c r="P21" s="2">
        <f t="shared" si="14"/>
        <v>1.55</v>
      </c>
      <c r="Q21" s="3">
        <f t="shared" si="9"/>
        <v>0</v>
      </c>
      <c r="R21" s="2">
        <f t="shared" si="10"/>
        <v>0</v>
      </c>
    </row>
    <row r="25" spans="1:18" x14ac:dyDescent="0.35">
      <c r="A25" s="6">
        <f>A11</f>
        <v>0</v>
      </c>
      <c r="B25" s="6">
        <f>C11</f>
        <v>0</v>
      </c>
    </row>
    <row r="26" spans="1:18" x14ac:dyDescent="0.35">
      <c r="A26" s="6">
        <f>A21</f>
        <v>1.55</v>
      </c>
      <c r="B26" s="6">
        <f>C21</f>
        <v>-21.08</v>
      </c>
    </row>
    <row r="27" spans="1:18" x14ac:dyDescent="0.35">
      <c r="A27" s="3">
        <f>E11</f>
        <v>1.55</v>
      </c>
      <c r="B27" s="6">
        <f>H11</f>
        <v>23.964499999999997</v>
      </c>
    </row>
    <row r="28" spans="1:18" x14ac:dyDescent="0.35">
      <c r="A28" s="3">
        <f>E21</f>
        <v>5.65</v>
      </c>
      <c r="B28" s="6">
        <f>H21</f>
        <v>-23.964500000000005</v>
      </c>
    </row>
    <row r="29" spans="1:18" x14ac:dyDescent="0.35">
      <c r="A29" s="3">
        <f>J11</f>
        <v>5.65</v>
      </c>
      <c r="B29" s="6">
        <f>M11</f>
        <v>25.718000000000004</v>
      </c>
    </row>
    <row r="30" spans="1:18" x14ac:dyDescent="0.35">
      <c r="A30" s="3">
        <f>J21</f>
        <v>10.050000000000001</v>
      </c>
      <c r="B30" s="6">
        <f>M21</f>
        <v>-25.717999999999996</v>
      </c>
    </row>
    <row r="31" spans="1:18" x14ac:dyDescent="0.35">
      <c r="A31" s="3">
        <f>O11</f>
        <v>10.050000000000001</v>
      </c>
      <c r="B31" s="6">
        <f>R11</f>
        <v>21.080000000000002</v>
      </c>
    </row>
    <row r="32" spans="1:18" x14ac:dyDescent="0.35">
      <c r="A32" s="3">
        <f>O21</f>
        <v>11.600000000000001</v>
      </c>
      <c r="B32" s="6">
        <f>R21</f>
        <v>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selection activeCell="L3" sqref="L3"/>
    </sheetView>
  </sheetViews>
  <sheetFormatPr defaultRowHeight="14.5" x14ac:dyDescent="0.35"/>
  <cols>
    <col min="1" max="1" width="10.08984375" bestFit="1" customWidth="1"/>
  </cols>
  <sheetData>
    <row r="1" spans="1:18" x14ac:dyDescent="0.35">
      <c r="A1" t="s">
        <v>0</v>
      </c>
      <c r="F1" t="s">
        <v>12</v>
      </c>
      <c r="K1" t="s">
        <v>14</v>
      </c>
      <c r="P1" t="s">
        <v>15</v>
      </c>
    </row>
    <row r="2" spans="1:18" x14ac:dyDescent="0.35">
      <c r="A2" t="s">
        <v>1</v>
      </c>
      <c r="B2" s="4">
        <v>1.55</v>
      </c>
      <c r="C2" t="s">
        <v>3</v>
      </c>
      <c r="F2" t="s">
        <v>1</v>
      </c>
      <c r="G2" s="4">
        <v>4.0999999999999996</v>
      </c>
      <c r="H2" t="s">
        <v>3</v>
      </c>
      <c r="K2" t="s">
        <v>1</v>
      </c>
      <c r="L2" s="4">
        <v>4.4000000000000004</v>
      </c>
      <c r="M2" t="s">
        <v>3</v>
      </c>
      <c r="P2" t="s">
        <v>1</v>
      </c>
      <c r="Q2" s="4">
        <v>1.55</v>
      </c>
      <c r="R2" t="s">
        <v>3</v>
      </c>
    </row>
    <row r="3" spans="1:18" x14ac:dyDescent="0.35">
      <c r="A3" t="s">
        <v>2</v>
      </c>
      <c r="B3" s="4"/>
      <c r="C3" t="s">
        <v>4</v>
      </c>
      <c r="F3" t="s">
        <v>2</v>
      </c>
      <c r="G3" s="4">
        <f>incastro!G3/2</f>
        <v>5.8449999999999998</v>
      </c>
      <c r="H3" t="s">
        <v>4</v>
      </c>
      <c r="K3" t="s">
        <v>2</v>
      </c>
      <c r="L3" s="4">
        <f>incastro!L3/2</f>
        <v>5.8449999999999998</v>
      </c>
      <c r="M3" t="s">
        <v>4</v>
      </c>
      <c r="P3" t="s">
        <v>2</v>
      </c>
      <c r="Q3" s="4">
        <v>0</v>
      </c>
      <c r="R3" t="s">
        <v>4</v>
      </c>
    </row>
    <row r="4" spans="1:18" x14ac:dyDescent="0.35">
      <c r="A4" t="s">
        <v>5</v>
      </c>
      <c r="B4" s="4"/>
      <c r="C4" t="s">
        <v>7</v>
      </c>
      <c r="F4" t="s">
        <v>5</v>
      </c>
      <c r="G4" s="4">
        <v>0</v>
      </c>
      <c r="H4" t="s">
        <v>7</v>
      </c>
      <c r="K4" t="s">
        <v>5</v>
      </c>
      <c r="L4" s="4">
        <v>0</v>
      </c>
      <c r="M4" t="s">
        <v>7</v>
      </c>
      <c r="P4" t="s">
        <v>5</v>
      </c>
      <c r="Q4" s="4">
        <f>-Q3*Q2^2/2</f>
        <v>0</v>
      </c>
      <c r="R4" t="s">
        <v>7</v>
      </c>
    </row>
    <row r="5" spans="1:18" x14ac:dyDescent="0.35">
      <c r="A5" t="s">
        <v>6</v>
      </c>
      <c r="B5" s="4"/>
      <c r="C5" t="s">
        <v>7</v>
      </c>
      <c r="F5" t="s">
        <v>6</v>
      </c>
      <c r="G5" s="4">
        <f>G4</f>
        <v>0</v>
      </c>
      <c r="H5" t="s">
        <v>7</v>
      </c>
      <c r="K5" t="s">
        <v>6</v>
      </c>
      <c r="L5" s="4">
        <f>L4</f>
        <v>0</v>
      </c>
      <c r="M5" t="s">
        <v>7</v>
      </c>
      <c r="P5" t="s">
        <v>6</v>
      </c>
      <c r="Q5" s="4">
        <v>0</v>
      </c>
      <c r="R5" t="s">
        <v>7</v>
      </c>
    </row>
    <row r="6" spans="1:18" x14ac:dyDescent="0.35">
      <c r="A6" t="s">
        <v>9</v>
      </c>
      <c r="B6" s="7">
        <v>10</v>
      </c>
      <c r="F6" t="s">
        <v>9</v>
      </c>
      <c r="G6" s="7">
        <v>10</v>
      </c>
      <c r="K6" t="s">
        <v>9</v>
      </c>
      <c r="L6" s="7">
        <v>10</v>
      </c>
      <c r="P6" t="s">
        <v>9</v>
      </c>
      <c r="Q6" s="7">
        <v>10</v>
      </c>
    </row>
    <row r="8" spans="1:18" x14ac:dyDescent="0.35">
      <c r="A8" t="s">
        <v>11</v>
      </c>
      <c r="B8">
        <f>B3*B2/2-B4/B2+B5/B2</f>
        <v>0</v>
      </c>
      <c r="F8" t="s">
        <v>11</v>
      </c>
      <c r="G8">
        <f>G3*G2/2-G4/G2+G5/G2</f>
        <v>11.982249999999999</v>
      </c>
      <c r="K8" t="s">
        <v>11</v>
      </c>
      <c r="L8">
        <f>L3*L2/2-L4/L2+L5/L2</f>
        <v>12.859</v>
      </c>
      <c r="P8" t="s">
        <v>11</v>
      </c>
      <c r="Q8">
        <f>Q3*Q2/2-Q4/Q2+Q5/Q2</f>
        <v>0</v>
      </c>
    </row>
    <row r="10" spans="1:18" x14ac:dyDescent="0.35">
      <c r="A10" s="1" t="s">
        <v>8</v>
      </c>
      <c r="B10" s="1" t="s">
        <v>10</v>
      </c>
      <c r="C10" s="1" t="s">
        <v>16</v>
      </c>
      <c r="E10" t="s">
        <v>13</v>
      </c>
      <c r="F10" s="1" t="s">
        <v>8</v>
      </c>
      <c r="G10" s="1" t="s">
        <v>10</v>
      </c>
      <c r="H10" s="1" t="s">
        <v>16</v>
      </c>
      <c r="J10" t="s">
        <v>13</v>
      </c>
      <c r="K10" s="1" t="s">
        <v>8</v>
      </c>
      <c r="L10" s="1" t="s">
        <v>10</v>
      </c>
      <c r="M10" s="1" t="s">
        <v>16</v>
      </c>
      <c r="O10" t="s">
        <v>13</v>
      </c>
      <c r="P10" s="1" t="s">
        <v>8</v>
      </c>
      <c r="Q10" s="1" t="s">
        <v>10</v>
      </c>
      <c r="R10" s="1" t="s">
        <v>16</v>
      </c>
    </row>
    <row r="11" spans="1:18" x14ac:dyDescent="0.35">
      <c r="A11" s="2">
        <v>0</v>
      </c>
      <c r="B11">
        <f>B$4+B$8*A11-B$3*A11^2/2</f>
        <v>0</v>
      </c>
      <c r="C11" s="2">
        <f>B$8-B$3*A11</f>
        <v>0</v>
      </c>
      <c r="E11" s="5">
        <f>B$2+F11</f>
        <v>1.55</v>
      </c>
      <c r="F11" s="2">
        <v>0</v>
      </c>
      <c r="G11">
        <f>G$4+G$8*F11-G$3*F11^2/2</f>
        <v>0</v>
      </c>
      <c r="H11" s="2">
        <f>G$8-G$3*F11</f>
        <v>11.982249999999999</v>
      </c>
      <c r="J11" s="5">
        <f t="shared" ref="J11:J21" si="0">E$21+K11</f>
        <v>5.65</v>
      </c>
      <c r="K11" s="2">
        <v>0</v>
      </c>
      <c r="L11">
        <f>L$4+L$8*K11-L$3*K11^2/2</f>
        <v>0</v>
      </c>
      <c r="M11" s="2">
        <f>L$8-L$3*K11</f>
        <v>12.859</v>
      </c>
      <c r="O11" s="5">
        <f t="shared" ref="O11:O21" si="1">J$21+P11</f>
        <v>10.050000000000001</v>
      </c>
      <c r="P11" s="2">
        <v>0</v>
      </c>
      <c r="Q11">
        <f>Q$4+Q$8*P11-Q$3*P11^2/2</f>
        <v>0</v>
      </c>
      <c r="R11" s="2">
        <f>Q$8-Q$3*P11</f>
        <v>0</v>
      </c>
    </row>
    <row r="12" spans="1:18" x14ac:dyDescent="0.35">
      <c r="A12" s="2">
        <f>A11+B$2/B$6</f>
        <v>0.155</v>
      </c>
      <c r="B12" s="3">
        <f t="shared" ref="B12:B21" si="2">B$4+B$8*A12-B$3*A12^2/2</f>
        <v>0</v>
      </c>
      <c r="C12" s="2">
        <f t="shared" ref="C12:C21" si="3">B$8-B$3*A12</f>
        <v>0</v>
      </c>
      <c r="E12" s="5">
        <f t="shared" ref="E12:E21" si="4">B$2+F12</f>
        <v>1.96</v>
      </c>
      <c r="F12" s="2">
        <f>F11+G$2/G$6</f>
        <v>0.41</v>
      </c>
      <c r="G12" s="3">
        <f t="shared" ref="G12:G21" si="5">G$4+G$8*F12-G$3*F12^2/2</f>
        <v>4.4214502499999995</v>
      </c>
      <c r="H12" s="2">
        <f t="shared" ref="H12:H21" si="6">G$8-G$3*F12</f>
        <v>9.585799999999999</v>
      </c>
      <c r="J12" s="5">
        <f t="shared" si="0"/>
        <v>6.0900000000000007</v>
      </c>
      <c r="K12" s="2">
        <f>K11+L$2/L$6</f>
        <v>0.44000000000000006</v>
      </c>
      <c r="L12" s="3">
        <f t="shared" ref="L12:L21" si="7">L$4+L$8*K12-L$3*K12^2/2</f>
        <v>5.0921640000000012</v>
      </c>
      <c r="M12" s="2">
        <f t="shared" ref="M12:M21" si="8">L$8-L$3*K12</f>
        <v>10.2872</v>
      </c>
      <c r="O12" s="5">
        <f t="shared" si="1"/>
        <v>10.205</v>
      </c>
      <c r="P12" s="2">
        <f>P11+Q$2/Q$6</f>
        <v>0.155</v>
      </c>
      <c r="Q12" s="3">
        <f t="shared" ref="Q12:Q21" si="9">Q$4+Q$8*P12-Q$3*P12^2/2</f>
        <v>0</v>
      </c>
      <c r="R12" s="2">
        <f t="shared" ref="R12:R21" si="10">Q$8-Q$3*P12</f>
        <v>0</v>
      </c>
    </row>
    <row r="13" spans="1:18" x14ac:dyDescent="0.35">
      <c r="A13" s="2">
        <f t="shared" ref="A13:A21" si="11">A12+B$2/B$6</f>
        <v>0.31</v>
      </c>
      <c r="B13" s="3">
        <f t="shared" si="2"/>
        <v>0</v>
      </c>
      <c r="C13" s="2">
        <f t="shared" si="3"/>
        <v>0</v>
      </c>
      <c r="E13" s="5">
        <f t="shared" si="4"/>
        <v>2.37</v>
      </c>
      <c r="F13" s="2">
        <f t="shared" ref="F13:F21" si="12">F12+G$2/G$6</f>
        <v>0.82</v>
      </c>
      <c r="G13" s="3">
        <f t="shared" si="5"/>
        <v>7.8603559999999986</v>
      </c>
      <c r="H13" s="2">
        <f t="shared" si="6"/>
        <v>7.1893499999999992</v>
      </c>
      <c r="J13" s="5">
        <f t="shared" si="0"/>
        <v>6.53</v>
      </c>
      <c r="K13" s="2">
        <f t="shared" ref="K13:K21" si="13">K12+L$2/L$6</f>
        <v>0.88000000000000012</v>
      </c>
      <c r="L13" s="3">
        <f t="shared" si="7"/>
        <v>9.0527360000000012</v>
      </c>
      <c r="M13" s="2">
        <f t="shared" si="8"/>
        <v>7.7153999999999998</v>
      </c>
      <c r="O13" s="5">
        <f t="shared" si="1"/>
        <v>10.360000000000001</v>
      </c>
      <c r="P13" s="2">
        <f t="shared" ref="P13:P21" si="14">P12+Q$2/Q$6</f>
        <v>0.31</v>
      </c>
      <c r="Q13" s="3">
        <f t="shared" si="9"/>
        <v>0</v>
      </c>
      <c r="R13" s="2">
        <f t="shared" si="10"/>
        <v>0</v>
      </c>
    </row>
    <row r="14" spans="1:18" x14ac:dyDescent="0.35">
      <c r="A14" s="2">
        <f t="shared" si="11"/>
        <v>0.46499999999999997</v>
      </c>
      <c r="B14" s="3">
        <f t="shared" si="2"/>
        <v>0</v>
      </c>
      <c r="C14" s="2">
        <f t="shared" si="3"/>
        <v>0</v>
      </c>
      <c r="E14" s="5">
        <f t="shared" si="4"/>
        <v>2.7800000000000002</v>
      </c>
      <c r="F14" s="2">
        <f t="shared" si="12"/>
        <v>1.23</v>
      </c>
      <c r="G14" s="3">
        <f t="shared" si="5"/>
        <v>10.316717249999998</v>
      </c>
      <c r="H14" s="2">
        <f t="shared" si="6"/>
        <v>4.7928999999999995</v>
      </c>
      <c r="J14" s="5">
        <f t="shared" si="0"/>
        <v>6.9700000000000006</v>
      </c>
      <c r="K14" s="2">
        <f t="shared" si="13"/>
        <v>1.3200000000000003</v>
      </c>
      <c r="L14" s="3">
        <f t="shared" si="7"/>
        <v>11.881716000000003</v>
      </c>
      <c r="M14" s="2">
        <f t="shared" si="8"/>
        <v>5.1435999999999984</v>
      </c>
      <c r="O14" s="5">
        <f t="shared" si="1"/>
        <v>10.515000000000001</v>
      </c>
      <c r="P14" s="2">
        <f t="shared" si="14"/>
        <v>0.46499999999999997</v>
      </c>
      <c r="Q14" s="3">
        <f t="shared" si="9"/>
        <v>0</v>
      </c>
      <c r="R14" s="2">
        <f t="shared" si="10"/>
        <v>0</v>
      </c>
    </row>
    <row r="15" spans="1:18" x14ac:dyDescent="0.35">
      <c r="A15" s="2">
        <f t="shared" si="11"/>
        <v>0.62</v>
      </c>
      <c r="B15" s="3">
        <f t="shared" si="2"/>
        <v>0</v>
      </c>
      <c r="C15" s="2">
        <f t="shared" si="3"/>
        <v>0</v>
      </c>
      <c r="E15" s="5">
        <f t="shared" si="4"/>
        <v>3.19</v>
      </c>
      <c r="F15" s="2">
        <f t="shared" si="12"/>
        <v>1.64</v>
      </c>
      <c r="G15" s="3">
        <f t="shared" si="5"/>
        <v>11.790533999999997</v>
      </c>
      <c r="H15" s="2">
        <f t="shared" si="6"/>
        <v>2.3964499999999997</v>
      </c>
      <c r="J15" s="5">
        <f t="shared" si="0"/>
        <v>7.41</v>
      </c>
      <c r="K15" s="2">
        <f t="shared" si="13"/>
        <v>1.7600000000000002</v>
      </c>
      <c r="L15" s="3">
        <f t="shared" si="7"/>
        <v>13.579104000000003</v>
      </c>
      <c r="M15" s="2">
        <f t="shared" si="8"/>
        <v>2.5717999999999996</v>
      </c>
      <c r="O15" s="5">
        <f t="shared" si="1"/>
        <v>10.67</v>
      </c>
      <c r="P15" s="2">
        <f t="shared" si="14"/>
        <v>0.62</v>
      </c>
      <c r="Q15" s="3">
        <f t="shared" si="9"/>
        <v>0</v>
      </c>
      <c r="R15" s="2">
        <f t="shared" si="10"/>
        <v>0</v>
      </c>
    </row>
    <row r="16" spans="1:18" x14ac:dyDescent="0.35">
      <c r="A16" s="2">
        <f t="shared" si="11"/>
        <v>0.77500000000000002</v>
      </c>
      <c r="B16" s="3">
        <f t="shared" si="2"/>
        <v>0</v>
      </c>
      <c r="C16" s="2">
        <f t="shared" si="3"/>
        <v>0</v>
      </c>
      <c r="E16" s="5">
        <f t="shared" si="4"/>
        <v>3.5999999999999996</v>
      </c>
      <c r="F16" s="2">
        <f t="shared" si="12"/>
        <v>2.0499999999999998</v>
      </c>
      <c r="G16" s="3">
        <f t="shared" si="5"/>
        <v>12.281806249999995</v>
      </c>
      <c r="H16" s="2">
        <f t="shared" si="6"/>
        <v>0</v>
      </c>
      <c r="J16" s="5">
        <f t="shared" si="0"/>
        <v>7.8500000000000005</v>
      </c>
      <c r="K16" s="2">
        <f t="shared" si="13"/>
        <v>2.2000000000000002</v>
      </c>
      <c r="L16" s="3">
        <f t="shared" si="7"/>
        <v>14.144900000000002</v>
      </c>
      <c r="M16" s="2">
        <f t="shared" si="8"/>
        <v>0</v>
      </c>
      <c r="O16" s="5">
        <f t="shared" si="1"/>
        <v>10.825000000000001</v>
      </c>
      <c r="P16" s="2">
        <f t="shared" si="14"/>
        <v>0.77500000000000002</v>
      </c>
      <c r="Q16" s="3">
        <f t="shared" si="9"/>
        <v>0</v>
      </c>
      <c r="R16" s="2">
        <f t="shared" si="10"/>
        <v>0</v>
      </c>
    </row>
    <row r="17" spans="1:18" x14ac:dyDescent="0.35">
      <c r="A17" s="2">
        <f t="shared" si="11"/>
        <v>0.93</v>
      </c>
      <c r="B17" s="3">
        <f t="shared" si="2"/>
        <v>0</v>
      </c>
      <c r="C17" s="2">
        <f t="shared" si="3"/>
        <v>0</v>
      </c>
      <c r="E17" s="5">
        <f t="shared" si="4"/>
        <v>4.01</v>
      </c>
      <c r="F17" s="2">
        <f t="shared" si="12"/>
        <v>2.46</v>
      </c>
      <c r="G17" s="3">
        <f t="shared" si="5"/>
        <v>11.790533999999997</v>
      </c>
      <c r="H17" s="2">
        <f t="shared" si="6"/>
        <v>-2.3964499999999997</v>
      </c>
      <c r="J17" s="5">
        <f t="shared" si="0"/>
        <v>8.2900000000000009</v>
      </c>
      <c r="K17" s="2">
        <f t="shared" si="13"/>
        <v>2.64</v>
      </c>
      <c r="L17" s="3">
        <f t="shared" si="7"/>
        <v>13.579104000000001</v>
      </c>
      <c r="M17" s="2">
        <f t="shared" si="8"/>
        <v>-2.5717999999999996</v>
      </c>
      <c r="O17" s="5">
        <f t="shared" si="1"/>
        <v>10.98</v>
      </c>
      <c r="P17" s="2">
        <f t="shared" si="14"/>
        <v>0.93</v>
      </c>
      <c r="Q17" s="3">
        <f t="shared" si="9"/>
        <v>0</v>
      </c>
      <c r="R17" s="2">
        <f t="shared" si="10"/>
        <v>0</v>
      </c>
    </row>
    <row r="18" spans="1:18" x14ac:dyDescent="0.35">
      <c r="A18" s="2">
        <f t="shared" si="11"/>
        <v>1.085</v>
      </c>
      <c r="B18" s="3">
        <f t="shared" si="2"/>
        <v>0</v>
      </c>
      <c r="C18" s="2">
        <f t="shared" si="3"/>
        <v>0</v>
      </c>
      <c r="E18" s="5">
        <f t="shared" si="4"/>
        <v>4.42</v>
      </c>
      <c r="F18" s="2">
        <f t="shared" si="12"/>
        <v>2.87</v>
      </c>
      <c r="G18" s="3">
        <f t="shared" si="5"/>
        <v>10.31671725</v>
      </c>
      <c r="H18" s="2">
        <f t="shared" si="6"/>
        <v>-4.7929000000000013</v>
      </c>
      <c r="J18" s="5">
        <f t="shared" si="0"/>
        <v>8.73</v>
      </c>
      <c r="K18" s="2">
        <f t="shared" si="13"/>
        <v>3.08</v>
      </c>
      <c r="L18" s="3">
        <f t="shared" si="7"/>
        <v>11.881716000000001</v>
      </c>
      <c r="M18" s="2">
        <f t="shared" si="8"/>
        <v>-5.1436000000000011</v>
      </c>
      <c r="O18" s="5">
        <f t="shared" si="1"/>
        <v>11.135000000000002</v>
      </c>
      <c r="P18" s="2">
        <f t="shared" si="14"/>
        <v>1.085</v>
      </c>
      <c r="Q18" s="3">
        <f t="shared" si="9"/>
        <v>0</v>
      </c>
      <c r="R18" s="2">
        <f t="shared" si="10"/>
        <v>0</v>
      </c>
    </row>
    <row r="19" spans="1:18" x14ac:dyDescent="0.35">
      <c r="A19" s="2">
        <f t="shared" si="11"/>
        <v>1.24</v>
      </c>
      <c r="B19" s="3">
        <f t="shared" si="2"/>
        <v>0</v>
      </c>
      <c r="C19" s="2">
        <f t="shared" si="3"/>
        <v>0</v>
      </c>
      <c r="E19" s="5">
        <f t="shared" si="4"/>
        <v>4.83</v>
      </c>
      <c r="F19" s="2">
        <f t="shared" si="12"/>
        <v>3.2800000000000002</v>
      </c>
      <c r="G19" s="3">
        <f t="shared" si="5"/>
        <v>7.8603559999999959</v>
      </c>
      <c r="H19" s="2">
        <f t="shared" si="6"/>
        <v>-7.1893500000000028</v>
      </c>
      <c r="J19" s="5">
        <f t="shared" si="0"/>
        <v>9.17</v>
      </c>
      <c r="K19" s="2">
        <f t="shared" si="13"/>
        <v>3.52</v>
      </c>
      <c r="L19" s="3">
        <f t="shared" si="7"/>
        <v>9.052736000000003</v>
      </c>
      <c r="M19" s="2">
        <f t="shared" si="8"/>
        <v>-7.7154000000000007</v>
      </c>
      <c r="O19" s="5">
        <f t="shared" si="1"/>
        <v>11.290000000000001</v>
      </c>
      <c r="P19" s="2">
        <f t="shared" si="14"/>
        <v>1.24</v>
      </c>
      <c r="Q19" s="3">
        <f t="shared" si="9"/>
        <v>0</v>
      </c>
      <c r="R19" s="2">
        <f t="shared" si="10"/>
        <v>0</v>
      </c>
    </row>
    <row r="20" spans="1:18" x14ac:dyDescent="0.35">
      <c r="A20" s="2">
        <f t="shared" si="11"/>
        <v>1.395</v>
      </c>
      <c r="B20" s="3">
        <f t="shared" si="2"/>
        <v>0</v>
      </c>
      <c r="C20" s="2">
        <f t="shared" si="3"/>
        <v>0</v>
      </c>
      <c r="E20" s="5">
        <f t="shared" si="4"/>
        <v>5.24</v>
      </c>
      <c r="F20" s="2">
        <f t="shared" si="12"/>
        <v>3.6900000000000004</v>
      </c>
      <c r="G20" s="3">
        <f t="shared" si="5"/>
        <v>4.4214502499999924</v>
      </c>
      <c r="H20" s="2">
        <f t="shared" si="6"/>
        <v>-9.5858000000000043</v>
      </c>
      <c r="J20" s="5">
        <f t="shared" si="0"/>
        <v>9.61</v>
      </c>
      <c r="K20" s="2">
        <f t="shared" si="13"/>
        <v>3.96</v>
      </c>
      <c r="L20" s="3">
        <f t="shared" si="7"/>
        <v>5.0921639999999968</v>
      </c>
      <c r="M20" s="2">
        <f t="shared" si="8"/>
        <v>-10.2872</v>
      </c>
      <c r="O20" s="5">
        <f t="shared" si="1"/>
        <v>11.445</v>
      </c>
      <c r="P20" s="2">
        <f t="shared" si="14"/>
        <v>1.395</v>
      </c>
      <c r="Q20" s="3">
        <f t="shared" si="9"/>
        <v>0</v>
      </c>
      <c r="R20" s="2">
        <f t="shared" si="10"/>
        <v>0</v>
      </c>
    </row>
    <row r="21" spans="1:18" x14ac:dyDescent="0.35">
      <c r="A21" s="2">
        <f t="shared" si="11"/>
        <v>1.55</v>
      </c>
      <c r="B21" s="3">
        <f t="shared" si="2"/>
        <v>0</v>
      </c>
      <c r="C21" s="2">
        <f t="shared" si="3"/>
        <v>0</v>
      </c>
      <c r="E21" s="5">
        <f t="shared" si="4"/>
        <v>5.65</v>
      </c>
      <c r="F21" s="2">
        <f t="shared" si="12"/>
        <v>4.1000000000000005</v>
      </c>
      <c r="G21" s="3">
        <f t="shared" si="5"/>
        <v>0</v>
      </c>
      <c r="H21" s="2">
        <f t="shared" si="6"/>
        <v>-11.982250000000002</v>
      </c>
      <c r="J21" s="5">
        <f t="shared" si="0"/>
        <v>10.050000000000001</v>
      </c>
      <c r="K21" s="2">
        <f t="shared" si="13"/>
        <v>4.4000000000000004</v>
      </c>
      <c r="L21" s="3">
        <f t="shared" si="7"/>
        <v>0</v>
      </c>
      <c r="M21" s="2">
        <f t="shared" si="8"/>
        <v>-12.859</v>
      </c>
      <c r="O21" s="5">
        <f t="shared" si="1"/>
        <v>11.600000000000001</v>
      </c>
      <c r="P21" s="2">
        <f t="shared" si="14"/>
        <v>1.55</v>
      </c>
      <c r="Q21" s="3">
        <f t="shared" si="9"/>
        <v>0</v>
      </c>
      <c r="R21" s="2">
        <f t="shared" si="10"/>
        <v>0</v>
      </c>
    </row>
    <row r="25" spans="1:18" x14ac:dyDescent="0.35">
      <c r="A25" s="6">
        <f>A11</f>
        <v>0</v>
      </c>
      <c r="B25" s="6">
        <f>C11</f>
        <v>0</v>
      </c>
    </row>
    <row r="26" spans="1:18" x14ac:dyDescent="0.35">
      <c r="A26" s="6">
        <f>A21</f>
        <v>1.55</v>
      </c>
      <c r="B26" s="6">
        <f>C21</f>
        <v>0</v>
      </c>
    </row>
    <row r="27" spans="1:18" x14ac:dyDescent="0.35">
      <c r="A27" s="3">
        <f>E11</f>
        <v>1.55</v>
      </c>
      <c r="B27" s="6">
        <f>H11</f>
        <v>11.982249999999999</v>
      </c>
    </row>
    <row r="28" spans="1:18" x14ac:dyDescent="0.35">
      <c r="A28" s="3">
        <f>E21</f>
        <v>5.65</v>
      </c>
      <c r="B28" s="6">
        <f>H21</f>
        <v>-11.982250000000002</v>
      </c>
    </row>
    <row r="29" spans="1:18" x14ac:dyDescent="0.35">
      <c r="A29" s="3">
        <f>J11</f>
        <v>5.65</v>
      </c>
      <c r="B29" s="6">
        <f>M11</f>
        <v>12.859</v>
      </c>
    </row>
    <row r="30" spans="1:18" x14ac:dyDescent="0.35">
      <c r="A30" s="3">
        <f>J21</f>
        <v>10.050000000000001</v>
      </c>
      <c r="B30" s="6">
        <f>M21</f>
        <v>-12.859</v>
      </c>
    </row>
    <row r="31" spans="1:18" x14ac:dyDescent="0.35">
      <c r="A31" s="3">
        <f>O11</f>
        <v>10.050000000000001</v>
      </c>
      <c r="B31" s="6">
        <f>R11</f>
        <v>0</v>
      </c>
    </row>
    <row r="32" spans="1:18" x14ac:dyDescent="0.35">
      <c r="A32" s="3">
        <f>O21</f>
        <v>11.600000000000001</v>
      </c>
      <c r="B32" s="6">
        <f>R21</f>
        <v>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13" zoomScale="153" workbookViewId="0">
      <selection activeCell="B24" sqref="B24:E25"/>
    </sheetView>
  </sheetViews>
  <sheetFormatPr defaultRowHeight="14.5" x14ac:dyDescent="0.35"/>
  <cols>
    <col min="4" max="4" width="13.6328125" bestFit="1" customWidth="1"/>
    <col min="5" max="5" width="9.90625" bestFit="1" customWidth="1"/>
  </cols>
  <sheetData>
    <row r="1" spans="1:10" x14ac:dyDescent="0.35">
      <c r="A1" t="s">
        <v>17</v>
      </c>
      <c r="B1" s="8">
        <v>23</v>
      </c>
      <c r="C1" t="s">
        <v>18</v>
      </c>
    </row>
    <row r="2" spans="1:10" x14ac:dyDescent="0.35">
      <c r="A2" t="s">
        <v>19</v>
      </c>
      <c r="B2" s="8">
        <v>3</v>
      </c>
      <c r="C2" t="s">
        <v>18</v>
      </c>
    </row>
    <row r="4" spans="1:10" x14ac:dyDescent="0.35">
      <c r="A4" s="1" t="s">
        <v>28</v>
      </c>
      <c r="B4" s="11">
        <v>3</v>
      </c>
      <c r="C4" s="1"/>
      <c r="D4" s="1"/>
      <c r="E4" s="1"/>
      <c r="F4" s="1"/>
      <c r="G4" s="1"/>
      <c r="H4" s="1"/>
      <c r="I4" s="1"/>
      <c r="J4" s="1"/>
    </row>
    <row r="5" spans="1:10" x14ac:dyDescent="0.35">
      <c r="A5" s="1" t="s">
        <v>21</v>
      </c>
      <c r="B5" s="1" t="s">
        <v>10</v>
      </c>
      <c r="C5" s="1" t="s">
        <v>20</v>
      </c>
      <c r="D5" s="1" t="s">
        <v>22</v>
      </c>
      <c r="E5" s="1" t="s">
        <v>23</v>
      </c>
      <c r="F5" s="1" t="s">
        <v>24</v>
      </c>
      <c r="G5" s="1" t="s">
        <v>25</v>
      </c>
      <c r="H5" s="1" t="s">
        <v>24</v>
      </c>
      <c r="I5" s="1">
        <v>14</v>
      </c>
      <c r="J5" s="1" t="s">
        <v>26</v>
      </c>
    </row>
    <row r="6" spans="1:10" x14ac:dyDescent="0.35">
      <c r="A6" s="1">
        <v>1</v>
      </c>
      <c r="B6" s="1">
        <f>MIN(Comb1!B5,Comb2!B5,Comb3!B5,incastro!B5)</f>
        <v>-16.337000000000003</v>
      </c>
      <c r="C6" s="1">
        <f>($B$1-$B$2)/100</f>
        <v>0.2</v>
      </c>
      <c r="D6" s="2">
        <f>ABS(B6)/(0.9*C6*391.3)*10</f>
        <v>2.3194763892438313</v>
      </c>
      <c r="E6" s="10">
        <f>D6/$B$4</f>
        <v>0.77315879641461038</v>
      </c>
      <c r="F6" s="1">
        <v>1</v>
      </c>
      <c r="G6" s="1">
        <v>10</v>
      </c>
      <c r="H6" s="1">
        <v>0</v>
      </c>
      <c r="I6" s="1">
        <v>14</v>
      </c>
      <c r="J6" s="5">
        <f>PI()/400*(F6*G6^2+H6*I6^2)</f>
        <v>0.78539816339744839</v>
      </c>
    </row>
    <row r="7" spans="1:10" x14ac:dyDescent="0.35">
      <c r="A7" s="1">
        <v>2</v>
      </c>
      <c r="B7" s="1">
        <f>MIN(Comb1!G5,Comb2!G5,Comb3!G5,incastro!G5,incastro!L4)</f>
        <v>-22.4</v>
      </c>
      <c r="C7" s="1">
        <f>($B$1-$B$2)/100</f>
        <v>0.2</v>
      </c>
      <c r="D7" s="2">
        <f>ABS(B7)/(0.9*C7*391.3)*10</f>
        <v>3.1802822500496912</v>
      </c>
      <c r="E7" s="10">
        <f>D7/$B$4</f>
        <v>1.0600940833498971</v>
      </c>
      <c r="F7" s="1">
        <v>2</v>
      </c>
      <c r="G7" s="1">
        <v>10</v>
      </c>
      <c r="H7" s="1">
        <v>0</v>
      </c>
      <c r="I7" s="1">
        <v>14</v>
      </c>
      <c r="J7" s="5">
        <f>PI()/400*(F7*G7^2+H7*I7^2)</f>
        <v>1.5707963267948968</v>
      </c>
    </row>
    <row r="8" spans="1:10" x14ac:dyDescent="0.35">
      <c r="A8" s="1">
        <v>3</v>
      </c>
      <c r="B8" s="1">
        <f>MIN(Comb1!Q4,Comb2!Q4,Comb3!Q4,incastro!Q4)</f>
        <v>-16.337000000000003</v>
      </c>
      <c r="C8" s="1">
        <f>($B$1-$B$2)/100</f>
        <v>0.2</v>
      </c>
      <c r="D8" s="2">
        <f>ABS(B8)/(0.9*C8*391.3)*10</f>
        <v>2.3194763892438313</v>
      </c>
      <c r="E8" s="10">
        <f>D8/$B$4</f>
        <v>0.77315879641461038</v>
      </c>
      <c r="F8" s="1">
        <v>1</v>
      </c>
      <c r="G8" s="1">
        <v>10</v>
      </c>
      <c r="H8" s="1">
        <v>0</v>
      </c>
      <c r="I8" s="1">
        <v>14</v>
      </c>
      <c r="J8" s="5">
        <f>PI()/400*(F8*G8^2+H8*I8^2)</f>
        <v>0.78539816339744839</v>
      </c>
    </row>
    <row r="9" spans="1:10" x14ac:dyDescent="0.3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35">
      <c r="A10" s="1" t="s">
        <v>27</v>
      </c>
      <c r="B10" s="1" t="s">
        <v>10</v>
      </c>
      <c r="C10" s="1" t="s">
        <v>20</v>
      </c>
      <c r="D10" s="1" t="s">
        <v>22</v>
      </c>
      <c r="E10" s="1" t="s">
        <v>23</v>
      </c>
      <c r="F10" s="1" t="s">
        <v>24</v>
      </c>
      <c r="G10" s="1" t="s">
        <v>25</v>
      </c>
      <c r="H10" s="1" t="s">
        <v>24</v>
      </c>
      <c r="I10" s="1">
        <v>14</v>
      </c>
      <c r="J10" s="1" t="s">
        <v>26</v>
      </c>
    </row>
    <row r="11" spans="1:10" x14ac:dyDescent="0.35">
      <c r="A11" s="1">
        <v>1</v>
      </c>
      <c r="B11" s="5">
        <f>MAX(Comb1!G11:G21,Comb2!G11:G21,Comb3!G11:G21,incastro!G11:G21,appoggi!G11:G21)</f>
        <v>12.675306249999991</v>
      </c>
      <c r="C11" s="1">
        <f>($B$1-$B$2)/100</f>
        <v>0.2</v>
      </c>
      <c r="D11" s="2">
        <f>ABS(B11)/(0.9*C11*391.3)*10</f>
        <v>1.7996005125365575</v>
      </c>
      <c r="E11" s="10">
        <f>D11/$B$4</f>
        <v>0.59986683751218584</v>
      </c>
      <c r="F11" s="1">
        <v>1</v>
      </c>
      <c r="G11" s="1">
        <v>10</v>
      </c>
      <c r="H11" s="1">
        <v>0</v>
      </c>
      <c r="I11" s="1">
        <v>14</v>
      </c>
      <c r="J11" s="5">
        <f>PI()/400*(F11*G11^2+H11*I11^2)</f>
        <v>0.78539816339744839</v>
      </c>
    </row>
    <row r="12" spans="1:10" x14ac:dyDescent="0.35">
      <c r="A12" s="1">
        <v>2</v>
      </c>
      <c r="B12" s="5">
        <f>MAX(Comb1!L11:L21,Comb2!L11:L21,Comb3!L11:L21,incastro!L11:L21,appoggi!L11:L21)</f>
        <v>15.901493750000004</v>
      </c>
      <c r="C12" s="1">
        <f>($B$1-$B$2)/100</f>
        <v>0.2</v>
      </c>
      <c r="D12" s="2">
        <f>ABS(B12)/(0.9*C12*391.3)*10</f>
        <v>2.2576445679643355</v>
      </c>
      <c r="E12" s="10">
        <f>D12/$B$4</f>
        <v>0.75254818932144518</v>
      </c>
      <c r="F12" s="1">
        <v>2</v>
      </c>
      <c r="G12" s="1">
        <v>10</v>
      </c>
      <c r="H12" s="1">
        <v>0</v>
      </c>
      <c r="I12" s="1">
        <v>14</v>
      </c>
      <c r="J12" s="5">
        <f>PI()/400*(F12*G12^2+H12*I12^2)</f>
        <v>1.5707963267948968</v>
      </c>
    </row>
    <row r="13" spans="1:10" x14ac:dyDescent="0.35">
      <c r="A13" s="1"/>
      <c r="B13" s="1"/>
      <c r="C13" s="1"/>
      <c r="D13" s="1"/>
      <c r="E13" s="10"/>
      <c r="F13" s="1"/>
      <c r="G13" s="1"/>
      <c r="H13" s="1"/>
      <c r="I13" s="1"/>
      <c r="J13" s="1"/>
    </row>
    <row r="14" spans="1:10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35">
      <c r="A15" s="1" t="s">
        <v>28</v>
      </c>
      <c r="B15" s="11">
        <v>2</v>
      </c>
      <c r="C15" s="1"/>
      <c r="D15" s="1"/>
      <c r="E15" s="1"/>
      <c r="F15" s="1"/>
      <c r="G15" s="1"/>
      <c r="H15" s="1"/>
      <c r="I15" s="1"/>
      <c r="J15" s="1"/>
    </row>
    <row r="16" spans="1:10" x14ac:dyDescent="0.35">
      <c r="A16" s="1" t="s">
        <v>21</v>
      </c>
      <c r="B16" s="1" t="s">
        <v>10</v>
      </c>
      <c r="C16" s="1" t="s">
        <v>20</v>
      </c>
      <c r="D16" s="1" t="s">
        <v>22</v>
      </c>
      <c r="E16" s="1" t="s">
        <v>23</v>
      </c>
      <c r="F16" s="1" t="s">
        <v>24</v>
      </c>
      <c r="G16" s="1" t="s">
        <v>25</v>
      </c>
      <c r="H16" s="1" t="s">
        <v>24</v>
      </c>
      <c r="I16" s="1">
        <v>14</v>
      </c>
      <c r="J16" s="1" t="s">
        <v>26</v>
      </c>
    </row>
    <row r="17" spans="1:10" x14ac:dyDescent="0.35">
      <c r="A17" s="1">
        <v>1</v>
      </c>
      <c r="B17" s="1">
        <f>B6</f>
        <v>-16.337000000000003</v>
      </c>
      <c r="C17" s="1">
        <f>($B$1-$B$2)/100</f>
        <v>0.2</v>
      </c>
      <c r="D17" s="2">
        <f>ABS(B17)/(0.9*C17*391.3)*10</f>
        <v>2.3194763892438313</v>
      </c>
      <c r="E17" s="10">
        <f>D17/$B$15</f>
        <v>1.1597381946219156</v>
      </c>
      <c r="F17" s="1">
        <v>2</v>
      </c>
      <c r="G17" s="1">
        <v>10</v>
      </c>
      <c r="H17" s="1">
        <v>0</v>
      </c>
      <c r="I17" s="1">
        <v>14</v>
      </c>
      <c r="J17" s="5">
        <f>PI()/400*(F17*G17^2+H17*I17^2)</f>
        <v>1.5707963267948968</v>
      </c>
    </row>
    <row r="18" spans="1:10" x14ac:dyDescent="0.35">
      <c r="A18" s="1">
        <v>2</v>
      </c>
      <c r="B18" s="1">
        <f>B7</f>
        <v>-22.4</v>
      </c>
      <c r="C18" s="1">
        <f>($B$1-$B$2)/100</f>
        <v>0.2</v>
      </c>
      <c r="D18" s="2">
        <f>ABS(B18)/(0.9*C18*391.3)*10</f>
        <v>3.1802822500496912</v>
      </c>
      <c r="E18" s="10">
        <f>D18/$B$15</f>
        <v>1.5901411250248456</v>
      </c>
      <c r="F18" s="1">
        <v>3</v>
      </c>
      <c r="G18" s="1">
        <v>10</v>
      </c>
      <c r="H18" s="1">
        <v>0</v>
      </c>
      <c r="I18" s="1">
        <v>14</v>
      </c>
      <c r="J18" s="5">
        <f>PI()/400*(F18*G18^2+H18*I18^2)</f>
        <v>2.3561944901923448</v>
      </c>
    </row>
    <row r="19" spans="1:10" x14ac:dyDescent="0.35">
      <c r="A19" s="1">
        <v>3</v>
      </c>
      <c r="B19" s="1">
        <f>B8</f>
        <v>-16.337000000000003</v>
      </c>
      <c r="C19" s="1">
        <f>($B$1-$B$2)/100</f>
        <v>0.2</v>
      </c>
      <c r="D19" s="2">
        <f>ABS(B19)/(0.9*C19*391.3)*10</f>
        <v>2.3194763892438313</v>
      </c>
      <c r="E19" s="10">
        <f>D19/$B$15</f>
        <v>1.1597381946219156</v>
      </c>
      <c r="F19" s="1">
        <v>2</v>
      </c>
      <c r="G19" s="1">
        <v>10</v>
      </c>
      <c r="H19" s="1">
        <v>0</v>
      </c>
      <c r="I19" s="1">
        <v>14</v>
      </c>
      <c r="J19" s="5">
        <f>PI()/400*(F19*G19^2+H19*I19^2)</f>
        <v>1.5707963267948968</v>
      </c>
    </row>
    <row r="20" spans="1:10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35">
      <c r="A21" s="1" t="s">
        <v>27</v>
      </c>
      <c r="B21" s="1" t="s">
        <v>10</v>
      </c>
      <c r="C21" s="1" t="s">
        <v>20</v>
      </c>
      <c r="D21" s="1" t="s">
        <v>22</v>
      </c>
      <c r="E21" s="1" t="s">
        <v>23</v>
      </c>
      <c r="F21" s="1" t="s">
        <v>24</v>
      </c>
      <c r="G21" s="1" t="s">
        <v>25</v>
      </c>
      <c r="H21" s="1" t="s">
        <v>24</v>
      </c>
      <c r="I21" s="1">
        <v>14</v>
      </c>
      <c r="J21" s="1" t="s">
        <v>26</v>
      </c>
    </row>
    <row r="22" spans="1:10" x14ac:dyDescent="0.35">
      <c r="A22" s="1">
        <v>1</v>
      </c>
      <c r="B22" s="1">
        <f>B11</f>
        <v>12.675306249999991</v>
      </c>
      <c r="C22" s="1">
        <f>($B$1-$B$2)/100</f>
        <v>0.2</v>
      </c>
      <c r="D22" s="2">
        <f>ABS(B22)/(0.9*C22*391.3)*10</f>
        <v>1.7996005125365575</v>
      </c>
      <c r="E22" s="10">
        <f>D22/$B$15</f>
        <v>0.89980025626827875</v>
      </c>
      <c r="F22" s="1">
        <v>1</v>
      </c>
      <c r="G22" s="1">
        <v>10</v>
      </c>
      <c r="H22" s="1">
        <v>0</v>
      </c>
      <c r="I22" s="1">
        <v>14</v>
      </c>
      <c r="J22" s="5">
        <f>PI()/400*(F22*G22^2+H22*I22^2)</f>
        <v>0.78539816339744839</v>
      </c>
    </row>
    <row r="23" spans="1:10" x14ac:dyDescent="0.35">
      <c r="A23" s="1">
        <v>2</v>
      </c>
      <c r="B23" s="1">
        <f>B12</f>
        <v>15.901493750000004</v>
      </c>
      <c r="C23" s="1">
        <f>($B$1-$B$2)/100</f>
        <v>0.2</v>
      </c>
      <c r="D23" s="2">
        <f>ABS(B23)/(0.9*C23*391.3)*10</f>
        <v>2.2576445679643355</v>
      </c>
      <c r="E23" s="10">
        <f>D23/$B$15</f>
        <v>1.1288222839821678</v>
      </c>
      <c r="F23" s="1">
        <v>2</v>
      </c>
      <c r="G23" s="1">
        <v>10</v>
      </c>
      <c r="H23" s="1">
        <v>0</v>
      </c>
      <c r="I23" s="1">
        <v>14</v>
      </c>
      <c r="J23" s="5">
        <f>PI()/400*(F23*G23^2+H23*I23^2)</f>
        <v>1.5707963267948968</v>
      </c>
    </row>
    <row r="24" spans="1:10" x14ac:dyDescent="0.35">
      <c r="B24" s="1"/>
      <c r="E2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Grafici</vt:lpstr>
      </vt:variant>
      <vt:variant>
        <vt:i4>4</vt:i4>
      </vt:variant>
    </vt:vector>
  </HeadingPairs>
  <TitlesOfParts>
    <vt:vector size="10" baseType="lpstr">
      <vt:lpstr>Comb1</vt:lpstr>
      <vt:lpstr>Comb2</vt:lpstr>
      <vt:lpstr>Comb3</vt:lpstr>
      <vt:lpstr>incastro</vt:lpstr>
      <vt:lpstr>appoggi</vt:lpstr>
      <vt:lpstr>aree</vt:lpstr>
      <vt:lpstr>GraficoMx (3)</vt:lpstr>
      <vt:lpstr>GraficoMx (2)</vt:lpstr>
      <vt:lpstr>GraficoV</vt:lpstr>
      <vt:lpstr>GraficoMx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Melina</dc:creator>
  <cp:lastModifiedBy>Melina</cp:lastModifiedBy>
  <dcterms:created xsi:type="dcterms:W3CDTF">2018-09-26T15:23:57Z</dcterms:created>
  <dcterms:modified xsi:type="dcterms:W3CDTF">2019-05-02T19:16:23Z</dcterms:modified>
</cp:coreProperties>
</file>