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11970" windowHeight="9660" activeTab="1"/>
  </bookViews>
  <sheets>
    <sheet name="Foglio1" sheetId="1" r:id="rId1"/>
    <sheet name="Foglio2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8" i="1" l="1"/>
  <c r="B358" i="1"/>
  <c r="N292" i="1"/>
  <c r="H292" i="1"/>
  <c r="H227" i="1"/>
  <c r="B160" i="1"/>
  <c r="E160" i="1" s="1"/>
  <c r="B170" i="1"/>
  <c r="B147" i="1"/>
  <c r="B128" i="1"/>
  <c r="E128" i="1" s="1"/>
  <c r="B127" i="1"/>
  <c r="Z114" i="1"/>
  <c r="T114" i="1"/>
  <c r="Z104" i="1"/>
  <c r="T104" i="1"/>
  <c r="B104" i="1"/>
  <c r="N94" i="1"/>
  <c r="B94" i="1"/>
  <c r="H95" i="1"/>
  <c r="H94" i="1"/>
  <c r="B95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E204" i="1"/>
  <c r="D204" i="1"/>
  <c r="C204" i="1"/>
  <c r="B214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E194" i="1"/>
  <c r="C194" i="1"/>
  <c r="F194" i="1"/>
  <c r="B193" i="1"/>
  <c r="C193" i="1" s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B181" i="1"/>
  <c r="D181" i="1" s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D171" i="1"/>
  <c r="C171" i="1"/>
  <c r="F171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E161" i="1"/>
  <c r="D161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F153" i="1" s="1"/>
  <c r="E147" i="1"/>
  <c r="E153" i="1" s="1"/>
  <c r="D147" i="1"/>
  <c r="D153" i="1" s="1"/>
  <c r="C147" i="1"/>
  <c r="C153" i="1" s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C138" i="1"/>
  <c r="F138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C128" i="1"/>
  <c r="F128" i="1"/>
  <c r="E127" i="1"/>
  <c r="C116" i="1"/>
  <c r="C106" i="1"/>
  <c r="C96" i="1"/>
  <c r="C199" i="1" l="1"/>
  <c r="E181" i="1"/>
  <c r="E166" i="1"/>
  <c r="D128" i="1"/>
  <c r="E133" i="1"/>
  <c r="F214" i="1"/>
  <c r="E214" i="1"/>
  <c r="D214" i="1"/>
  <c r="C214" i="1"/>
  <c r="F193" i="1"/>
  <c r="F199" i="1" s="1"/>
  <c r="D193" i="1"/>
  <c r="B203" i="1"/>
  <c r="E193" i="1"/>
  <c r="E199" i="1" s="1"/>
  <c r="D194" i="1"/>
  <c r="F204" i="1"/>
  <c r="C160" i="1"/>
  <c r="F161" i="1"/>
  <c r="F181" i="1"/>
  <c r="D160" i="1"/>
  <c r="D166" i="1" s="1"/>
  <c r="C161" i="1"/>
  <c r="E171" i="1"/>
  <c r="C181" i="1"/>
  <c r="F160" i="1"/>
  <c r="F127" i="1"/>
  <c r="F133" i="1" s="1"/>
  <c r="C127" i="1"/>
  <c r="C133" i="1" s="1"/>
  <c r="D138" i="1"/>
  <c r="D127" i="1"/>
  <c r="D133" i="1" s="1"/>
  <c r="B137" i="1"/>
  <c r="E138" i="1"/>
  <c r="B114" i="1"/>
  <c r="D199" i="1" l="1"/>
  <c r="E203" i="1"/>
  <c r="E209" i="1" s="1"/>
  <c r="B213" i="1"/>
  <c r="C203" i="1"/>
  <c r="C209" i="1" s="1"/>
  <c r="F203" i="1"/>
  <c r="F209" i="1" s="1"/>
  <c r="D203" i="1"/>
  <c r="D209" i="1" s="1"/>
  <c r="C170" i="1"/>
  <c r="C176" i="1" s="1"/>
  <c r="E170" i="1"/>
  <c r="E176" i="1" s="1"/>
  <c r="B180" i="1"/>
  <c r="F170" i="1"/>
  <c r="F176" i="1" s="1"/>
  <c r="D170" i="1"/>
  <c r="D176" i="1" s="1"/>
  <c r="F166" i="1"/>
  <c r="C166" i="1"/>
  <c r="C137" i="1"/>
  <c r="C143" i="1" s="1"/>
  <c r="F137" i="1"/>
  <c r="F143" i="1" s="1"/>
  <c r="E137" i="1"/>
  <c r="E143" i="1" s="1"/>
  <c r="D137" i="1"/>
  <c r="D143" i="1" s="1"/>
  <c r="C213" i="1" l="1"/>
  <c r="C219" i="1" s="1"/>
  <c r="F213" i="1"/>
  <c r="F219" i="1" s="1"/>
  <c r="E213" i="1"/>
  <c r="E219" i="1" s="1"/>
  <c r="D213" i="1"/>
  <c r="D219" i="1" s="1"/>
  <c r="E180" i="1"/>
  <c r="E186" i="1" s="1"/>
  <c r="D180" i="1"/>
  <c r="D186" i="1" s="1"/>
  <c r="C180" i="1"/>
  <c r="C186" i="1" s="1"/>
  <c r="F180" i="1"/>
  <c r="F186" i="1" s="1"/>
  <c r="T181" i="1" l="1"/>
  <c r="N204" i="1"/>
  <c r="H247" i="1"/>
  <c r="H237" i="1"/>
  <c r="F15" i="2" l="1"/>
  <c r="G15" i="2" s="1"/>
  <c r="J78" i="1"/>
  <c r="E15" i="2" s="1"/>
  <c r="G78" i="1"/>
  <c r="F77" i="1"/>
  <c r="F78" i="1"/>
  <c r="H78" i="1" s="1"/>
  <c r="H15" i="2" l="1"/>
  <c r="I15" i="2" s="1"/>
  <c r="H6" i="2"/>
  <c r="H4" i="2"/>
  <c r="F6" i="2"/>
  <c r="F4" i="2"/>
  <c r="D6" i="2"/>
  <c r="D4" i="2"/>
  <c r="H368" i="1" l="1"/>
  <c r="B368" i="1"/>
  <c r="B325" i="1"/>
  <c r="I380" i="1"/>
  <c r="C380" i="1"/>
  <c r="I370" i="1"/>
  <c r="C370" i="1"/>
  <c r="I360" i="1"/>
  <c r="C360" i="1"/>
  <c r="B345" i="1"/>
  <c r="H335" i="1"/>
  <c r="H345" i="1" s="1"/>
  <c r="B335" i="1"/>
  <c r="H325" i="1"/>
  <c r="N312" i="1"/>
  <c r="N302" i="1"/>
  <c r="H302" i="1"/>
  <c r="P314" i="1"/>
  <c r="O314" i="1"/>
  <c r="I314" i="1"/>
  <c r="C314" i="1"/>
  <c r="O304" i="1"/>
  <c r="I304" i="1"/>
  <c r="C304" i="1"/>
  <c r="O294" i="1"/>
  <c r="I294" i="1"/>
  <c r="C294" i="1"/>
  <c r="I347" i="1"/>
  <c r="D347" i="1"/>
  <c r="C347" i="1"/>
  <c r="J337" i="1"/>
  <c r="I337" i="1"/>
  <c r="C337" i="1"/>
  <c r="I327" i="1"/>
  <c r="C327" i="1"/>
  <c r="O281" i="1"/>
  <c r="I281" i="1"/>
  <c r="C281" i="1"/>
  <c r="O271" i="1"/>
  <c r="I271" i="1"/>
  <c r="C271" i="1"/>
  <c r="O261" i="1"/>
  <c r="I261" i="1"/>
  <c r="C261" i="1"/>
  <c r="O248" i="1"/>
  <c r="I248" i="1"/>
  <c r="C248" i="1"/>
  <c r="O238" i="1"/>
  <c r="I238" i="1"/>
  <c r="C238" i="1"/>
  <c r="O228" i="1"/>
  <c r="I228" i="1"/>
  <c r="C228" i="1"/>
  <c r="N193" i="1"/>
  <c r="H193" i="1"/>
  <c r="O215" i="1"/>
  <c r="J215" i="1"/>
  <c r="I215" i="1"/>
  <c r="P205" i="1"/>
  <c r="O205" i="1"/>
  <c r="I205" i="1"/>
  <c r="N203" i="1"/>
  <c r="N213" i="1" s="1"/>
  <c r="O195" i="1"/>
  <c r="I195" i="1"/>
  <c r="T183" i="1"/>
  <c r="T182" i="1"/>
  <c r="H181" i="1"/>
  <c r="T170" i="1"/>
  <c r="Z160" i="1"/>
  <c r="Z161" i="1"/>
  <c r="H170" i="1"/>
  <c r="H180" i="1" s="1"/>
  <c r="N160" i="1"/>
  <c r="H160" i="1"/>
  <c r="AA182" i="1"/>
  <c r="U182" i="1"/>
  <c r="O182" i="1"/>
  <c r="I182" i="1"/>
  <c r="AA172" i="1"/>
  <c r="U172" i="1"/>
  <c r="O172" i="1"/>
  <c r="I172" i="1"/>
  <c r="AA162" i="1"/>
  <c r="U162" i="1"/>
  <c r="O162" i="1"/>
  <c r="I162" i="1"/>
  <c r="Z137" i="1"/>
  <c r="N137" i="1"/>
  <c r="N147" i="1" s="1"/>
  <c r="N127" i="1"/>
  <c r="H127" i="1"/>
  <c r="N104" i="1"/>
  <c r="N114" i="1" s="1"/>
  <c r="H104" i="1"/>
  <c r="H114" i="1" s="1"/>
  <c r="AA149" i="1"/>
  <c r="U149" i="1"/>
  <c r="O149" i="1"/>
  <c r="I149" i="1"/>
  <c r="AA139" i="1"/>
  <c r="U139" i="1"/>
  <c r="O139" i="1"/>
  <c r="I139" i="1"/>
  <c r="AB129" i="1"/>
  <c r="AA129" i="1"/>
  <c r="U129" i="1"/>
  <c r="O129" i="1"/>
  <c r="I129" i="1"/>
  <c r="AA116" i="1"/>
  <c r="AA106" i="1"/>
  <c r="AA96" i="1"/>
  <c r="BF143" i="1"/>
  <c r="BJ116" i="1" s="1"/>
  <c r="BF145" i="1"/>
  <c r="BJ129" i="1" s="1"/>
  <c r="BO129" i="1" s="1"/>
  <c r="U116" i="1"/>
  <c r="U106" i="1"/>
  <c r="U96" i="1"/>
  <c r="O116" i="1"/>
  <c r="O106" i="1"/>
  <c r="O96" i="1"/>
  <c r="I116" i="1"/>
  <c r="I106" i="1"/>
  <c r="I96" i="1"/>
  <c r="B37" i="1"/>
  <c r="G79" i="1"/>
  <c r="E88" i="1"/>
  <c r="B66" i="1"/>
  <c r="C66" i="1"/>
  <c r="D66" i="1"/>
  <c r="E66" i="1"/>
  <c r="F66" i="1"/>
  <c r="C67" i="1"/>
  <c r="D67" i="1"/>
  <c r="E67" i="1"/>
  <c r="F67" i="1"/>
  <c r="B68" i="1"/>
  <c r="C68" i="1"/>
  <c r="D68" i="1"/>
  <c r="E68" i="1"/>
  <c r="F68" i="1"/>
  <c r="G73" i="1"/>
  <c r="G72" i="1"/>
  <c r="G71" i="1"/>
  <c r="G74" i="1" s="1"/>
  <c r="D88" i="1"/>
  <c r="G88" i="1" s="1"/>
  <c r="D81" i="1"/>
  <c r="G81" i="1" s="1"/>
  <c r="B50" i="1"/>
  <c r="G50" i="1"/>
  <c r="B86" i="1" s="1"/>
  <c r="B46" i="1"/>
  <c r="G46" i="1"/>
  <c r="B87" i="1" s="1"/>
  <c r="E87" i="1" s="1"/>
  <c r="H87" i="1" s="1"/>
  <c r="C32" i="1"/>
  <c r="C27" i="1"/>
  <c r="C22" i="1"/>
  <c r="B32" i="1"/>
  <c r="B27" i="1"/>
  <c r="G22" i="1"/>
  <c r="B22" i="1"/>
  <c r="BQ154" i="1"/>
  <c r="BQ153" i="1"/>
  <c r="BL153" i="1"/>
  <c r="BQ152" i="1"/>
  <c r="BL152" i="1"/>
  <c r="S50" i="1"/>
  <c r="P50" i="1"/>
  <c r="S32" i="1"/>
  <c r="P32" i="1"/>
  <c r="S26" i="1"/>
  <c r="P26" i="1"/>
  <c r="BF139" i="1"/>
  <c r="BG155" i="1" s="1"/>
  <c r="BF138" i="1"/>
  <c r="BG154" i="1" s="1"/>
  <c r="BF137" i="1"/>
  <c r="BF136" i="1"/>
  <c r="BG152" i="1" s="1"/>
  <c r="BO132" i="1"/>
  <c r="BO125" i="1"/>
  <c r="BJ117" i="1"/>
  <c r="BJ115" i="1"/>
  <c r="BO115" i="1" s="1"/>
  <c r="G77" i="1"/>
  <c r="G61" i="1"/>
  <c r="G60" i="1"/>
  <c r="G59" i="1"/>
  <c r="G56" i="1"/>
  <c r="G55" i="1"/>
  <c r="J54" i="1"/>
  <c r="G54" i="1"/>
  <c r="C37" i="1"/>
  <c r="B16" i="1"/>
  <c r="G16" i="1" s="1"/>
  <c r="J10" i="1"/>
  <c r="B15" i="1" s="1"/>
  <c r="G15" i="1" s="1"/>
  <c r="G10" i="1"/>
  <c r="G9" i="1"/>
  <c r="G8" i="1"/>
  <c r="G5" i="1"/>
  <c r="G68" i="1" s="1"/>
  <c r="B4" i="1"/>
  <c r="J3" i="1"/>
  <c r="G3" i="1"/>
  <c r="G66" i="1" s="1"/>
  <c r="G4" i="1" l="1"/>
  <c r="G67" i="1" s="1"/>
  <c r="B67" i="1"/>
  <c r="D116" i="1"/>
  <c r="D96" i="1"/>
  <c r="D106" i="1"/>
  <c r="J380" i="1"/>
  <c r="D380" i="1"/>
  <c r="J370" i="1"/>
  <c r="D370" i="1"/>
  <c r="J360" i="1"/>
  <c r="D360" i="1"/>
  <c r="P294" i="1"/>
  <c r="J294" i="1"/>
  <c r="D294" i="1"/>
  <c r="J314" i="1"/>
  <c r="J304" i="1"/>
  <c r="J327" i="1"/>
  <c r="D327" i="1"/>
  <c r="P281" i="1"/>
  <c r="J281" i="1"/>
  <c r="D281" i="1"/>
  <c r="P248" i="1"/>
  <c r="J248" i="1"/>
  <c r="D248" i="1"/>
  <c r="D314" i="1"/>
  <c r="D304" i="1"/>
  <c r="J271" i="1"/>
  <c r="J261" i="1"/>
  <c r="P238" i="1"/>
  <c r="J238" i="1"/>
  <c r="D238" i="1"/>
  <c r="P228" i="1"/>
  <c r="J228" i="1"/>
  <c r="D228" i="1"/>
  <c r="P195" i="1"/>
  <c r="J195" i="1"/>
  <c r="AB116" i="1"/>
  <c r="D337" i="1"/>
  <c r="P271" i="1"/>
  <c r="P261" i="1"/>
  <c r="V139" i="1"/>
  <c r="P129" i="1"/>
  <c r="V116" i="1"/>
  <c r="J205" i="1"/>
  <c r="P215" i="1"/>
  <c r="D261" i="1"/>
  <c r="D271" i="1"/>
  <c r="J347" i="1"/>
  <c r="P304" i="1"/>
  <c r="H312" i="1"/>
  <c r="J87" i="1"/>
  <c r="I13" i="2" s="1"/>
  <c r="H88" i="1"/>
  <c r="C326" i="1"/>
  <c r="I336" i="1"/>
  <c r="I346" i="1"/>
  <c r="O227" i="1"/>
  <c r="C237" i="1"/>
  <c r="Q248" i="1"/>
  <c r="R248" i="1"/>
  <c r="H214" i="1"/>
  <c r="H203" i="1"/>
  <c r="AC149" i="1"/>
  <c r="W149" i="1"/>
  <c r="K182" i="1"/>
  <c r="AC172" i="1"/>
  <c r="Q162" i="1"/>
  <c r="AC129" i="1"/>
  <c r="K129" i="1"/>
  <c r="W182" i="1"/>
  <c r="Q96" i="1"/>
  <c r="K116" i="1"/>
  <c r="W162" i="1"/>
  <c r="AC139" i="1"/>
  <c r="AC106" i="1"/>
  <c r="W106" i="1"/>
  <c r="W116" i="1"/>
  <c r="K96" i="1"/>
  <c r="Q116" i="1"/>
  <c r="W96" i="1"/>
  <c r="J88" i="1"/>
  <c r="BF144" i="1"/>
  <c r="BJ122" i="1" s="1"/>
  <c r="AC96" i="1"/>
  <c r="Q106" i="1"/>
  <c r="J86" i="1"/>
  <c r="E86" i="1"/>
  <c r="H86" i="1" s="1"/>
  <c r="G69" i="1"/>
  <c r="B79" i="1" s="1"/>
  <c r="AB182" i="1"/>
  <c r="V182" i="1"/>
  <c r="P182" i="1"/>
  <c r="J182" i="1"/>
  <c r="AB172" i="1"/>
  <c r="V172" i="1"/>
  <c r="P172" i="1"/>
  <c r="J172" i="1"/>
  <c r="AB149" i="1"/>
  <c r="AB162" i="1"/>
  <c r="V162" i="1"/>
  <c r="P162" i="1"/>
  <c r="J162" i="1"/>
  <c r="V149" i="1"/>
  <c r="P96" i="1"/>
  <c r="J116" i="1"/>
  <c r="J96" i="1"/>
  <c r="P149" i="1"/>
  <c r="P116" i="1"/>
  <c r="J149" i="1"/>
  <c r="J106" i="1"/>
  <c r="V106" i="1"/>
  <c r="AB106" i="1"/>
  <c r="J129" i="1"/>
  <c r="V129" i="1"/>
  <c r="P139" i="1"/>
  <c r="G32" i="1"/>
  <c r="P106" i="1"/>
  <c r="V96" i="1"/>
  <c r="AB96" i="1"/>
  <c r="J139" i="1"/>
  <c r="AB139" i="1"/>
  <c r="G37" i="1"/>
  <c r="BL151" i="1"/>
  <c r="BO116" i="1"/>
  <c r="H137" i="1"/>
  <c r="N170" i="1"/>
  <c r="BL129" i="1"/>
  <c r="BJ118" i="1"/>
  <c r="O115" i="1"/>
  <c r="G57" i="1"/>
  <c r="B81" i="1" s="1"/>
  <c r="G62" i="1"/>
  <c r="G27" i="1"/>
  <c r="G11" i="1"/>
  <c r="BQ151" i="1"/>
  <c r="BQ156" i="1" s="1"/>
  <c r="BN116" i="1"/>
  <c r="BQ116" i="1" s="1"/>
  <c r="G17" i="1"/>
  <c r="B80" i="1" s="1"/>
  <c r="BG153" i="1"/>
  <c r="BG151" i="1" s="1"/>
  <c r="BG159" i="1" s="1"/>
  <c r="BL159" i="1"/>
  <c r="BL115" i="1"/>
  <c r="BQ159" i="1" l="1"/>
  <c r="C109" i="1"/>
  <c r="C119" i="1"/>
  <c r="C99" i="1"/>
  <c r="I373" i="1"/>
  <c r="O317" i="1"/>
  <c r="I297" i="1"/>
  <c r="I350" i="1"/>
  <c r="C350" i="1"/>
  <c r="O251" i="1"/>
  <c r="I251" i="1"/>
  <c r="C251" i="1"/>
  <c r="O241" i="1"/>
  <c r="I241" i="1"/>
  <c r="C241" i="1"/>
  <c r="I383" i="1"/>
  <c r="C363" i="1"/>
  <c r="O307" i="1"/>
  <c r="C307" i="1"/>
  <c r="C340" i="1"/>
  <c r="C330" i="1"/>
  <c r="O284" i="1"/>
  <c r="C231" i="1"/>
  <c r="C317" i="1"/>
  <c r="I340" i="1"/>
  <c r="I330" i="1"/>
  <c r="C274" i="1"/>
  <c r="C264" i="1"/>
  <c r="I231" i="1"/>
  <c r="O198" i="1"/>
  <c r="I198" i="1"/>
  <c r="C383" i="1"/>
  <c r="C373" i="1"/>
  <c r="I363" i="1"/>
  <c r="I274" i="1"/>
  <c r="I264" i="1"/>
  <c r="O231" i="1"/>
  <c r="I218" i="1"/>
  <c r="O208" i="1"/>
  <c r="I284" i="1"/>
  <c r="I317" i="1"/>
  <c r="C284" i="1"/>
  <c r="O218" i="1"/>
  <c r="I208" i="1"/>
  <c r="I307" i="1"/>
  <c r="O297" i="1"/>
  <c r="O274" i="1"/>
  <c r="O264" i="1"/>
  <c r="E96" i="1"/>
  <c r="E106" i="1"/>
  <c r="E116" i="1"/>
  <c r="Q314" i="1"/>
  <c r="K314" i="1"/>
  <c r="E314" i="1"/>
  <c r="E370" i="1"/>
  <c r="Q304" i="1"/>
  <c r="E294" i="1"/>
  <c r="Q271" i="1"/>
  <c r="K271" i="1"/>
  <c r="E271" i="1"/>
  <c r="E380" i="1"/>
  <c r="K370" i="1"/>
  <c r="E337" i="1"/>
  <c r="K281" i="1"/>
  <c r="Q261" i="1"/>
  <c r="E248" i="1"/>
  <c r="K380" i="1"/>
  <c r="K304" i="1"/>
  <c r="Q294" i="1"/>
  <c r="K347" i="1"/>
  <c r="E347" i="1"/>
  <c r="K337" i="1"/>
  <c r="E327" i="1"/>
  <c r="Q281" i="1"/>
  <c r="K248" i="1"/>
  <c r="Q215" i="1"/>
  <c r="K215" i="1"/>
  <c r="Q205" i="1"/>
  <c r="K205" i="1"/>
  <c r="E360" i="1"/>
  <c r="K327" i="1"/>
  <c r="E281" i="1"/>
  <c r="Q238" i="1"/>
  <c r="K228" i="1"/>
  <c r="K261" i="1"/>
  <c r="Q228" i="1"/>
  <c r="K360" i="1"/>
  <c r="K294" i="1"/>
  <c r="E238" i="1"/>
  <c r="K195" i="1"/>
  <c r="E304" i="1"/>
  <c r="E261" i="1"/>
  <c r="K238" i="1"/>
  <c r="E228" i="1"/>
  <c r="Q195" i="1"/>
  <c r="K139" i="1"/>
  <c r="AC116" i="1"/>
  <c r="Q139" i="1"/>
  <c r="Q172" i="1"/>
  <c r="K162" i="1"/>
  <c r="Q129" i="1"/>
  <c r="W172" i="1"/>
  <c r="K149" i="1"/>
  <c r="G6" i="1"/>
  <c r="C105" i="1"/>
  <c r="C95" i="1"/>
  <c r="C115" i="1"/>
  <c r="I369" i="1"/>
  <c r="O293" i="1"/>
  <c r="C336" i="1"/>
  <c r="I237" i="1"/>
  <c r="C369" i="1"/>
  <c r="O313" i="1"/>
  <c r="C313" i="1"/>
  <c r="O303" i="1"/>
  <c r="C303" i="1"/>
  <c r="I247" i="1"/>
  <c r="C227" i="1"/>
  <c r="C379" i="1"/>
  <c r="I359" i="1"/>
  <c r="C293" i="1"/>
  <c r="I326" i="1"/>
  <c r="C280" i="1"/>
  <c r="C270" i="1"/>
  <c r="C260" i="1"/>
  <c r="O194" i="1"/>
  <c r="I280" i="1"/>
  <c r="I270" i="1"/>
  <c r="I260" i="1"/>
  <c r="I313" i="1"/>
  <c r="C359" i="1"/>
  <c r="O214" i="1"/>
  <c r="I379" i="1"/>
  <c r="I303" i="1"/>
  <c r="I293" i="1"/>
  <c r="O280" i="1"/>
  <c r="O270" i="1"/>
  <c r="O260" i="1"/>
  <c r="I227" i="1"/>
  <c r="O204" i="1"/>
  <c r="I194" i="1"/>
  <c r="I128" i="1"/>
  <c r="G12" i="2"/>
  <c r="E12" i="2"/>
  <c r="F96" i="1"/>
  <c r="F106" i="1"/>
  <c r="F116" i="1"/>
  <c r="I14" i="2"/>
  <c r="G14" i="2"/>
  <c r="E14" i="2"/>
  <c r="R304" i="1"/>
  <c r="L304" i="1"/>
  <c r="F304" i="1"/>
  <c r="L370" i="1"/>
  <c r="R314" i="1"/>
  <c r="L294" i="1"/>
  <c r="L337" i="1"/>
  <c r="F337" i="1"/>
  <c r="R261" i="1"/>
  <c r="L261" i="1"/>
  <c r="F261" i="1"/>
  <c r="R228" i="1"/>
  <c r="L380" i="1"/>
  <c r="R294" i="1"/>
  <c r="L347" i="1"/>
  <c r="F347" i="1"/>
  <c r="F327" i="1"/>
  <c r="R281" i="1"/>
  <c r="R271" i="1"/>
  <c r="L248" i="1"/>
  <c r="R215" i="1"/>
  <c r="L215" i="1"/>
  <c r="R205" i="1"/>
  <c r="L205" i="1"/>
  <c r="F360" i="1"/>
  <c r="L314" i="1"/>
  <c r="F294" i="1"/>
  <c r="L327" i="1"/>
  <c r="F370" i="1"/>
  <c r="L360" i="1"/>
  <c r="F380" i="1"/>
  <c r="F314" i="1"/>
  <c r="L281" i="1"/>
  <c r="L271" i="1"/>
  <c r="F248" i="1"/>
  <c r="F238" i="1"/>
  <c r="L195" i="1"/>
  <c r="L238" i="1"/>
  <c r="F228" i="1"/>
  <c r="R195" i="1"/>
  <c r="F281" i="1"/>
  <c r="F271" i="1"/>
  <c r="R238" i="1"/>
  <c r="L228" i="1"/>
  <c r="AC162" i="1"/>
  <c r="K106" i="1"/>
  <c r="W139" i="1"/>
  <c r="Q182" i="1"/>
  <c r="K172" i="1"/>
  <c r="W129" i="1"/>
  <c r="AC182" i="1"/>
  <c r="Q149" i="1"/>
  <c r="I204" i="1"/>
  <c r="BO122" i="1"/>
  <c r="BL122" i="1"/>
  <c r="B378" i="1"/>
  <c r="H378" i="1"/>
  <c r="C346" i="1"/>
  <c r="P237" i="1"/>
  <c r="O237" i="1"/>
  <c r="P247" i="1"/>
  <c r="O247" i="1"/>
  <c r="C247" i="1"/>
  <c r="H213" i="1"/>
  <c r="I214" i="1"/>
  <c r="R182" i="1"/>
  <c r="L172" i="1"/>
  <c r="L149" i="1"/>
  <c r="L182" i="1"/>
  <c r="AD172" i="1"/>
  <c r="AD149" i="1"/>
  <c r="AD182" i="1"/>
  <c r="R172" i="1"/>
  <c r="X162" i="1"/>
  <c r="X149" i="1"/>
  <c r="AD139" i="1"/>
  <c r="X139" i="1"/>
  <c r="R139" i="1"/>
  <c r="L139" i="1"/>
  <c r="AD116" i="1"/>
  <c r="AD106" i="1"/>
  <c r="AD96" i="1"/>
  <c r="X116" i="1"/>
  <c r="X106" i="1"/>
  <c r="X96" i="1"/>
  <c r="R106" i="1"/>
  <c r="L106" i="1"/>
  <c r="R162" i="1"/>
  <c r="AD129" i="1"/>
  <c r="X129" i="1"/>
  <c r="R129" i="1"/>
  <c r="L129" i="1"/>
  <c r="AD162" i="1"/>
  <c r="X182" i="1"/>
  <c r="X172" i="1"/>
  <c r="R149" i="1"/>
  <c r="L96" i="1"/>
  <c r="R96" i="1"/>
  <c r="L116" i="1"/>
  <c r="L162" i="1"/>
  <c r="R116" i="1"/>
  <c r="U165" i="1"/>
  <c r="O165" i="1"/>
  <c r="I165" i="1"/>
  <c r="AA185" i="1"/>
  <c r="U175" i="1"/>
  <c r="AA152" i="1"/>
  <c r="U185" i="1"/>
  <c r="O175" i="1"/>
  <c r="U152" i="1"/>
  <c r="AA142" i="1"/>
  <c r="U142" i="1"/>
  <c r="O142" i="1"/>
  <c r="I142" i="1"/>
  <c r="I175" i="1"/>
  <c r="O152" i="1"/>
  <c r="I132" i="1"/>
  <c r="O99" i="1"/>
  <c r="I185" i="1"/>
  <c r="AA175" i="1"/>
  <c r="AA132" i="1"/>
  <c r="AA109" i="1"/>
  <c r="U109" i="1"/>
  <c r="O119" i="1"/>
  <c r="O109" i="1"/>
  <c r="I109" i="1"/>
  <c r="E80" i="1"/>
  <c r="I152" i="1"/>
  <c r="AA99" i="1"/>
  <c r="U99" i="1"/>
  <c r="I99" i="1"/>
  <c r="J80" i="1"/>
  <c r="AA119" i="1"/>
  <c r="U132" i="1"/>
  <c r="U119" i="1"/>
  <c r="I119" i="1"/>
  <c r="O185" i="1"/>
  <c r="O132" i="1"/>
  <c r="J79" i="1"/>
  <c r="E79" i="1"/>
  <c r="H79" i="1" s="1"/>
  <c r="H22" i="1"/>
  <c r="H23" i="1" s="1"/>
  <c r="B83" i="1" s="1"/>
  <c r="H27" i="1"/>
  <c r="H28" i="1" s="1"/>
  <c r="B84" i="1" s="1"/>
  <c r="B77" i="1"/>
  <c r="S33" i="1"/>
  <c r="S34" i="1" s="1"/>
  <c r="S35" i="1" s="1"/>
  <c r="BN118" i="1"/>
  <c r="BQ118" i="1" s="1"/>
  <c r="AA161" i="1"/>
  <c r="U161" i="1"/>
  <c r="O161" i="1"/>
  <c r="AA181" i="1"/>
  <c r="U171" i="1"/>
  <c r="I171" i="1"/>
  <c r="U148" i="1"/>
  <c r="U181" i="1"/>
  <c r="O171" i="1"/>
  <c r="O148" i="1"/>
  <c r="AA138" i="1"/>
  <c r="U138" i="1"/>
  <c r="O138" i="1"/>
  <c r="O181" i="1"/>
  <c r="I105" i="1"/>
  <c r="AA148" i="1"/>
  <c r="I148" i="1"/>
  <c r="AA115" i="1"/>
  <c r="AA105" i="1"/>
  <c r="AA95" i="1"/>
  <c r="U115" i="1"/>
  <c r="U105" i="1"/>
  <c r="U95" i="1"/>
  <c r="O95" i="1"/>
  <c r="E81" i="1"/>
  <c r="I181" i="1"/>
  <c r="AA171" i="1"/>
  <c r="AA128" i="1"/>
  <c r="O128" i="1"/>
  <c r="I161" i="1"/>
  <c r="J81" i="1"/>
  <c r="U128" i="1"/>
  <c r="O105" i="1"/>
  <c r="I95" i="1"/>
  <c r="I138" i="1"/>
  <c r="I115" i="1"/>
  <c r="N180" i="1"/>
  <c r="O170" i="1"/>
  <c r="BL116" i="1"/>
  <c r="BN129" i="1"/>
  <c r="BQ129" i="1" s="1"/>
  <c r="BN117" i="1"/>
  <c r="BQ117" i="1" s="1"/>
  <c r="C104" i="1" l="1"/>
  <c r="C94" i="1"/>
  <c r="C114" i="1"/>
  <c r="E77" i="1"/>
  <c r="C358" i="1"/>
  <c r="I312" i="1"/>
  <c r="C312" i="1"/>
  <c r="C292" i="1"/>
  <c r="O279" i="1"/>
  <c r="I269" i="1"/>
  <c r="C259" i="1"/>
  <c r="O246" i="1"/>
  <c r="I358" i="1"/>
  <c r="C302" i="1"/>
  <c r="I292" i="1"/>
  <c r="I325" i="1"/>
  <c r="C279" i="1"/>
  <c r="C269" i="1"/>
  <c r="O226" i="1"/>
  <c r="I259" i="1"/>
  <c r="I226" i="1"/>
  <c r="O193" i="1"/>
  <c r="I279" i="1"/>
  <c r="AA160" i="1"/>
  <c r="O302" i="1"/>
  <c r="O236" i="1"/>
  <c r="O312" i="1"/>
  <c r="O269" i="1"/>
  <c r="O259" i="1"/>
  <c r="I302" i="1"/>
  <c r="C226" i="1"/>
  <c r="I193" i="1"/>
  <c r="O292" i="1"/>
  <c r="I335" i="1"/>
  <c r="O203" i="1"/>
  <c r="O213" i="1"/>
  <c r="C325" i="1"/>
  <c r="I236" i="1"/>
  <c r="BN122" i="1"/>
  <c r="BQ122" i="1" s="1"/>
  <c r="F95" i="1"/>
  <c r="F115" i="1"/>
  <c r="F105" i="1"/>
  <c r="G7" i="2"/>
  <c r="E7" i="2"/>
  <c r="R303" i="1"/>
  <c r="L303" i="1"/>
  <c r="F303" i="1"/>
  <c r="L379" i="1"/>
  <c r="L359" i="1"/>
  <c r="L313" i="1"/>
  <c r="F293" i="1"/>
  <c r="F326" i="1"/>
  <c r="R260" i="1"/>
  <c r="L260" i="1"/>
  <c r="F260" i="1"/>
  <c r="F379" i="1"/>
  <c r="L369" i="1"/>
  <c r="L336" i="1"/>
  <c r="L280" i="1"/>
  <c r="L270" i="1"/>
  <c r="R214" i="1"/>
  <c r="R204" i="1"/>
  <c r="L194" i="1"/>
  <c r="L293" i="1"/>
  <c r="R280" i="1"/>
  <c r="R270" i="1"/>
  <c r="F227" i="1"/>
  <c r="F369" i="1"/>
  <c r="L346" i="1"/>
  <c r="L237" i="1"/>
  <c r="R194" i="1"/>
  <c r="F359" i="1"/>
  <c r="R293" i="1"/>
  <c r="F280" i="1"/>
  <c r="F270" i="1"/>
  <c r="F313" i="1"/>
  <c r="L227" i="1"/>
  <c r="R313" i="1"/>
  <c r="L326" i="1"/>
  <c r="L247" i="1"/>
  <c r="F336" i="1"/>
  <c r="L204" i="1"/>
  <c r="R227" i="1"/>
  <c r="F237" i="1"/>
  <c r="C117" i="1"/>
  <c r="I315" i="1"/>
  <c r="I348" i="1"/>
  <c r="C348" i="1"/>
  <c r="I282" i="1"/>
  <c r="I381" i="1"/>
  <c r="I216" i="1"/>
  <c r="C315" i="1"/>
  <c r="I249" i="1"/>
  <c r="C249" i="1"/>
  <c r="O216" i="1"/>
  <c r="C381" i="1"/>
  <c r="C282" i="1"/>
  <c r="O249" i="1"/>
  <c r="L214" i="1"/>
  <c r="I203" i="1"/>
  <c r="F247" i="1"/>
  <c r="C107" i="1"/>
  <c r="I371" i="1"/>
  <c r="I305" i="1"/>
  <c r="O239" i="1"/>
  <c r="I239" i="1"/>
  <c r="C239" i="1"/>
  <c r="C338" i="1"/>
  <c r="I272" i="1"/>
  <c r="O305" i="1"/>
  <c r="I338" i="1"/>
  <c r="O272" i="1"/>
  <c r="O206" i="1"/>
  <c r="I206" i="1"/>
  <c r="C371" i="1"/>
  <c r="C305" i="1"/>
  <c r="C272" i="1"/>
  <c r="F99" i="1"/>
  <c r="F109" i="1"/>
  <c r="F119" i="1"/>
  <c r="C6" i="2"/>
  <c r="R317" i="1"/>
  <c r="L317" i="1"/>
  <c r="F317" i="1"/>
  <c r="R307" i="1"/>
  <c r="L307" i="1"/>
  <c r="F307" i="1"/>
  <c r="L383" i="1"/>
  <c r="L363" i="1"/>
  <c r="L340" i="1"/>
  <c r="F340" i="1"/>
  <c r="R264" i="1"/>
  <c r="L264" i="1"/>
  <c r="F264" i="1"/>
  <c r="R231" i="1"/>
  <c r="L231" i="1"/>
  <c r="F231" i="1"/>
  <c r="F373" i="1"/>
  <c r="F284" i="1"/>
  <c r="L274" i="1"/>
  <c r="R251" i="1"/>
  <c r="R218" i="1"/>
  <c r="L218" i="1"/>
  <c r="R208" i="1"/>
  <c r="L208" i="1"/>
  <c r="I6" i="2"/>
  <c r="F383" i="1"/>
  <c r="R297" i="1"/>
  <c r="F297" i="1"/>
  <c r="F350" i="1"/>
  <c r="L284" i="1"/>
  <c r="R274" i="1"/>
  <c r="F241" i="1"/>
  <c r="G6" i="2"/>
  <c r="L373" i="1"/>
  <c r="L297" i="1"/>
  <c r="F330" i="1"/>
  <c r="F251" i="1"/>
  <c r="L198" i="1"/>
  <c r="F274" i="1"/>
  <c r="E6" i="2"/>
  <c r="L350" i="1"/>
  <c r="R284" i="1"/>
  <c r="R241" i="1"/>
  <c r="R198" i="1"/>
  <c r="F363" i="1"/>
  <c r="L330" i="1"/>
  <c r="L251" i="1"/>
  <c r="L241" i="1"/>
  <c r="R247" i="1"/>
  <c r="R237" i="1"/>
  <c r="C236" i="1"/>
  <c r="F346" i="1"/>
  <c r="C335" i="1"/>
  <c r="I368" i="1"/>
  <c r="C368" i="1"/>
  <c r="P33" i="1"/>
  <c r="P34" i="1" s="1"/>
  <c r="P35" i="1" s="1"/>
  <c r="P51" i="1"/>
  <c r="P52" i="1" s="1"/>
  <c r="P53" i="1" s="1"/>
  <c r="S51" i="1"/>
  <c r="S52" i="1" s="1"/>
  <c r="S53" i="1" s="1"/>
  <c r="BN115" i="1"/>
  <c r="BQ115" i="1" s="1"/>
  <c r="D105" i="1"/>
  <c r="D115" i="1"/>
  <c r="D95" i="1"/>
  <c r="J379" i="1"/>
  <c r="D379" i="1"/>
  <c r="J369" i="1"/>
  <c r="D369" i="1"/>
  <c r="J359" i="1"/>
  <c r="D359" i="1"/>
  <c r="P293" i="1"/>
  <c r="J293" i="1"/>
  <c r="D293" i="1"/>
  <c r="D313" i="1"/>
  <c r="D303" i="1"/>
  <c r="J326" i="1"/>
  <c r="P280" i="1"/>
  <c r="J280" i="1"/>
  <c r="D280" i="1"/>
  <c r="J247" i="1"/>
  <c r="D270" i="1"/>
  <c r="D260" i="1"/>
  <c r="J237" i="1"/>
  <c r="P194" i="1"/>
  <c r="J313" i="1"/>
  <c r="J303" i="1"/>
  <c r="J346" i="1"/>
  <c r="J270" i="1"/>
  <c r="J260" i="1"/>
  <c r="J227" i="1"/>
  <c r="P204" i="1"/>
  <c r="P313" i="1"/>
  <c r="J204" i="1"/>
  <c r="J336" i="1"/>
  <c r="D326" i="1"/>
  <c r="P214" i="1"/>
  <c r="P303" i="1"/>
  <c r="P270" i="1"/>
  <c r="P260" i="1"/>
  <c r="D336" i="1"/>
  <c r="P227" i="1"/>
  <c r="D227" i="1"/>
  <c r="D237" i="1"/>
  <c r="J194" i="1"/>
  <c r="H37" i="1"/>
  <c r="H38" i="1" s="1"/>
  <c r="B85" i="1" s="1"/>
  <c r="H32" i="1"/>
  <c r="H33" i="1" s="1"/>
  <c r="B82" i="1" s="1"/>
  <c r="D119" i="1"/>
  <c r="D99" i="1"/>
  <c r="D109" i="1"/>
  <c r="J383" i="1"/>
  <c r="D383" i="1"/>
  <c r="J373" i="1"/>
  <c r="D373" i="1"/>
  <c r="J363" i="1"/>
  <c r="D363" i="1"/>
  <c r="D307" i="1"/>
  <c r="P297" i="1"/>
  <c r="J330" i="1"/>
  <c r="D330" i="1"/>
  <c r="P317" i="1"/>
  <c r="D317" i="1"/>
  <c r="J297" i="1"/>
  <c r="J350" i="1"/>
  <c r="J340" i="1"/>
  <c r="D274" i="1"/>
  <c r="D264" i="1"/>
  <c r="D251" i="1"/>
  <c r="J241" i="1"/>
  <c r="J231" i="1"/>
  <c r="P198" i="1"/>
  <c r="J198" i="1"/>
  <c r="J307" i="1"/>
  <c r="D284" i="1"/>
  <c r="J274" i="1"/>
  <c r="J264" i="1"/>
  <c r="J251" i="1"/>
  <c r="P241" i="1"/>
  <c r="P231" i="1"/>
  <c r="J284" i="1"/>
  <c r="J317" i="1"/>
  <c r="D297" i="1"/>
  <c r="D350" i="1"/>
  <c r="P218" i="1"/>
  <c r="J208" i="1"/>
  <c r="P307" i="1"/>
  <c r="P274" i="1"/>
  <c r="P264" i="1"/>
  <c r="P251" i="1"/>
  <c r="D241" i="1"/>
  <c r="D340" i="1"/>
  <c r="P284" i="1"/>
  <c r="D231" i="1"/>
  <c r="J218" i="1"/>
  <c r="P208" i="1"/>
  <c r="J214" i="1"/>
  <c r="D247" i="1"/>
  <c r="D346" i="1"/>
  <c r="I345" i="1"/>
  <c r="BQ119" i="1"/>
  <c r="S24" i="1" s="1"/>
  <c r="S25" i="1" s="1"/>
  <c r="S27" i="1" s="1"/>
  <c r="I5" i="2"/>
  <c r="G5" i="2"/>
  <c r="C5" i="2"/>
  <c r="C378" i="1"/>
  <c r="D378" i="1"/>
  <c r="L378" i="1"/>
  <c r="I378" i="1"/>
  <c r="F345" i="1"/>
  <c r="D345" i="1"/>
  <c r="C345" i="1"/>
  <c r="I246" i="1"/>
  <c r="J246" i="1"/>
  <c r="C246" i="1"/>
  <c r="D246" i="1"/>
  <c r="I213" i="1"/>
  <c r="J213" i="1"/>
  <c r="AA150" i="1"/>
  <c r="O150" i="1"/>
  <c r="AA183" i="1"/>
  <c r="U183" i="1"/>
  <c r="U150" i="1"/>
  <c r="O117" i="1"/>
  <c r="I183" i="1"/>
  <c r="AA117" i="1"/>
  <c r="U117" i="1"/>
  <c r="J84" i="1"/>
  <c r="I117" i="1"/>
  <c r="E84" i="1"/>
  <c r="I150" i="1"/>
  <c r="O183" i="1"/>
  <c r="BN132" i="1"/>
  <c r="BQ132" i="1" s="1"/>
  <c r="O130" i="1"/>
  <c r="AA163" i="1"/>
  <c r="U163" i="1"/>
  <c r="I163" i="1"/>
  <c r="U130" i="1"/>
  <c r="U97" i="1"/>
  <c r="E82" i="1"/>
  <c r="J82" i="1"/>
  <c r="AA97" i="1"/>
  <c r="I130" i="1"/>
  <c r="O97" i="1"/>
  <c r="AA164" i="1"/>
  <c r="U164" i="1"/>
  <c r="O164" i="1"/>
  <c r="I164" i="1"/>
  <c r="AA184" i="1"/>
  <c r="U174" i="1"/>
  <c r="AA151" i="1"/>
  <c r="U184" i="1"/>
  <c r="O174" i="1"/>
  <c r="U151" i="1"/>
  <c r="AA141" i="1"/>
  <c r="U141" i="1"/>
  <c r="O141" i="1"/>
  <c r="I141" i="1"/>
  <c r="O184" i="1"/>
  <c r="AA131" i="1"/>
  <c r="U131" i="1"/>
  <c r="O131" i="1"/>
  <c r="I131" i="1"/>
  <c r="O98" i="1"/>
  <c r="I151" i="1"/>
  <c r="AA108" i="1"/>
  <c r="U108" i="1"/>
  <c r="O118" i="1"/>
  <c r="O108" i="1"/>
  <c r="I108" i="1"/>
  <c r="I98" i="1"/>
  <c r="I184" i="1"/>
  <c r="AA174" i="1"/>
  <c r="O151" i="1"/>
  <c r="U118" i="1"/>
  <c r="I118" i="1"/>
  <c r="I174" i="1"/>
  <c r="AA98" i="1"/>
  <c r="U98" i="1"/>
  <c r="AA118" i="1"/>
  <c r="AB181" i="1"/>
  <c r="V181" i="1"/>
  <c r="P181" i="1"/>
  <c r="J181" i="1"/>
  <c r="AB171" i="1"/>
  <c r="V171" i="1"/>
  <c r="P171" i="1"/>
  <c r="J148" i="1"/>
  <c r="AB148" i="1"/>
  <c r="AB161" i="1"/>
  <c r="V148" i="1"/>
  <c r="V161" i="1"/>
  <c r="P138" i="1"/>
  <c r="P161" i="1"/>
  <c r="V138" i="1"/>
  <c r="AB105" i="1"/>
  <c r="V105" i="1"/>
  <c r="V128" i="1"/>
  <c r="AB115" i="1"/>
  <c r="V115" i="1"/>
  <c r="H81" i="1"/>
  <c r="P148" i="1"/>
  <c r="P128" i="1"/>
  <c r="J95" i="1"/>
  <c r="AB128" i="1"/>
  <c r="V95" i="1"/>
  <c r="AB95" i="1"/>
  <c r="AB138" i="1"/>
  <c r="P105" i="1"/>
  <c r="J171" i="1"/>
  <c r="J128" i="1"/>
  <c r="P95" i="1"/>
  <c r="P115" i="1"/>
  <c r="J161" i="1"/>
  <c r="J115" i="1"/>
  <c r="J138" i="1"/>
  <c r="J105" i="1"/>
  <c r="AA107" i="1"/>
  <c r="U173" i="1"/>
  <c r="O173" i="1"/>
  <c r="I173" i="1"/>
  <c r="AA173" i="1"/>
  <c r="J83" i="1"/>
  <c r="O140" i="1"/>
  <c r="U107" i="1"/>
  <c r="I107" i="1"/>
  <c r="U140" i="1"/>
  <c r="E83" i="1"/>
  <c r="AA140" i="1"/>
  <c r="I140" i="1"/>
  <c r="O107" i="1"/>
  <c r="J85" i="1"/>
  <c r="V180" i="1"/>
  <c r="J180" i="1"/>
  <c r="AB170" i="1"/>
  <c r="V160" i="1"/>
  <c r="V170" i="1"/>
  <c r="AB147" i="1"/>
  <c r="J137" i="1"/>
  <c r="J114" i="1"/>
  <c r="J94" i="1"/>
  <c r="P104" i="1"/>
  <c r="P160" i="1"/>
  <c r="P147" i="1"/>
  <c r="J104" i="1"/>
  <c r="AB94" i="1"/>
  <c r="V94" i="1"/>
  <c r="AB127" i="1"/>
  <c r="P127" i="1"/>
  <c r="V114" i="1"/>
  <c r="AB114" i="1"/>
  <c r="J170" i="1"/>
  <c r="J127" i="1"/>
  <c r="V104" i="1"/>
  <c r="P114" i="1"/>
  <c r="J160" i="1"/>
  <c r="P94" i="1"/>
  <c r="AB104" i="1"/>
  <c r="BN125" i="1"/>
  <c r="BQ125" i="1" s="1"/>
  <c r="R181" i="1"/>
  <c r="X161" i="1"/>
  <c r="L181" i="1"/>
  <c r="AD171" i="1"/>
  <c r="R161" i="1"/>
  <c r="AD148" i="1"/>
  <c r="AD181" i="1"/>
  <c r="X148" i="1"/>
  <c r="L148" i="1"/>
  <c r="AD138" i="1"/>
  <c r="AD115" i="1"/>
  <c r="AD105" i="1"/>
  <c r="AD95" i="1"/>
  <c r="X115" i="1"/>
  <c r="X105" i="1"/>
  <c r="X95" i="1"/>
  <c r="R95" i="1"/>
  <c r="L115" i="1"/>
  <c r="R171" i="1"/>
  <c r="X138" i="1"/>
  <c r="AD128" i="1"/>
  <c r="X128" i="1"/>
  <c r="R128" i="1"/>
  <c r="L105" i="1"/>
  <c r="X181" i="1"/>
  <c r="AD161" i="1"/>
  <c r="R148" i="1"/>
  <c r="X171" i="1"/>
  <c r="R138" i="1"/>
  <c r="R115" i="1"/>
  <c r="L95" i="1"/>
  <c r="L171" i="1"/>
  <c r="L128" i="1"/>
  <c r="L138" i="1"/>
  <c r="R105" i="1"/>
  <c r="L161" i="1"/>
  <c r="U170" i="1"/>
  <c r="AA180" i="1"/>
  <c r="U160" i="1"/>
  <c r="U180" i="1"/>
  <c r="I147" i="1"/>
  <c r="O137" i="1"/>
  <c r="U137" i="1"/>
  <c r="U147" i="1"/>
  <c r="I137" i="1"/>
  <c r="AA127" i="1"/>
  <c r="U127" i="1"/>
  <c r="U133" i="1" s="1"/>
  <c r="O127" i="1"/>
  <c r="AA114" i="1"/>
  <c r="AA94" i="1"/>
  <c r="U114" i="1"/>
  <c r="U94" i="1"/>
  <c r="O114" i="1"/>
  <c r="J77" i="1"/>
  <c r="AA170" i="1"/>
  <c r="AA147" i="1"/>
  <c r="O94" i="1"/>
  <c r="O147" i="1"/>
  <c r="AA104" i="1"/>
  <c r="U104" i="1"/>
  <c r="I114" i="1"/>
  <c r="I94" i="1"/>
  <c r="I180" i="1"/>
  <c r="I160" i="1"/>
  <c r="I104" i="1"/>
  <c r="I127" i="1"/>
  <c r="I170" i="1"/>
  <c r="AA137" i="1"/>
  <c r="O104" i="1"/>
  <c r="O160" i="1"/>
  <c r="AD152" i="1"/>
  <c r="X152" i="1"/>
  <c r="R152" i="1"/>
  <c r="L152" i="1"/>
  <c r="R185" i="1"/>
  <c r="L175" i="1"/>
  <c r="X165" i="1"/>
  <c r="L185" i="1"/>
  <c r="AD175" i="1"/>
  <c r="R165" i="1"/>
  <c r="X175" i="1"/>
  <c r="L165" i="1"/>
  <c r="AD142" i="1"/>
  <c r="X132" i="1"/>
  <c r="AD109" i="1"/>
  <c r="X109" i="1"/>
  <c r="R119" i="1"/>
  <c r="R109" i="1"/>
  <c r="L109" i="1"/>
  <c r="L99" i="1"/>
  <c r="X185" i="1"/>
  <c r="AD165" i="1"/>
  <c r="X142" i="1"/>
  <c r="R132" i="1"/>
  <c r="AD99" i="1"/>
  <c r="X119" i="1"/>
  <c r="X99" i="1"/>
  <c r="R175" i="1"/>
  <c r="L142" i="1"/>
  <c r="L132" i="1"/>
  <c r="AD119" i="1"/>
  <c r="R99" i="1"/>
  <c r="L119" i="1"/>
  <c r="AD185" i="1"/>
  <c r="R142" i="1"/>
  <c r="AD132" i="1"/>
  <c r="AB185" i="1"/>
  <c r="V185" i="1"/>
  <c r="P185" i="1"/>
  <c r="J185" i="1"/>
  <c r="AB175" i="1"/>
  <c r="V175" i="1"/>
  <c r="P175" i="1"/>
  <c r="J175" i="1"/>
  <c r="J165" i="1"/>
  <c r="J152" i="1"/>
  <c r="AB165" i="1"/>
  <c r="AB152" i="1"/>
  <c r="P142" i="1"/>
  <c r="P132" i="1"/>
  <c r="AB119" i="1"/>
  <c r="J119" i="1"/>
  <c r="P165" i="1"/>
  <c r="P152" i="1"/>
  <c r="J142" i="1"/>
  <c r="J132" i="1"/>
  <c r="P99" i="1"/>
  <c r="V142" i="1"/>
  <c r="AB132" i="1"/>
  <c r="P109" i="1"/>
  <c r="H80" i="1"/>
  <c r="V132" i="1"/>
  <c r="AB109" i="1"/>
  <c r="V119" i="1"/>
  <c r="V109" i="1"/>
  <c r="J109" i="1"/>
  <c r="V165" i="1"/>
  <c r="V152" i="1"/>
  <c r="AB142" i="1"/>
  <c r="J99" i="1"/>
  <c r="V99" i="1"/>
  <c r="P119" i="1"/>
  <c r="AB99" i="1"/>
  <c r="O180" i="1"/>
  <c r="BK116" i="1"/>
  <c r="BM116" i="1" s="1"/>
  <c r="BQ133" i="1"/>
  <c r="S42" i="1" s="1"/>
  <c r="S43" i="1" s="1"/>
  <c r="S45" i="1" s="1"/>
  <c r="BS153" i="1"/>
  <c r="BS152" i="1"/>
  <c r="BK117" i="1"/>
  <c r="BM117" i="1" s="1"/>
  <c r="BK129" i="1"/>
  <c r="BM129" i="1" s="1"/>
  <c r="BK115" i="1"/>
  <c r="BM115" i="1" s="1"/>
  <c r="BK122" i="1"/>
  <c r="BM122" i="1" s="1"/>
  <c r="BN152" i="1"/>
  <c r="BQ126" i="1"/>
  <c r="O176" i="1" l="1"/>
  <c r="I176" i="1"/>
  <c r="O242" i="1"/>
  <c r="C100" i="1"/>
  <c r="F98" i="1"/>
  <c r="F108" i="1"/>
  <c r="F118" i="1"/>
  <c r="C11" i="2"/>
  <c r="G11" i="2"/>
  <c r="E11" i="2"/>
  <c r="I11" i="2"/>
  <c r="R316" i="1"/>
  <c r="L316" i="1"/>
  <c r="F316" i="1"/>
  <c r="R306" i="1"/>
  <c r="L306" i="1"/>
  <c r="F306" i="1"/>
  <c r="L372" i="1"/>
  <c r="L339" i="1"/>
  <c r="F339" i="1"/>
  <c r="R263" i="1"/>
  <c r="L263" i="1"/>
  <c r="F263" i="1"/>
  <c r="R230" i="1"/>
  <c r="L230" i="1"/>
  <c r="F230" i="1"/>
  <c r="L349" i="1"/>
  <c r="F329" i="1"/>
  <c r="F273" i="1"/>
  <c r="L250" i="1"/>
  <c r="R240" i="1"/>
  <c r="R217" i="1"/>
  <c r="L217" i="1"/>
  <c r="R207" i="1"/>
  <c r="L207" i="1"/>
  <c r="F382" i="1"/>
  <c r="F372" i="1"/>
  <c r="L362" i="1"/>
  <c r="L296" i="1"/>
  <c r="L329" i="1"/>
  <c r="F283" i="1"/>
  <c r="L273" i="1"/>
  <c r="R250" i="1"/>
  <c r="F362" i="1"/>
  <c r="F296" i="1"/>
  <c r="L283" i="1"/>
  <c r="L240" i="1"/>
  <c r="L197" i="1"/>
  <c r="L382" i="1"/>
  <c r="F250" i="1"/>
  <c r="F240" i="1"/>
  <c r="R296" i="1"/>
  <c r="R273" i="1"/>
  <c r="R197" i="1"/>
  <c r="F349" i="1"/>
  <c r="R283" i="1"/>
  <c r="D107" i="1"/>
  <c r="J371" i="1"/>
  <c r="D371" i="1"/>
  <c r="P305" i="1"/>
  <c r="J338" i="1"/>
  <c r="P272" i="1"/>
  <c r="D305" i="1"/>
  <c r="D239" i="1"/>
  <c r="P239" i="1"/>
  <c r="D338" i="1"/>
  <c r="J272" i="1"/>
  <c r="J239" i="1"/>
  <c r="J206" i="1"/>
  <c r="J305" i="1"/>
  <c r="D272" i="1"/>
  <c r="P206" i="1"/>
  <c r="F117" i="1"/>
  <c r="I10" i="2"/>
  <c r="G10" i="2"/>
  <c r="R315" i="1"/>
  <c r="L381" i="1"/>
  <c r="L249" i="1"/>
  <c r="F249" i="1"/>
  <c r="F315" i="1"/>
  <c r="R282" i="1"/>
  <c r="R249" i="1"/>
  <c r="R216" i="1"/>
  <c r="L216" i="1"/>
  <c r="F348" i="1"/>
  <c r="F351" i="1" s="1"/>
  <c r="F282" i="1"/>
  <c r="F381" i="1"/>
  <c r="L348" i="1"/>
  <c r="L282" i="1"/>
  <c r="L315" i="1"/>
  <c r="L384" i="1"/>
  <c r="I242" i="1"/>
  <c r="I341" i="1"/>
  <c r="C275" i="1"/>
  <c r="C308" i="1"/>
  <c r="I318" i="1"/>
  <c r="E99" i="1"/>
  <c r="E109" i="1"/>
  <c r="E119" i="1"/>
  <c r="Q297" i="1"/>
  <c r="K297" i="1"/>
  <c r="E297" i="1"/>
  <c r="E383" i="1"/>
  <c r="E363" i="1"/>
  <c r="E317" i="1"/>
  <c r="K307" i="1"/>
  <c r="Q284" i="1"/>
  <c r="K284" i="1"/>
  <c r="E284" i="1"/>
  <c r="Q274" i="1"/>
  <c r="K274" i="1"/>
  <c r="E274" i="1"/>
  <c r="K330" i="1"/>
  <c r="K264" i="1"/>
  <c r="K251" i="1"/>
  <c r="Q241" i="1"/>
  <c r="Q231" i="1"/>
  <c r="E373" i="1"/>
  <c r="K363" i="1"/>
  <c r="K317" i="1"/>
  <c r="Q264" i="1"/>
  <c r="Q251" i="1"/>
  <c r="Q218" i="1"/>
  <c r="K218" i="1"/>
  <c r="Q208" i="1"/>
  <c r="K208" i="1"/>
  <c r="K383" i="1"/>
  <c r="K373" i="1"/>
  <c r="Q317" i="1"/>
  <c r="E307" i="1"/>
  <c r="E350" i="1"/>
  <c r="K241" i="1"/>
  <c r="Q307" i="1"/>
  <c r="K340" i="1"/>
  <c r="E330" i="1"/>
  <c r="E264" i="1"/>
  <c r="E251" i="1"/>
  <c r="E241" i="1"/>
  <c r="K231" i="1"/>
  <c r="K198" i="1"/>
  <c r="E340" i="1"/>
  <c r="E231" i="1"/>
  <c r="K350" i="1"/>
  <c r="Q198" i="1"/>
  <c r="U166" i="1"/>
  <c r="F107" i="1"/>
  <c r="E9" i="2"/>
  <c r="R305" i="1"/>
  <c r="L305" i="1"/>
  <c r="F305" i="1"/>
  <c r="L338" i="1"/>
  <c r="F338" i="1"/>
  <c r="L239" i="1"/>
  <c r="R206" i="1"/>
  <c r="L206" i="1"/>
  <c r="F371" i="1"/>
  <c r="F272" i="1"/>
  <c r="R239" i="1"/>
  <c r="L272" i="1"/>
  <c r="L371" i="1"/>
  <c r="F239" i="1"/>
  <c r="R272" i="1"/>
  <c r="F97" i="1"/>
  <c r="C8" i="2"/>
  <c r="G8" i="2"/>
  <c r="L361" i="1"/>
  <c r="R295" i="1"/>
  <c r="R262" i="1"/>
  <c r="L262" i="1"/>
  <c r="F262" i="1"/>
  <c r="R229" i="1"/>
  <c r="L229" i="1"/>
  <c r="F229" i="1"/>
  <c r="F361" i="1"/>
  <c r="L295" i="1"/>
  <c r="L196" i="1"/>
  <c r="L328" i="1"/>
  <c r="F328" i="1"/>
  <c r="R196" i="1"/>
  <c r="F295" i="1"/>
  <c r="I252" i="1"/>
  <c r="O298" i="1"/>
  <c r="C285" i="1"/>
  <c r="O285" i="1"/>
  <c r="C364" i="1"/>
  <c r="BK125" i="1"/>
  <c r="BM125" i="1" s="1"/>
  <c r="BM126" i="1" s="1"/>
  <c r="BI154" i="1"/>
  <c r="BS154" i="1"/>
  <c r="O153" i="1"/>
  <c r="F94" i="1"/>
  <c r="F114" i="1"/>
  <c r="F104" i="1"/>
  <c r="I4" i="2"/>
  <c r="R302" i="1"/>
  <c r="F302" i="1"/>
  <c r="L292" i="1"/>
  <c r="L298" i="1" s="1"/>
  <c r="E4" i="2"/>
  <c r="L312" i="1"/>
  <c r="F279" i="1"/>
  <c r="R259" i="1"/>
  <c r="R265" i="1" s="1"/>
  <c r="G4" i="2"/>
  <c r="F312" i="1"/>
  <c r="L279" i="1"/>
  <c r="L269" i="1"/>
  <c r="L259" i="1"/>
  <c r="L265" i="1" s="1"/>
  <c r="L358" i="1"/>
  <c r="R312" i="1"/>
  <c r="R318" i="1" s="1"/>
  <c r="F292" i="1"/>
  <c r="F298" i="1" s="1"/>
  <c r="R246" i="1"/>
  <c r="R252" i="1" s="1"/>
  <c r="R292" i="1"/>
  <c r="F269" i="1"/>
  <c r="F259" i="1"/>
  <c r="R226" i="1"/>
  <c r="R232" i="1" s="1"/>
  <c r="R279" i="1"/>
  <c r="R269" i="1"/>
  <c r="R236" i="1"/>
  <c r="R242" i="1" s="1"/>
  <c r="L325" i="1"/>
  <c r="L331" i="1" s="1"/>
  <c r="R213" i="1"/>
  <c r="F226" i="1"/>
  <c r="L226" i="1"/>
  <c r="L232" i="1" s="1"/>
  <c r="R193" i="1"/>
  <c r="F325" i="1"/>
  <c r="F358" i="1"/>
  <c r="L302" i="1"/>
  <c r="L308" i="1" s="1"/>
  <c r="L335" i="1"/>
  <c r="L341" i="1" s="1"/>
  <c r="L193" i="1"/>
  <c r="R203" i="1"/>
  <c r="L236" i="1"/>
  <c r="L242" i="1" s="1"/>
  <c r="L203" i="1"/>
  <c r="L345" i="1"/>
  <c r="F368" i="1"/>
  <c r="L368" i="1"/>
  <c r="F335" i="1"/>
  <c r="F341" i="1" s="1"/>
  <c r="F236" i="1"/>
  <c r="D97" i="1"/>
  <c r="J361" i="1"/>
  <c r="D361" i="1"/>
  <c r="P295" i="1"/>
  <c r="J295" i="1"/>
  <c r="D295" i="1"/>
  <c r="J328" i="1"/>
  <c r="D328" i="1"/>
  <c r="P262" i="1"/>
  <c r="P196" i="1"/>
  <c r="J196" i="1"/>
  <c r="D229" i="1"/>
  <c r="J262" i="1"/>
  <c r="P229" i="1"/>
  <c r="D262" i="1"/>
  <c r="J229" i="1"/>
  <c r="D117" i="1"/>
  <c r="J381" i="1"/>
  <c r="D381" i="1"/>
  <c r="J282" i="1"/>
  <c r="D282" i="1"/>
  <c r="J348" i="1"/>
  <c r="P315" i="1"/>
  <c r="D315" i="1"/>
  <c r="P282" i="1"/>
  <c r="D249" i="1"/>
  <c r="J315" i="1"/>
  <c r="J249" i="1"/>
  <c r="P216" i="1"/>
  <c r="D348" i="1"/>
  <c r="J216" i="1"/>
  <c r="P249" i="1"/>
  <c r="F246" i="1"/>
  <c r="F252" i="1" s="1"/>
  <c r="L246" i="1"/>
  <c r="F378" i="1"/>
  <c r="F384" i="1" s="1"/>
  <c r="C97" i="1"/>
  <c r="C295" i="1"/>
  <c r="C328" i="1"/>
  <c r="C331" i="1" s="1"/>
  <c r="I262" i="1"/>
  <c r="O229" i="1"/>
  <c r="C361" i="1"/>
  <c r="I295" i="1"/>
  <c r="I328" i="1"/>
  <c r="I331" i="1" s="1"/>
  <c r="O262" i="1"/>
  <c r="O265" i="1" s="1"/>
  <c r="O196" i="1"/>
  <c r="I196" i="1"/>
  <c r="C229" i="1"/>
  <c r="C232" i="1" s="1"/>
  <c r="I361" i="1"/>
  <c r="I364" i="1" s="1"/>
  <c r="O295" i="1"/>
  <c r="C262" i="1"/>
  <c r="C265" i="1" s="1"/>
  <c r="I229" i="1"/>
  <c r="I232" i="1" s="1"/>
  <c r="I265" i="1"/>
  <c r="D104" i="1"/>
  <c r="D114" i="1"/>
  <c r="D94" i="1"/>
  <c r="P312" i="1"/>
  <c r="D292" i="1"/>
  <c r="J302" i="1"/>
  <c r="P292" i="1"/>
  <c r="P269" i="1"/>
  <c r="J259" i="1"/>
  <c r="D312" i="1"/>
  <c r="P302" i="1"/>
  <c r="D325" i="1"/>
  <c r="J279" i="1"/>
  <c r="J269" i="1"/>
  <c r="J312" i="1"/>
  <c r="J193" i="1"/>
  <c r="P193" i="1"/>
  <c r="J292" i="1"/>
  <c r="D279" i="1"/>
  <c r="D269" i="1"/>
  <c r="D259" i="1"/>
  <c r="P246" i="1"/>
  <c r="D302" i="1"/>
  <c r="J335" i="1"/>
  <c r="P259" i="1"/>
  <c r="P226" i="1"/>
  <c r="P279" i="1"/>
  <c r="J226" i="1"/>
  <c r="P236" i="1"/>
  <c r="D226" i="1"/>
  <c r="P203" i="1"/>
  <c r="D358" i="1"/>
  <c r="P213" i="1"/>
  <c r="J358" i="1"/>
  <c r="J325" i="1"/>
  <c r="D368" i="1"/>
  <c r="J368" i="1"/>
  <c r="D335" i="1"/>
  <c r="D236" i="1"/>
  <c r="J236" i="1"/>
  <c r="P170" i="1"/>
  <c r="J345" i="1"/>
  <c r="J203" i="1"/>
  <c r="BK118" i="1"/>
  <c r="BM118" i="1" s="1"/>
  <c r="BN151" i="1"/>
  <c r="BK132" i="1"/>
  <c r="BM132" i="1" s="1"/>
  <c r="BM133" i="1" s="1"/>
  <c r="P42" i="1" s="1"/>
  <c r="P43" i="1" s="1"/>
  <c r="P45" i="1" s="1"/>
  <c r="P180" i="1"/>
  <c r="AB137" i="1"/>
  <c r="V137" i="1"/>
  <c r="H77" i="1"/>
  <c r="P137" i="1"/>
  <c r="V127" i="1"/>
  <c r="J147" i="1"/>
  <c r="V147" i="1"/>
  <c r="AB160" i="1"/>
  <c r="AB180" i="1"/>
  <c r="E95" i="1"/>
  <c r="E115" i="1"/>
  <c r="E105" i="1"/>
  <c r="Q313" i="1"/>
  <c r="K313" i="1"/>
  <c r="E313" i="1"/>
  <c r="E379" i="1"/>
  <c r="E359" i="1"/>
  <c r="K303" i="1"/>
  <c r="K336" i="1"/>
  <c r="Q270" i="1"/>
  <c r="K270" i="1"/>
  <c r="E270" i="1"/>
  <c r="K359" i="1"/>
  <c r="Q293" i="1"/>
  <c r="E293" i="1"/>
  <c r="K346" i="1"/>
  <c r="K326" i="1"/>
  <c r="E280" i="1"/>
  <c r="K260" i="1"/>
  <c r="K227" i="1"/>
  <c r="K204" i="1"/>
  <c r="K369" i="1"/>
  <c r="E336" i="1"/>
  <c r="K280" i="1"/>
  <c r="Q260" i="1"/>
  <c r="E237" i="1"/>
  <c r="Q214" i="1"/>
  <c r="K379" i="1"/>
  <c r="E303" i="1"/>
  <c r="E326" i="1"/>
  <c r="K247" i="1"/>
  <c r="E227" i="1"/>
  <c r="Q204" i="1"/>
  <c r="Q303" i="1"/>
  <c r="E260" i="1"/>
  <c r="K237" i="1"/>
  <c r="Q227" i="1"/>
  <c r="Q194" i="1"/>
  <c r="E369" i="1"/>
  <c r="K293" i="1"/>
  <c r="Q280" i="1"/>
  <c r="K194" i="1"/>
  <c r="E346" i="1"/>
  <c r="Q237" i="1"/>
  <c r="Q247" i="1"/>
  <c r="E247" i="1"/>
  <c r="K214" i="1"/>
  <c r="AA166" i="1"/>
  <c r="I97" i="1"/>
  <c r="I100" i="1" s="1"/>
  <c r="AA130" i="1"/>
  <c r="AA133" i="1" s="1"/>
  <c r="O163" i="1"/>
  <c r="O166" i="1" s="1"/>
  <c r="L213" i="1"/>
  <c r="J378" i="1"/>
  <c r="C108" i="1"/>
  <c r="C110" i="1" s="1"/>
  <c r="C118" i="1"/>
  <c r="C98" i="1"/>
  <c r="I382" i="1"/>
  <c r="I384" i="1" s="1"/>
  <c r="I362" i="1"/>
  <c r="I316" i="1"/>
  <c r="O306" i="1"/>
  <c r="O308" i="1" s="1"/>
  <c r="I296" i="1"/>
  <c r="I349" i="1"/>
  <c r="I351" i="1" s="1"/>
  <c r="C349" i="1"/>
  <c r="C351" i="1" s="1"/>
  <c r="O250" i="1"/>
  <c r="O252" i="1" s="1"/>
  <c r="I250" i="1"/>
  <c r="C250" i="1"/>
  <c r="C252" i="1" s="1"/>
  <c r="O240" i="1"/>
  <c r="I240" i="1"/>
  <c r="C240" i="1"/>
  <c r="I372" i="1"/>
  <c r="I374" i="1" s="1"/>
  <c r="C316" i="1"/>
  <c r="C318" i="1" s="1"/>
  <c r="O296" i="1"/>
  <c r="I283" i="1"/>
  <c r="I285" i="1" s="1"/>
  <c r="O273" i="1"/>
  <c r="O275" i="1" s="1"/>
  <c r="O263" i="1"/>
  <c r="C362" i="1"/>
  <c r="I306" i="1"/>
  <c r="I308" i="1" s="1"/>
  <c r="C296" i="1"/>
  <c r="C298" i="1" s="1"/>
  <c r="O283" i="1"/>
  <c r="C230" i="1"/>
  <c r="O197" i="1"/>
  <c r="I197" i="1"/>
  <c r="C372" i="1"/>
  <c r="O316" i="1"/>
  <c r="O318" i="1" s="1"/>
  <c r="C306" i="1"/>
  <c r="C329" i="1"/>
  <c r="I217" i="1"/>
  <c r="I219" i="1" s="1"/>
  <c r="O207" i="1"/>
  <c r="O209" i="1" s="1"/>
  <c r="I339" i="1"/>
  <c r="I273" i="1"/>
  <c r="I275" i="1" s="1"/>
  <c r="I263" i="1"/>
  <c r="O230" i="1"/>
  <c r="C382" i="1"/>
  <c r="C384" i="1" s="1"/>
  <c r="C339" i="1"/>
  <c r="C341" i="1" s="1"/>
  <c r="C273" i="1"/>
  <c r="C263" i="1"/>
  <c r="I230" i="1"/>
  <c r="O217" i="1"/>
  <c r="O219" i="1" s="1"/>
  <c r="I207" i="1"/>
  <c r="I209" i="1" s="1"/>
  <c r="I329" i="1"/>
  <c r="C283" i="1"/>
  <c r="E85" i="1"/>
  <c r="C374" i="1"/>
  <c r="C242" i="1"/>
  <c r="O232" i="1"/>
  <c r="I298" i="1"/>
  <c r="C120" i="1"/>
  <c r="U143" i="1"/>
  <c r="O133" i="1"/>
  <c r="U153" i="1"/>
  <c r="O143" i="1"/>
  <c r="I133" i="1"/>
  <c r="I143" i="1"/>
  <c r="I153" i="1"/>
  <c r="AA110" i="1"/>
  <c r="AA100" i="1"/>
  <c r="I120" i="1"/>
  <c r="I110" i="1"/>
  <c r="O110" i="1"/>
  <c r="K292" i="1"/>
  <c r="Q226" i="1"/>
  <c r="K193" i="1"/>
  <c r="K279" i="1"/>
  <c r="E269" i="1"/>
  <c r="K226" i="1"/>
  <c r="Q312" i="1"/>
  <c r="E325" i="1"/>
  <c r="E335" i="1"/>
  <c r="K236" i="1"/>
  <c r="K246" i="1"/>
  <c r="AA176" i="1"/>
  <c r="L180" i="1"/>
  <c r="AD160" i="1"/>
  <c r="AD147" i="1"/>
  <c r="X160" i="1"/>
  <c r="R147" i="1"/>
  <c r="AD127" i="1"/>
  <c r="X127" i="1"/>
  <c r="R127" i="1"/>
  <c r="AD114" i="1"/>
  <c r="AD94" i="1"/>
  <c r="X114" i="1"/>
  <c r="X94" i="1"/>
  <c r="L104" i="1"/>
  <c r="X180" i="1"/>
  <c r="L94" i="1"/>
  <c r="X147" i="1"/>
  <c r="AD180" i="1"/>
  <c r="X170" i="1"/>
  <c r="X137" i="1"/>
  <c r="L114" i="1"/>
  <c r="AD104" i="1"/>
  <c r="X104" i="1"/>
  <c r="L127" i="1"/>
  <c r="R160" i="1"/>
  <c r="R137" i="1"/>
  <c r="R94" i="1"/>
  <c r="L170" i="1"/>
  <c r="L137" i="1"/>
  <c r="R114" i="1"/>
  <c r="L160" i="1"/>
  <c r="AD170" i="1"/>
  <c r="AD137" i="1"/>
  <c r="L147" i="1"/>
  <c r="R104" i="1"/>
  <c r="R170" i="1"/>
  <c r="AD151" i="1"/>
  <c r="X151" i="1"/>
  <c r="R151" i="1"/>
  <c r="L151" i="1"/>
  <c r="R184" i="1"/>
  <c r="L174" i="1"/>
  <c r="X164" i="1"/>
  <c r="L184" i="1"/>
  <c r="AD174" i="1"/>
  <c r="R164" i="1"/>
  <c r="AD184" i="1"/>
  <c r="AD141" i="1"/>
  <c r="AD108" i="1"/>
  <c r="X108" i="1"/>
  <c r="R118" i="1"/>
  <c r="R108" i="1"/>
  <c r="L108" i="1"/>
  <c r="R174" i="1"/>
  <c r="X141" i="1"/>
  <c r="AD98" i="1"/>
  <c r="X118" i="1"/>
  <c r="X98" i="1"/>
  <c r="X184" i="1"/>
  <c r="AD164" i="1"/>
  <c r="L141" i="1"/>
  <c r="X174" i="1"/>
  <c r="L164" i="1"/>
  <c r="AD131" i="1"/>
  <c r="R131" i="1"/>
  <c r="R141" i="1"/>
  <c r="AD118" i="1"/>
  <c r="R98" i="1"/>
  <c r="L131" i="1"/>
  <c r="X131" i="1"/>
  <c r="L118" i="1"/>
  <c r="L98" i="1"/>
  <c r="AB173" i="1"/>
  <c r="V173" i="1"/>
  <c r="P173" i="1"/>
  <c r="J173" i="1"/>
  <c r="AB107" i="1"/>
  <c r="V107" i="1"/>
  <c r="P107" i="1"/>
  <c r="J107" i="1"/>
  <c r="AB140" i="1"/>
  <c r="H83" i="1"/>
  <c r="V140" i="1"/>
  <c r="P140" i="1"/>
  <c r="J140" i="1"/>
  <c r="R180" i="1"/>
  <c r="O100" i="1"/>
  <c r="O120" i="1"/>
  <c r="L173" i="1"/>
  <c r="AD173" i="1"/>
  <c r="X173" i="1"/>
  <c r="R173" i="1"/>
  <c r="L140" i="1"/>
  <c r="AD140" i="1"/>
  <c r="AD107" i="1"/>
  <c r="X107" i="1"/>
  <c r="R140" i="1"/>
  <c r="R107" i="1"/>
  <c r="L107" i="1"/>
  <c r="X140" i="1"/>
  <c r="X117" i="1"/>
  <c r="AD150" i="1"/>
  <c r="R183" i="1"/>
  <c r="R150" i="1"/>
  <c r="L183" i="1"/>
  <c r="X150" i="1"/>
  <c r="X183" i="1"/>
  <c r="L150" i="1"/>
  <c r="AD117" i="1"/>
  <c r="AD183" i="1"/>
  <c r="L117" i="1"/>
  <c r="R117" i="1"/>
  <c r="BI153" i="1"/>
  <c r="BI152" i="1"/>
  <c r="BI151" i="1"/>
  <c r="BI156" i="1" s="1"/>
  <c r="BG165" i="1" s="1"/>
  <c r="BG166" i="1" s="1"/>
  <c r="O186" i="1"/>
  <c r="I166" i="1"/>
  <c r="AA153" i="1"/>
  <c r="U100" i="1"/>
  <c r="BN153" i="1"/>
  <c r="BN156" i="1" s="1"/>
  <c r="BI155" i="1"/>
  <c r="K185" i="1"/>
  <c r="AC175" i="1"/>
  <c r="Q165" i="1"/>
  <c r="Q152" i="1"/>
  <c r="AC185" i="1"/>
  <c r="W175" i="1"/>
  <c r="K165" i="1"/>
  <c r="K152" i="1"/>
  <c r="AC132" i="1"/>
  <c r="W132" i="1"/>
  <c r="Q132" i="1"/>
  <c r="K132" i="1"/>
  <c r="W185" i="1"/>
  <c r="AC165" i="1"/>
  <c r="AC152" i="1"/>
  <c r="W142" i="1"/>
  <c r="AC99" i="1"/>
  <c r="W119" i="1"/>
  <c r="W99" i="1"/>
  <c r="K175" i="1"/>
  <c r="Q142" i="1"/>
  <c r="AC119" i="1"/>
  <c r="K119" i="1"/>
  <c r="K99" i="1"/>
  <c r="Q185" i="1"/>
  <c r="W165" i="1"/>
  <c r="W152" i="1"/>
  <c r="AC142" i="1"/>
  <c r="K142" i="1"/>
  <c r="AC109" i="1"/>
  <c r="W109" i="1"/>
  <c r="K109" i="1"/>
  <c r="Q99" i="1"/>
  <c r="Q119" i="1"/>
  <c r="Q175" i="1"/>
  <c r="Q109" i="1"/>
  <c r="I186" i="1"/>
  <c r="U120" i="1"/>
  <c r="U186" i="1"/>
  <c r="U110" i="1"/>
  <c r="AC148" i="1"/>
  <c r="W148" i="1"/>
  <c r="Q148" i="1"/>
  <c r="K181" i="1"/>
  <c r="AC171" i="1"/>
  <c r="Q161" i="1"/>
  <c r="K148" i="1"/>
  <c r="AC181" i="1"/>
  <c r="W171" i="1"/>
  <c r="Q171" i="1"/>
  <c r="W138" i="1"/>
  <c r="AC128" i="1"/>
  <c r="W128" i="1"/>
  <c r="Q128" i="1"/>
  <c r="Q105" i="1"/>
  <c r="Q181" i="1"/>
  <c r="W161" i="1"/>
  <c r="Q138" i="1"/>
  <c r="K128" i="1"/>
  <c r="W181" i="1"/>
  <c r="AC161" i="1"/>
  <c r="AC115" i="1"/>
  <c r="W115" i="1"/>
  <c r="Q115" i="1"/>
  <c r="AC138" i="1"/>
  <c r="K138" i="1"/>
  <c r="AC95" i="1"/>
  <c r="W95" i="1"/>
  <c r="K95" i="1"/>
  <c r="W105" i="1"/>
  <c r="AC105" i="1"/>
  <c r="Q95" i="1"/>
  <c r="K171" i="1"/>
  <c r="K105" i="1"/>
  <c r="K161" i="1"/>
  <c r="K115" i="1"/>
  <c r="AB130" i="1"/>
  <c r="J163" i="1"/>
  <c r="AB163" i="1"/>
  <c r="P163" i="1"/>
  <c r="AB97" i="1"/>
  <c r="J97" i="1"/>
  <c r="P97" i="1"/>
  <c r="V163" i="1"/>
  <c r="J130" i="1"/>
  <c r="V97" i="1"/>
  <c r="H82" i="1"/>
  <c r="V130" i="1"/>
  <c r="P130" i="1"/>
  <c r="AB117" i="1"/>
  <c r="AB183" i="1"/>
  <c r="V183" i="1"/>
  <c r="P183" i="1"/>
  <c r="J183" i="1"/>
  <c r="H84" i="1"/>
  <c r="AB150" i="1"/>
  <c r="P117" i="1"/>
  <c r="J150" i="1"/>
  <c r="J117" i="1"/>
  <c r="P150" i="1"/>
  <c r="V117" i="1"/>
  <c r="V150" i="1"/>
  <c r="BS151" i="1"/>
  <c r="BS156" i="1" s="1"/>
  <c r="BS157" i="1" s="1"/>
  <c r="AA120" i="1"/>
  <c r="AA186" i="1"/>
  <c r="AA143" i="1"/>
  <c r="U176" i="1"/>
  <c r="W170" i="1"/>
  <c r="W137" i="1"/>
  <c r="W104" i="1"/>
  <c r="AC94" i="1"/>
  <c r="AC114" i="1"/>
  <c r="Q160" i="1"/>
  <c r="K170" i="1"/>
  <c r="Q94" i="1"/>
  <c r="X163" i="1"/>
  <c r="R163" i="1"/>
  <c r="L163" i="1"/>
  <c r="AD163" i="1"/>
  <c r="AD97" i="1"/>
  <c r="R97" i="1"/>
  <c r="L97" i="1"/>
  <c r="X130" i="1"/>
  <c r="L130" i="1"/>
  <c r="X97" i="1"/>
  <c r="R130" i="1"/>
  <c r="AD130" i="1"/>
  <c r="BM151" i="1"/>
  <c r="BM119" i="1"/>
  <c r="P24" i="1" s="1"/>
  <c r="P25" i="1" s="1"/>
  <c r="P27" i="1" s="1"/>
  <c r="R199" i="1" l="1"/>
  <c r="L219" i="1"/>
  <c r="O199" i="1"/>
  <c r="L209" i="1"/>
  <c r="I199" i="1"/>
  <c r="G21" i="2"/>
  <c r="D30" i="2" s="1"/>
  <c r="C30" i="2" s="1"/>
  <c r="I21" i="2"/>
  <c r="D31" i="2" s="1"/>
  <c r="C31" i="2" s="1"/>
  <c r="E21" i="2"/>
  <c r="D27" i="2" s="1"/>
  <c r="C27" i="2" s="1"/>
  <c r="C21" i="2"/>
  <c r="C22" i="2" s="1"/>
  <c r="D351" i="1"/>
  <c r="E117" i="1"/>
  <c r="K315" i="1"/>
  <c r="E315" i="1"/>
  <c r="E381" i="1"/>
  <c r="Q315" i="1"/>
  <c r="Q282" i="1"/>
  <c r="K381" i="1"/>
  <c r="E249" i="1"/>
  <c r="K249" i="1"/>
  <c r="Q216" i="1"/>
  <c r="K216" i="1"/>
  <c r="K348" i="1"/>
  <c r="K282" i="1"/>
  <c r="E348" i="1"/>
  <c r="E282" i="1"/>
  <c r="Q249" i="1"/>
  <c r="E97" i="1"/>
  <c r="E361" i="1"/>
  <c r="K295" i="1"/>
  <c r="K328" i="1"/>
  <c r="E229" i="1"/>
  <c r="E262" i="1"/>
  <c r="K229" i="1"/>
  <c r="K361" i="1"/>
  <c r="E295" i="1"/>
  <c r="K262" i="1"/>
  <c r="Q229" i="1"/>
  <c r="Q295" i="1"/>
  <c r="K196" i="1"/>
  <c r="E328" i="1"/>
  <c r="Q262" i="1"/>
  <c r="Q196" i="1"/>
  <c r="P100" i="1"/>
  <c r="D118" i="1"/>
  <c r="D120" i="1" s="1"/>
  <c r="D98" i="1"/>
  <c r="D100" i="1" s="1"/>
  <c r="D108" i="1"/>
  <c r="J382" i="1"/>
  <c r="D382" i="1"/>
  <c r="D384" i="1" s="1"/>
  <c r="J372" i="1"/>
  <c r="J374" i="1" s="1"/>
  <c r="D372" i="1"/>
  <c r="J362" i="1"/>
  <c r="D362" i="1"/>
  <c r="D364" i="1" s="1"/>
  <c r="P296" i="1"/>
  <c r="P298" i="1" s="1"/>
  <c r="J296" i="1"/>
  <c r="D296" i="1"/>
  <c r="D298" i="1" s="1"/>
  <c r="P316" i="1"/>
  <c r="J329" i="1"/>
  <c r="J331" i="1" s="1"/>
  <c r="D329" i="1"/>
  <c r="J306" i="1"/>
  <c r="P283" i="1"/>
  <c r="D240" i="1"/>
  <c r="D242" i="1" s="1"/>
  <c r="D230" i="1"/>
  <c r="P197" i="1"/>
  <c r="J197" i="1"/>
  <c r="J199" i="1" s="1"/>
  <c r="J316" i="1"/>
  <c r="J318" i="1" s="1"/>
  <c r="D349" i="1"/>
  <c r="D339" i="1"/>
  <c r="D341" i="1" s="1"/>
  <c r="D273" i="1"/>
  <c r="D263" i="1"/>
  <c r="D265" i="1" s="1"/>
  <c r="D250" i="1"/>
  <c r="D252" i="1" s="1"/>
  <c r="J240" i="1"/>
  <c r="J230" i="1"/>
  <c r="J232" i="1" s="1"/>
  <c r="J339" i="1"/>
  <c r="J341" i="1" s="1"/>
  <c r="J273" i="1"/>
  <c r="J263" i="1"/>
  <c r="J250" i="1"/>
  <c r="J252" i="1" s="1"/>
  <c r="P230" i="1"/>
  <c r="P232" i="1" s="1"/>
  <c r="P306" i="1"/>
  <c r="J283" i="1"/>
  <c r="P217" i="1"/>
  <c r="P219" i="1" s="1"/>
  <c r="J207" i="1"/>
  <c r="J209" i="1" s="1"/>
  <c r="D316" i="1"/>
  <c r="J349" i="1"/>
  <c r="D283" i="1"/>
  <c r="D285" i="1" s="1"/>
  <c r="D306" i="1"/>
  <c r="D308" i="1" s="1"/>
  <c r="P273" i="1"/>
  <c r="P263" i="1"/>
  <c r="P250" i="1"/>
  <c r="P240" i="1"/>
  <c r="P242" i="1" s="1"/>
  <c r="J217" i="1"/>
  <c r="J219" i="1" s="1"/>
  <c r="P207" i="1"/>
  <c r="AB184" i="1"/>
  <c r="AB186" i="1" s="1"/>
  <c r="AB174" i="1"/>
  <c r="AB176" i="1" s="1"/>
  <c r="J164" i="1"/>
  <c r="J166" i="1" s="1"/>
  <c r="V164" i="1"/>
  <c r="V166" i="1" s="1"/>
  <c r="J118" i="1"/>
  <c r="J120" i="1" s="1"/>
  <c r="P131" i="1"/>
  <c r="P164" i="1"/>
  <c r="P166" i="1" s="1"/>
  <c r="AB98" i="1"/>
  <c r="J108" i="1"/>
  <c r="V184" i="1"/>
  <c r="V186" i="1" s="1"/>
  <c r="V174" i="1"/>
  <c r="J151" i="1"/>
  <c r="V151" i="1"/>
  <c r="V153" i="1" s="1"/>
  <c r="J141" i="1"/>
  <c r="J143" i="1" s="1"/>
  <c r="J131" i="1"/>
  <c r="J133" i="1" s="1"/>
  <c r="P151" i="1"/>
  <c r="P153" i="1" s="1"/>
  <c r="V98" i="1"/>
  <c r="V100" i="1" s="1"/>
  <c r="AB108" i="1"/>
  <c r="AB110" i="1" s="1"/>
  <c r="P184" i="1"/>
  <c r="P186" i="1" s="1"/>
  <c r="P174" i="1"/>
  <c r="P176" i="1" s="1"/>
  <c r="AB164" i="1"/>
  <c r="AB166" i="1" s="1"/>
  <c r="P141" i="1"/>
  <c r="P143" i="1" s="1"/>
  <c r="AB131" i="1"/>
  <c r="AB133" i="1" s="1"/>
  <c r="P98" i="1"/>
  <c r="V141" i="1"/>
  <c r="V143" i="1" s="1"/>
  <c r="P118" i="1"/>
  <c r="P120" i="1" s="1"/>
  <c r="V118" i="1"/>
  <c r="H85" i="1"/>
  <c r="J184" i="1"/>
  <c r="J174" i="1"/>
  <c r="J176" i="1" s="1"/>
  <c r="AB151" i="1"/>
  <c r="AB118" i="1"/>
  <c r="AB120" i="1" s="1"/>
  <c r="V131" i="1"/>
  <c r="V133" i="1" s="1"/>
  <c r="J98" i="1"/>
  <c r="J100" i="1" s="1"/>
  <c r="AB141" i="1"/>
  <c r="AB143" i="1" s="1"/>
  <c r="P108" i="1"/>
  <c r="P110" i="1" s="1"/>
  <c r="V108" i="1"/>
  <c r="E104" i="1"/>
  <c r="E94" i="1"/>
  <c r="E114" i="1"/>
  <c r="Q180" i="1"/>
  <c r="J351" i="1"/>
  <c r="J364" i="1"/>
  <c r="D232" i="1"/>
  <c r="P252" i="1"/>
  <c r="J298" i="1"/>
  <c r="J275" i="1"/>
  <c r="D318" i="1"/>
  <c r="J308" i="1"/>
  <c r="BH151" i="1"/>
  <c r="K137" i="1"/>
  <c r="K147" i="1"/>
  <c r="AC137" i="1"/>
  <c r="K104" i="1"/>
  <c r="Q127" i="1"/>
  <c r="K180" i="1"/>
  <c r="AC104" i="1"/>
  <c r="Q147" i="1"/>
  <c r="AC180" i="1"/>
  <c r="J153" i="1"/>
  <c r="J186" i="1"/>
  <c r="E107" i="1"/>
  <c r="Q272" i="1"/>
  <c r="K272" i="1"/>
  <c r="E272" i="1"/>
  <c r="K371" i="1"/>
  <c r="Q305" i="1"/>
  <c r="E305" i="1"/>
  <c r="E239" i="1"/>
  <c r="K239" i="1"/>
  <c r="Q206" i="1"/>
  <c r="K206" i="1"/>
  <c r="E371" i="1"/>
  <c r="E338" i="1"/>
  <c r="K305" i="1"/>
  <c r="K338" i="1"/>
  <c r="Q239" i="1"/>
  <c r="V110" i="1"/>
  <c r="V176" i="1"/>
  <c r="E378" i="1"/>
  <c r="K203" i="1"/>
  <c r="K345" i="1"/>
  <c r="Q203" i="1"/>
  <c r="Q292" i="1"/>
  <c r="E259" i="1"/>
  <c r="K269" i="1"/>
  <c r="Q279" i="1"/>
  <c r="E226" i="1"/>
  <c r="Q236" i="1"/>
  <c r="K302" i="1"/>
  <c r="P265" i="1"/>
  <c r="P199" i="1"/>
  <c r="J285" i="1"/>
  <c r="J265" i="1"/>
  <c r="D110" i="1"/>
  <c r="L374" i="1"/>
  <c r="F265" i="1"/>
  <c r="L275" i="1"/>
  <c r="F110" i="1"/>
  <c r="BR152" i="1"/>
  <c r="BR151" i="1"/>
  <c r="Q170" i="1"/>
  <c r="Q137" i="1"/>
  <c r="K160" i="1"/>
  <c r="W127" i="1"/>
  <c r="AC127" i="1"/>
  <c r="K94" i="1"/>
  <c r="K127" i="1"/>
  <c r="W147" i="1"/>
  <c r="AC160" i="1"/>
  <c r="V120" i="1"/>
  <c r="P133" i="1"/>
  <c r="AB100" i="1"/>
  <c r="E345" i="1"/>
  <c r="E246" i="1"/>
  <c r="K368" i="1"/>
  <c r="E368" i="1"/>
  <c r="K335" i="1"/>
  <c r="K312" i="1"/>
  <c r="K259" i="1"/>
  <c r="Q269" i="1"/>
  <c r="K325" i="1"/>
  <c r="Q302" i="1"/>
  <c r="Q246" i="1"/>
  <c r="K358" i="1"/>
  <c r="J384" i="1"/>
  <c r="J242" i="1"/>
  <c r="D374" i="1"/>
  <c r="D275" i="1"/>
  <c r="D331" i="1"/>
  <c r="P275" i="1"/>
  <c r="P318" i="1"/>
  <c r="F374" i="1"/>
  <c r="R209" i="1"/>
  <c r="F364" i="1"/>
  <c r="F232" i="1"/>
  <c r="R275" i="1"/>
  <c r="F275" i="1"/>
  <c r="L285" i="1"/>
  <c r="F285" i="1"/>
  <c r="F308" i="1"/>
  <c r="F120" i="1"/>
  <c r="BR153" i="1"/>
  <c r="BH152" i="1"/>
  <c r="Q114" i="1"/>
  <c r="AC170" i="1"/>
  <c r="K114" i="1"/>
  <c r="W114" i="1"/>
  <c r="W94" i="1"/>
  <c r="Q104" i="1"/>
  <c r="W180" i="1"/>
  <c r="W160" i="1"/>
  <c r="AC147" i="1"/>
  <c r="AB153" i="1"/>
  <c r="J110" i="1"/>
  <c r="K378" i="1"/>
  <c r="K213" i="1"/>
  <c r="E236" i="1"/>
  <c r="Q213" i="1"/>
  <c r="E358" i="1"/>
  <c r="Q193" i="1"/>
  <c r="Q259" i="1"/>
  <c r="E279" i="1"/>
  <c r="E302" i="1"/>
  <c r="E312" i="1"/>
  <c r="E292" i="1"/>
  <c r="P209" i="1"/>
  <c r="P285" i="1"/>
  <c r="P308" i="1"/>
  <c r="L252" i="1"/>
  <c r="F242" i="1"/>
  <c r="L351" i="1"/>
  <c r="L199" i="1"/>
  <c r="F331" i="1"/>
  <c r="R219" i="1"/>
  <c r="R285" i="1"/>
  <c r="R298" i="1"/>
  <c r="L364" i="1"/>
  <c r="F318" i="1"/>
  <c r="L318" i="1"/>
  <c r="R308" i="1"/>
  <c r="F100" i="1"/>
  <c r="AD133" i="1"/>
  <c r="X143" i="1"/>
  <c r="R133" i="1"/>
  <c r="L153" i="1"/>
  <c r="R153" i="1"/>
  <c r="R100" i="1"/>
  <c r="R120" i="1"/>
  <c r="L110" i="1"/>
  <c r="AD110" i="1"/>
  <c r="AD120" i="1"/>
  <c r="L100" i="1"/>
  <c r="AD100" i="1"/>
  <c r="L186" i="1"/>
  <c r="AD186" i="1"/>
  <c r="X166" i="1"/>
  <c r="AC173" i="1"/>
  <c r="W173" i="1"/>
  <c r="K173" i="1"/>
  <c r="Q173" i="1"/>
  <c r="K107" i="1"/>
  <c r="AC140" i="1"/>
  <c r="AC107" i="1"/>
  <c r="W140" i="1"/>
  <c r="W107" i="1"/>
  <c r="Q140" i="1"/>
  <c r="Q107" i="1"/>
  <c r="K140" i="1"/>
  <c r="R143" i="1"/>
  <c r="BM153" i="1"/>
  <c r="X100" i="1"/>
  <c r="K183" i="1"/>
  <c r="AC183" i="1"/>
  <c r="W183" i="1"/>
  <c r="Q183" i="1"/>
  <c r="K117" i="1"/>
  <c r="W150" i="1"/>
  <c r="AC117" i="1"/>
  <c r="Q150" i="1"/>
  <c r="W117" i="1"/>
  <c r="K150" i="1"/>
  <c r="Q117" i="1"/>
  <c r="AC150" i="1"/>
  <c r="BH153" i="1"/>
  <c r="Q163" i="1"/>
  <c r="K163" i="1"/>
  <c r="AC163" i="1"/>
  <c r="W163" i="1"/>
  <c r="W97" i="1"/>
  <c r="K130" i="1"/>
  <c r="K97" i="1"/>
  <c r="AC97" i="1"/>
  <c r="AC130" i="1"/>
  <c r="Q130" i="1"/>
  <c r="W130" i="1"/>
  <c r="Q97" i="1"/>
  <c r="AD143" i="1"/>
  <c r="R166" i="1"/>
  <c r="L120" i="1"/>
  <c r="X153" i="1"/>
  <c r="BR154" i="1"/>
  <c r="BM152" i="1"/>
  <c r="BM156" i="1" s="1"/>
  <c r="BM157" i="1" s="1"/>
  <c r="BH155" i="1"/>
  <c r="BH154" i="1"/>
  <c r="X133" i="1"/>
  <c r="X110" i="1"/>
  <c r="R110" i="1"/>
  <c r="L166" i="1"/>
  <c r="X176" i="1"/>
  <c r="X186" i="1"/>
  <c r="AD166" i="1"/>
  <c r="R186" i="1"/>
  <c r="L143" i="1"/>
  <c r="R176" i="1"/>
  <c r="AD176" i="1"/>
  <c r="L176" i="1"/>
  <c r="L133" i="1"/>
  <c r="X120" i="1"/>
  <c r="AD153" i="1"/>
  <c r="BH156" i="1"/>
  <c r="BH157" i="1" s="1"/>
  <c r="BI157" i="1"/>
  <c r="BG167" i="1"/>
  <c r="BG170" i="1"/>
  <c r="BG168" i="1"/>
  <c r="BG169" i="1"/>
  <c r="BN157" i="1"/>
  <c r="BH166" i="1" s="1"/>
  <c r="BH165" i="1"/>
  <c r="G22" i="2" l="1"/>
  <c r="D29" i="2"/>
  <c r="I22" i="2"/>
  <c r="BR156" i="1"/>
  <c r="BR157" i="1" s="1"/>
  <c r="E22" i="2"/>
  <c r="D28" i="2"/>
  <c r="C28" i="2" s="1"/>
  <c r="D26" i="2"/>
  <c r="C26" i="2" s="1"/>
  <c r="Q176" i="1"/>
  <c r="Q232" i="1"/>
  <c r="K232" i="1"/>
  <c r="K153" i="1"/>
  <c r="Q252" i="1"/>
  <c r="K265" i="1"/>
  <c r="K275" i="1"/>
  <c r="K351" i="1"/>
  <c r="AC100" i="1"/>
  <c r="Q265" i="1"/>
  <c r="Q308" i="1"/>
  <c r="E265" i="1"/>
  <c r="W133" i="1"/>
  <c r="K100" i="1"/>
  <c r="Q110" i="1"/>
  <c r="E318" i="1"/>
  <c r="E232" i="1"/>
  <c r="E98" i="1"/>
  <c r="E108" i="1"/>
  <c r="E110" i="1" s="1"/>
  <c r="E118" i="1"/>
  <c r="E120" i="1" s="1"/>
  <c r="E372" i="1"/>
  <c r="E374" i="1" s="1"/>
  <c r="E306" i="1"/>
  <c r="Q296" i="1"/>
  <c r="Q298" i="1" s="1"/>
  <c r="Q283" i="1"/>
  <c r="K283" i="1"/>
  <c r="K285" i="1" s="1"/>
  <c r="E283" i="1"/>
  <c r="E285" i="1" s="1"/>
  <c r="Q273" i="1"/>
  <c r="K273" i="1"/>
  <c r="E273" i="1"/>
  <c r="E275" i="1" s="1"/>
  <c r="K382" i="1"/>
  <c r="K384" i="1" s="1"/>
  <c r="E362" i="1"/>
  <c r="K316" i="1"/>
  <c r="K318" i="1" s="1"/>
  <c r="E296" i="1"/>
  <c r="E298" i="1" s="1"/>
  <c r="E349" i="1"/>
  <c r="E351" i="1" s="1"/>
  <c r="E339" i="1"/>
  <c r="E341" i="1" s="1"/>
  <c r="E263" i="1"/>
  <c r="E250" i="1"/>
  <c r="E252" i="1" s="1"/>
  <c r="K240" i="1"/>
  <c r="K242" i="1" s="1"/>
  <c r="K230" i="1"/>
  <c r="Q306" i="1"/>
  <c r="K349" i="1"/>
  <c r="K339" i="1"/>
  <c r="K341" i="1" s="1"/>
  <c r="E329" i="1"/>
  <c r="E331" i="1" s="1"/>
  <c r="K263" i="1"/>
  <c r="K250" i="1"/>
  <c r="K252" i="1" s="1"/>
  <c r="Q240" i="1"/>
  <c r="Q242" i="1" s="1"/>
  <c r="Q230" i="1"/>
  <c r="Q217" i="1"/>
  <c r="Q219" i="1" s="1"/>
  <c r="K217" i="1"/>
  <c r="K219" i="1" s="1"/>
  <c r="Q207" i="1"/>
  <c r="Q209" i="1" s="1"/>
  <c r="K207" i="1"/>
  <c r="K209" i="1" s="1"/>
  <c r="E382" i="1"/>
  <c r="E384" i="1" s="1"/>
  <c r="K362" i="1"/>
  <c r="K372" i="1"/>
  <c r="K374" i="1" s="1"/>
  <c r="E316" i="1"/>
  <c r="K197" i="1"/>
  <c r="K199" i="1" s="1"/>
  <c r="K306" i="1"/>
  <c r="K308" i="1" s="1"/>
  <c r="K329" i="1"/>
  <c r="K331" i="1" s="1"/>
  <c r="Q263" i="1"/>
  <c r="Q250" i="1"/>
  <c r="E240" i="1"/>
  <c r="E242" i="1" s="1"/>
  <c r="Q316" i="1"/>
  <c r="Q318" i="1" s="1"/>
  <c r="K296" i="1"/>
  <c r="K298" i="1" s="1"/>
  <c r="E230" i="1"/>
  <c r="Q197" i="1"/>
  <c r="Q199" i="1" s="1"/>
  <c r="Q151" i="1"/>
  <c r="Q153" i="1" s="1"/>
  <c r="K151" i="1"/>
  <c r="W118" i="1"/>
  <c r="W120" i="1" s="1"/>
  <c r="W164" i="1"/>
  <c r="W166" i="1" s="1"/>
  <c r="K118" i="1"/>
  <c r="K120" i="1" s="1"/>
  <c r="W131" i="1"/>
  <c r="AC131" i="1"/>
  <c r="AC133" i="1" s="1"/>
  <c r="K108" i="1"/>
  <c r="K110" i="1" s="1"/>
  <c r="Q98" i="1"/>
  <c r="Q100" i="1" s="1"/>
  <c r="K184" i="1"/>
  <c r="K186" i="1" s="1"/>
  <c r="AC184" i="1"/>
  <c r="AC186" i="1" s="1"/>
  <c r="Q174" i="1"/>
  <c r="W98" i="1"/>
  <c r="W100" i="1" s="1"/>
  <c r="W151" i="1"/>
  <c r="W153" i="1" s="1"/>
  <c r="K174" i="1"/>
  <c r="K176" i="1" s="1"/>
  <c r="K131" i="1"/>
  <c r="K133" i="1" s="1"/>
  <c r="Q131" i="1"/>
  <c r="AC164" i="1"/>
  <c r="AC166" i="1" s="1"/>
  <c r="AC174" i="1"/>
  <c r="AC176" i="1" s="1"/>
  <c r="W174" i="1"/>
  <c r="W176" i="1" s="1"/>
  <c r="W141" i="1"/>
  <c r="W143" i="1" s="1"/>
  <c r="K98" i="1"/>
  <c r="Q141" i="1"/>
  <c r="Q143" i="1" s="1"/>
  <c r="AC141" i="1"/>
  <c r="AC143" i="1" s="1"/>
  <c r="Q118" i="1"/>
  <c r="Q120" i="1" s="1"/>
  <c r="AC108" i="1"/>
  <c r="AC110" i="1" s="1"/>
  <c r="AC151" i="1"/>
  <c r="AC153" i="1" s="1"/>
  <c r="Q164" i="1"/>
  <c r="Q166" i="1" s="1"/>
  <c r="K164" i="1"/>
  <c r="K166" i="1" s="1"/>
  <c r="AC98" i="1"/>
  <c r="Q184" i="1"/>
  <c r="Q186" i="1" s="1"/>
  <c r="AC118" i="1"/>
  <c r="W184" i="1"/>
  <c r="W186" i="1" s="1"/>
  <c r="Q108" i="1"/>
  <c r="W108" i="1"/>
  <c r="W110" i="1" s="1"/>
  <c r="K141" i="1"/>
  <c r="K143" i="1" s="1"/>
  <c r="Q133" i="1"/>
  <c r="AC120" i="1"/>
  <c r="E308" i="1"/>
  <c r="E364" i="1"/>
  <c r="K364" i="1"/>
  <c r="Q275" i="1"/>
  <c r="Q285" i="1"/>
  <c r="E100" i="1"/>
  <c r="BH170" i="1"/>
  <c r="BH168" i="1"/>
  <c r="BH169" i="1"/>
  <c r="BH167" i="1"/>
  <c r="C29" i="2" l="1"/>
  <c r="D32" i="2"/>
</calcChain>
</file>

<file path=xl/comments1.xml><?xml version="1.0" encoding="utf-8"?>
<comments xmlns="http://schemas.openxmlformats.org/spreadsheetml/2006/main">
  <authors>
    <author>Aurelio Ghersi</author>
  </authors>
  <commentList>
    <comment ref="I27" authorId="0" shapeId="0">
      <text>
        <r>
          <rPr>
            <b/>
            <sz val="8"/>
            <color indexed="81"/>
            <rFont val="Tahoma"/>
            <family val="2"/>
          </rPr>
          <t>Aurelio Ghersi:</t>
        </r>
        <r>
          <rPr>
            <sz val="8"/>
            <color indexed="81"/>
            <rFont val="Tahoma"/>
            <family val="2"/>
          </rPr>
          <t xml:space="preserve">
vedi foglio Dimensionamento</t>
        </r>
      </text>
    </comment>
  </commentList>
</comments>
</file>

<file path=xl/sharedStrings.xml><?xml version="1.0" encoding="utf-8"?>
<sst xmlns="http://schemas.openxmlformats.org/spreadsheetml/2006/main" count="1609" uniqueCount="212">
  <si>
    <t xml:space="preserve">Analisi dei carichi solaio </t>
  </si>
  <si>
    <t>altezza solaio normativa</t>
  </si>
  <si>
    <t>altezza (m)</t>
  </si>
  <si>
    <t>Larghezza (m)</t>
  </si>
  <si>
    <t>spessore(m)</t>
  </si>
  <si>
    <t>Peso [KN]</t>
  </si>
  <si>
    <t xml:space="preserve">peso specifico (KN/m^3) </t>
  </si>
  <si>
    <t>peso proprio</t>
  </si>
  <si>
    <t>L(cm)=</t>
  </si>
  <si>
    <t>campata 4-9</t>
  </si>
  <si>
    <t>soletta</t>
  </si>
  <si>
    <t>s(cm)</t>
  </si>
  <si>
    <t>cm</t>
  </si>
  <si>
    <t>travetto</t>
  </si>
  <si>
    <t>s(m)</t>
  </si>
  <si>
    <t>m</t>
  </si>
  <si>
    <t>laterizi</t>
  </si>
  <si>
    <t>somma</t>
  </si>
  <si>
    <t>altezza</t>
  </si>
  <si>
    <t>larghezza</t>
  </si>
  <si>
    <t>spessore</t>
  </si>
  <si>
    <t>peso specifico</t>
  </si>
  <si>
    <t>sovracccarichi permanenti</t>
  </si>
  <si>
    <t>numero pignatte m^2</t>
  </si>
  <si>
    <t>massetto</t>
  </si>
  <si>
    <t xml:space="preserve">pavimento </t>
  </si>
  <si>
    <t>h interpiano</t>
  </si>
  <si>
    <t>intonaco</t>
  </si>
  <si>
    <t>altezza solaio</t>
  </si>
  <si>
    <t>Tamponatura</t>
  </si>
  <si>
    <t>h(m)</t>
  </si>
  <si>
    <t>larghezza(m)</t>
  </si>
  <si>
    <t>spessore (m)</t>
  </si>
  <si>
    <t>peso proprio [KN/m]</t>
  </si>
  <si>
    <t>altezza [m]</t>
  </si>
  <si>
    <t>larghezza [m]</t>
  </si>
  <si>
    <t>spessore [m]</t>
  </si>
  <si>
    <t>peso specifico [m]</t>
  </si>
  <si>
    <t>balcone</t>
  </si>
  <si>
    <t>altezza balcone normativa</t>
  </si>
  <si>
    <t>gk</t>
  </si>
  <si>
    <t>gk,tramezzi</t>
  </si>
  <si>
    <t>qk</t>
  </si>
  <si>
    <t>gd</t>
  </si>
  <si>
    <t>gd,tramezzi</t>
  </si>
  <si>
    <t>qd</t>
  </si>
  <si>
    <t>gd+qd</t>
  </si>
  <si>
    <t>Ψ2</t>
  </si>
  <si>
    <r>
      <t>gk+</t>
    </r>
    <r>
      <rPr>
        <b/>
        <sz val="11"/>
        <color theme="1"/>
        <rFont val="Calibri"/>
        <family val="2"/>
      </rPr>
      <t>Ψ</t>
    </r>
    <r>
      <rPr>
        <b/>
        <sz val="6.6"/>
        <color theme="1"/>
        <rFont val="Calibri"/>
        <family val="2"/>
      </rPr>
      <t>2  qk</t>
    </r>
  </si>
  <si>
    <t>solaio</t>
  </si>
  <si>
    <t>tamponatura</t>
  </si>
  <si>
    <t>pilastro</t>
  </si>
  <si>
    <t>scala</t>
  </si>
  <si>
    <t>campata 5-7 (emergente)</t>
  </si>
  <si>
    <t>alfa1</t>
  </si>
  <si>
    <t>alfa2</t>
  </si>
  <si>
    <t>L campata</t>
  </si>
  <si>
    <t>L balcone</t>
  </si>
  <si>
    <t>fascia solaio</t>
  </si>
  <si>
    <t>gd+gdtramezzi</t>
  </si>
  <si>
    <t>gk+gktramezzi</t>
  </si>
  <si>
    <t>fi2</t>
  </si>
  <si>
    <t>gk+fi2qk</t>
  </si>
  <si>
    <t xml:space="preserve">solaio </t>
  </si>
  <si>
    <t>-</t>
  </si>
  <si>
    <t>peso proprio della trave</t>
  </si>
  <si>
    <t>campata 7-12 (emergente)</t>
  </si>
  <si>
    <t>campata 12-13</t>
  </si>
  <si>
    <t>Lbalcone</t>
  </si>
  <si>
    <t>gk+Gk</t>
  </si>
  <si>
    <t>gk+gk+fi2qk</t>
  </si>
  <si>
    <t xml:space="preserve">calcolo Area fascia solaio </t>
  </si>
  <si>
    <t>campata  11-12</t>
  </si>
  <si>
    <t>campata 17-18</t>
  </si>
  <si>
    <t>campata 13-18</t>
  </si>
  <si>
    <t>campata 7-12</t>
  </si>
  <si>
    <t>campata 3-6</t>
  </si>
  <si>
    <t>campata 12-17</t>
  </si>
  <si>
    <t>alfa 1</t>
  </si>
  <si>
    <t xml:space="preserve">alfa 2 </t>
  </si>
  <si>
    <t>fascia trave 5-7</t>
  </si>
  <si>
    <t>fascia  trave emegente 7-12 [m]</t>
  </si>
  <si>
    <t>fascia  trave spessore [m]</t>
  </si>
  <si>
    <t>dimensionamento  trave emergente 6-3</t>
  </si>
  <si>
    <t>l</t>
  </si>
  <si>
    <t>r=</t>
  </si>
  <si>
    <t>senza sisma</t>
  </si>
  <si>
    <t>con sisma</t>
  </si>
  <si>
    <t>qd(KN/m) non sisma=</t>
  </si>
  <si>
    <t>qd(KN/m) sisma=</t>
  </si>
  <si>
    <t>M [KNm] non sisma=</t>
  </si>
  <si>
    <t>M [KNm] sisma =</t>
  </si>
  <si>
    <t>b[m] no sisma=</t>
  </si>
  <si>
    <t>b [m] sisma=</t>
  </si>
  <si>
    <t>d  no sisma=</t>
  </si>
  <si>
    <t>d sisma</t>
  </si>
  <si>
    <t>trave 30x50</t>
  </si>
  <si>
    <t>trave 30x40</t>
  </si>
  <si>
    <t>peso caratteristico solaio</t>
  </si>
  <si>
    <t>peso da detrarre</t>
  </si>
  <si>
    <t>totale</t>
  </si>
  <si>
    <t>trave 30x60</t>
  </si>
  <si>
    <t>dimensionamento trave a spessore 12-13</t>
  </si>
  <si>
    <t>l=</t>
  </si>
  <si>
    <t>c[m]=</t>
  </si>
  <si>
    <t>h[m]=</t>
  </si>
  <si>
    <t>B[m] no sisma=</t>
  </si>
  <si>
    <t>B[m]=</t>
  </si>
  <si>
    <t>50x22</t>
  </si>
  <si>
    <t>trave 40x22</t>
  </si>
  <si>
    <t>pilastro 12 (più sollecitato)</t>
  </si>
  <si>
    <t>pilastro 18 (meno sollecitato)</t>
  </si>
  <si>
    <t>pilastro 17</t>
  </si>
  <si>
    <t>Area influenza</t>
  </si>
  <si>
    <t>carico no sisma</t>
  </si>
  <si>
    <t>carico sisma</t>
  </si>
  <si>
    <t>Ltrave 11-12</t>
  </si>
  <si>
    <t>Ltrave 17-18</t>
  </si>
  <si>
    <t>Ltrave 12-13</t>
  </si>
  <si>
    <t>Ltrave 18-13</t>
  </si>
  <si>
    <t>Ltrave 17-12</t>
  </si>
  <si>
    <t>Ltrave 7-12</t>
  </si>
  <si>
    <t>Ltrave 16-17</t>
  </si>
  <si>
    <t>Ltrave 12-17</t>
  </si>
  <si>
    <t>totale con peso pilastro</t>
  </si>
  <si>
    <t>totale con peso del pilastro</t>
  </si>
  <si>
    <t>A influenza pilastro=</t>
  </si>
  <si>
    <t>alfa 2</t>
  </si>
  <si>
    <t>carico Ned</t>
  </si>
  <si>
    <t>impalcati</t>
  </si>
  <si>
    <t>"+ sollecitato"</t>
  </si>
  <si>
    <t>"-sollecitato</t>
  </si>
  <si>
    <t>mansarda</t>
  </si>
  <si>
    <t>piano interrato</t>
  </si>
  <si>
    <t>peso da detrarre [KN/m]</t>
  </si>
  <si>
    <t>peso da detrarre[KN/m]</t>
  </si>
  <si>
    <t>trave emergente  30x60</t>
  </si>
  <si>
    <t>trave emergente 30x70</t>
  </si>
  <si>
    <t>trave emergente 30x50</t>
  </si>
  <si>
    <t>pilastro 12 interrato</t>
  </si>
  <si>
    <t>pilastro 12 2/5ordine</t>
  </si>
  <si>
    <t>trave 30x70</t>
  </si>
  <si>
    <t>trave 50x22</t>
  </si>
  <si>
    <t>pilastro interrato</t>
  </si>
  <si>
    <t>solaio di copertura</t>
  </si>
  <si>
    <t>trave a spessore 50X22</t>
  </si>
  <si>
    <t>telaio 1</t>
  </si>
  <si>
    <t>sbalzo</t>
  </si>
  <si>
    <t>trave emergente</t>
  </si>
  <si>
    <t>trave a spessore</t>
  </si>
  <si>
    <t>gk+y2qk</t>
  </si>
  <si>
    <t>Campata 14-15</t>
  </si>
  <si>
    <t>impalcato 6</t>
  </si>
  <si>
    <t xml:space="preserve">totale </t>
  </si>
  <si>
    <t>impalcato 5-4</t>
  </si>
  <si>
    <t>impalcato 3-2-1</t>
  </si>
  <si>
    <t>Campata 15-16</t>
  </si>
  <si>
    <t>Campata 16-17</t>
  </si>
  <si>
    <t>Campata 17-18</t>
  </si>
  <si>
    <t>telaio 2</t>
  </si>
  <si>
    <t>Campata 9-10</t>
  </si>
  <si>
    <t>Campata 10-11</t>
  </si>
  <si>
    <t>Campata 11-12</t>
  </si>
  <si>
    <t>Campata 12-13</t>
  </si>
  <si>
    <t>telaio 3</t>
  </si>
  <si>
    <t>Campata 4-5</t>
  </si>
  <si>
    <t>Campata 5-6</t>
  </si>
  <si>
    <t>Campata 6-7</t>
  </si>
  <si>
    <t>Campata 7-8</t>
  </si>
  <si>
    <t>telaio 4</t>
  </si>
  <si>
    <t>telaio 5</t>
  </si>
  <si>
    <t>telaio 6</t>
  </si>
  <si>
    <t>Campata 1-2</t>
  </si>
  <si>
    <t>Campata 2-3</t>
  </si>
  <si>
    <t>telaio 7</t>
  </si>
  <si>
    <t>Campata 1-4</t>
  </si>
  <si>
    <t>Campata 4-9</t>
  </si>
  <si>
    <t>Campata 9-14</t>
  </si>
  <si>
    <t>telaio 8</t>
  </si>
  <si>
    <t>Campata 2-5</t>
  </si>
  <si>
    <t>Campata 5-10</t>
  </si>
  <si>
    <t>Campata 10-15</t>
  </si>
  <si>
    <t>telaio 9</t>
  </si>
  <si>
    <t>telaio 10</t>
  </si>
  <si>
    <t>Campata 3-6</t>
  </si>
  <si>
    <t>Campata 6-11</t>
  </si>
  <si>
    <t>Campata 6-16</t>
  </si>
  <si>
    <t>Campata 7-12</t>
  </si>
  <si>
    <t>Campata 12-17</t>
  </si>
  <si>
    <t>telaio 11</t>
  </si>
  <si>
    <t>Campata 8-13</t>
  </si>
  <si>
    <t>Campata 13-18</t>
  </si>
  <si>
    <t>Peso delle masse di piano</t>
  </si>
  <si>
    <t>I impalcato</t>
  </si>
  <si>
    <t xml:space="preserve">     Elemento</t>
  </si>
  <si>
    <t>quantità</t>
  </si>
  <si>
    <t>peso</t>
  </si>
  <si>
    <t xml:space="preserve">     Totale</t>
  </si>
  <si>
    <t xml:space="preserve">     massa</t>
  </si>
  <si>
    <t>piano</t>
  </si>
  <si>
    <t>superf.</t>
  </si>
  <si>
    <t>W</t>
  </si>
  <si>
    <t>Totale</t>
  </si>
  <si>
    <t>VI impalcato</t>
  </si>
  <si>
    <t>tramezzi</t>
  </si>
  <si>
    <t>II_III impalcato</t>
  </si>
  <si>
    <t>IV_V impalcato</t>
  </si>
  <si>
    <t>297259.07</t>
  </si>
  <si>
    <t>Campata 0-14</t>
  </si>
  <si>
    <t>Campata 0-9</t>
  </si>
  <si>
    <t>Campata 0-4</t>
  </si>
  <si>
    <t>W/A.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</si>
</sst>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\ \ "/>
    <numFmt numFmtId="166" formatCode="0.000"/>
    <numFmt numFmtId="167" formatCode="0.0\ 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6.6"/>
      <color theme="1"/>
      <name val="Calibri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 applyAlignment="1"/>
    <xf numFmtId="0" fontId="0" fillId="0" borderId="7" xfId="0" applyBorder="1"/>
    <xf numFmtId="0" fontId="0" fillId="0" borderId="8" xfId="0" applyBorder="1"/>
    <xf numFmtId="0" fontId="0" fillId="0" borderId="9" xfId="0" applyFill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" xfId="0" applyBorder="1"/>
    <xf numFmtId="0" fontId="0" fillId="0" borderId="3" xfId="0" applyBorder="1"/>
    <xf numFmtId="0" fontId="0" fillId="0" borderId="19" xfId="0" applyBorder="1"/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/>
    <xf numFmtId="0" fontId="3" fillId="3" borderId="6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0" xfId="0" applyBorder="1"/>
    <xf numFmtId="0" fontId="0" fillId="0" borderId="22" xfId="0" applyBorder="1"/>
    <xf numFmtId="0" fontId="0" fillId="4" borderId="13" xfId="0" applyFill="1" applyBorder="1"/>
    <xf numFmtId="0" fontId="0" fillId="4" borderId="25" xfId="0" applyFill="1" applyBorder="1"/>
    <xf numFmtId="2" fontId="0" fillId="4" borderId="14" xfId="0" applyNumberFormat="1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0" borderId="0" xfId="0" applyFill="1" applyBorder="1"/>
    <xf numFmtId="2" fontId="0" fillId="0" borderId="17" xfId="0" applyNumberFormat="1" applyBorder="1"/>
    <xf numFmtId="2" fontId="0" fillId="0" borderId="21" xfId="0" applyNumberFormat="1" applyBorder="1"/>
    <xf numFmtId="0" fontId="0" fillId="0" borderId="21" xfId="0" applyBorder="1"/>
    <xf numFmtId="2" fontId="0" fillId="0" borderId="0" xfId="0" applyNumberFormat="1" applyBorder="1"/>
    <xf numFmtId="2" fontId="0" fillId="5" borderId="21" xfId="0" applyNumberFormat="1" applyFill="1" applyBorder="1"/>
    <xf numFmtId="0" fontId="0" fillId="3" borderId="29" xfId="0" applyFill="1" applyBorder="1"/>
    <xf numFmtId="0" fontId="3" fillId="3" borderId="30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29" xfId="0" applyFont="1" applyFill="1" applyBorder="1"/>
    <xf numFmtId="0" fontId="2" fillId="2" borderId="30" xfId="0" applyFont="1" applyFill="1" applyBorder="1"/>
    <xf numFmtId="0" fontId="0" fillId="3" borderId="31" xfId="0" applyFill="1" applyBorder="1"/>
    <xf numFmtId="2" fontId="0" fillId="0" borderId="18" xfId="0" applyNumberFormat="1" applyBorder="1"/>
    <xf numFmtId="0" fontId="0" fillId="3" borderId="32" xfId="0" applyFill="1" applyBorder="1"/>
    <xf numFmtId="0" fontId="0" fillId="3" borderId="33" xfId="0" applyFill="1" applyBorder="1"/>
    <xf numFmtId="0" fontId="0" fillId="3" borderId="23" xfId="0" applyFill="1" applyBorder="1"/>
    <xf numFmtId="0" fontId="0" fillId="3" borderId="34" xfId="0" applyFill="1" applyBorder="1"/>
    <xf numFmtId="0" fontId="0" fillId="3" borderId="24" xfId="0" applyFill="1" applyBorder="1"/>
    <xf numFmtId="0" fontId="0" fillId="0" borderId="17" xfId="0" applyBorder="1" applyAlignment="1">
      <alignment horizontal="center"/>
    </xf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2" fontId="1" fillId="0" borderId="17" xfId="0" applyNumberFormat="1" applyFon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1" fillId="0" borderId="18" xfId="0" applyNumberFormat="1" applyFont="1" applyBorder="1"/>
    <xf numFmtId="2" fontId="0" fillId="0" borderId="16" xfId="0" applyNumberFormat="1" applyBorder="1"/>
    <xf numFmtId="2" fontId="0" fillId="0" borderId="17" xfId="0" applyNumberForma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0" fillId="0" borderId="38" xfId="0" applyNumberFormat="1" applyBorder="1"/>
    <xf numFmtId="2" fontId="0" fillId="4" borderId="37" xfId="0" applyNumberFormat="1" applyFill="1" applyBorder="1"/>
    <xf numFmtId="2" fontId="0" fillId="4" borderId="39" xfId="0" applyNumberFormat="1" applyFill="1" applyBorder="1"/>
    <xf numFmtId="0" fontId="0" fillId="0" borderId="2" xfId="0" applyBorder="1"/>
    <xf numFmtId="0" fontId="0" fillId="0" borderId="0" xfId="0" applyBorder="1" applyAlignment="1"/>
    <xf numFmtId="0" fontId="0" fillId="0" borderId="25" xfId="0" applyBorder="1"/>
    <xf numFmtId="0" fontId="0" fillId="4" borderId="16" xfId="0" applyFill="1" applyBorder="1"/>
    <xf numFmtId="0" fontId="0" fillId="4" borderId="18" xfId="0" applyFill="1" applyBorder="1"/>
    <xf numFmtId="0" fontId="0" fillId="3" borderId="23" xfId="0" applyFill="1" applyBorder="1" applyAlignment="1">
      <alignment horizontal="center"/>
    </xf>
    <xf numFmtId="0" fontId="0" fillId="0" borderId="40" xfId="0" applyBorder="1"/>
    <xf numFmtId="0" fontId="0" fillId="3" borderId="4" xfId="0" applyFill="1" applyBorder="1" applyAlignment="1">
      <alignment horizontal="center"/>
    </xf>
    <xf numFmtId="2" fontId="0" fillId="0" borderId="41" xfId="0" applyNumberFormat="1" applyBorder="1"/>
    <xf numFmtId="2" fontId="0" fillId="0" borderId="6" xfId="0" applyNumberFormat="1" applyBorder="1"/>
    <xf numFmtId="2" fontId="0" fillId="0" borderId="22" xfId="0" applyNumberFormat="1" applyBorder="1"/>
    <xf numFmtId="0" fontId="0" fillId="3" borderId="42" xfId="0" applyFill="1" applyBorder="1" applyAlignment="1">
      <alignment horizontal="center"/>
    </xf>
    <xf numFmtId="0" fontId="0" fillId="0" borderId="43" xfId="0" applyBorder="1"/>
    <xf numFmtId="2" fontId="0" fillId="0" borderId="44" xfId="0" applyNumberFormat="1" applyBorder="1"/>
    <xf numFmtId="2" fontId="0" fillId="0" borderId="14" xfId="0" applyNumberFormat="1" applyBorder="1"/>
    <xf numFmtId="2" fontId="0" fillId="0" borderId="8" xfId="0" applyNumberFormat="1" applyBorder="1"/>
    <xf numFmtId="0" fontId="6" fillId="0" borderId="0" xfId="0" applyFont="1" applyBorder="1"/>
    <xf numFmtId="2" fontId="6" fillId="0" borderId="0" xfId="0" applyNumberFormat="1" applyFont="1" applyBorder="1"/>
    <xf numFmtId="0" fontId="6" fillId="0" borderId="10" xfId="0" applyFont="1" applyBorder="1"/>
    <xf numFmtId="2" fontId="6" fillId="0" borderId="12" xfId="0" applyNumberFormat="1" applyFont="1" applyBorder="1"/>
    <xf numFmtId="0" fontId="6" fillId="0" borderId="16" xfId="0" applyFont="1" applyBorder="1"/>
    <xf numFmtId="2" fontId="6" fillId="0" borderId="18" xfId="0" applyNumberFormat="1" applyFont="1" applyBorder="1"/>
    <xf numFmtId="0" fontId="6" fillId="4" borderId="20" xfId="0" applyFont="1" applyFill="1" applyBorder="1"/>
    <xf numFmtId="2" fontId="6" fillId="4" borderId="22" xfId="0" applyNumberFormat="1" applyFont="1" applyFill="1" applyBorder="1"/>
    <xf numFmtId="0" fontId="0" fillId="0" borderId="46" xfId="0" applyBorder="1"/>
    <xf numFmtId="0" fontId="0" fillId="0" borderId="38" xfId="0" applyBorder="1"/>
    <xf numFmtId="0" fontId="0" fillId="0" borderId="47" xfId="0" applyBorder="1"/>
    <xf numFmtId="0" fontId="0" fillId="4" borderId="23" xfId="0" applyFill="1" applyBorder="1" applyAlignment="1">
      <alignment horizontal="center"/>
    </xf>
    <xf numFmtId="0" fontId="0" fillId="4" borderId="48" xfId="0" applyFill="1" applyBorder="1" applyAlignment="1">
      <alignment horizontal="center"/>
    </xf>
    <xf numFmtId="2" fontId="0" fillId="4" borderId="34" xfId="0" applyNumberFormat="1" applyFill="1" applyBorder="1"/>
    <xf numFmtId="2" fontId="0" fillId="4" borderId="24" xfId="0" applyNumberFormat="1" applyFill="1" applyBorder="1"/>
    <xf numFmtId="0" fontId="0" fillId="4" borderId="20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3" borderId="6" xfId="0" applyFill="1" applyBorder="1"/>
    <xf numFmtId="0" fontId="0" fillId="0" borderId="10" xfId="0" applyBorder="1" applyAlignment="1">
      <alignment horizontal="right"/>
    </xf>
    <xf numFmtId="2" fontId="0" fillId="0" borderId="11" xfId="0" applyNumberFormat="1" applyBorder="1"/>
    <xf numFmtId="2" fontId="0" fillId="0" borderId="12" xfId="0" applyNumberFormat="1" applyBorder="1"/>
    <xf numFmtId="0" fontId="0" fillId="0" borderId="20" xfId="0" applyBorder="1" applyAlignment="1">
      <alignment horizontal="right"/>
    </xf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5" borderId="0" xfId="0" applyFill="1" applyBorder="1"/>
    <xf numFmtId="2" fontId="0" fillId="5" borderId="0" xfId="0" applyNumberFormat="1" applyFill="1" applyBorder="1"/>
    <xf numFmtId="0" fontId="0" fillId="5" borderId="0" xfId="0" applyFill="1" applyBorder="1" applyAlignment="1">
      <alignment horizontal="center"/>
    </xf>
    <xf numFmtId="0" fontId="0" fillId="3" borderId="7" xfId="0" applyFill="1" applyBorder="1"/>
    <xf numFmtId="2" fontId="0" fillId="0" borderId="23" xfId="0" applyNumberFormat="1" applyBorder="1"/>
    <xf numFmtId="0" fontId="0" fillId="0" borderId="34" xfId="0" applyBorder="1"/>
    <xf numFmtId="2" fontId="0" fillId="0" borderId="34" xfId="0" applyNumberFormat="1" applyBorder="1"/>
    <xf numFmtId="0" fontId="0" fillId="0" borderId="34" xfId="0" applyBorder="1" applyAlignment="1">
      <alignment horizontal="center"/>
    </xf>
    <xf numFmtId="2" fontId="0" fillId="0" borderId="24" xfId="0" applyNumberFormat="1" applyBorder="1"/>
    <xf numFmtId="2" fontId="6" fillId="5" borderId="20" xfId="0" applyNumberFormat="1" applyFont="1" applyFill="1" applyBorder="1"/>
    <xf numFmtId="0" fontId="0" fillId="0" borderId="21" xfId="0" applyBorder="1" applyAlignment="1">
      <alignment horizontal="center"/>
    </xf>
    <xf numFmtId="2" fontId="0" fillId="0" borderId="25" xfId="0" applyNumberFormat="1" applyBorder="1"/>
    <xf numFmtId="0" fontId="0" fillId="0" borderId="44" xfId="0" applyBorder="1"/>
    <xf numFmtId="0" fontId="0" fillId="0" borderId="45" xfId="0" applyBorder="1"/>
    <xf numFmtId="0" fontId="0" fillId="0" borderId="1" xfId="0" applyFill="1" applyBorder="1"/>
    <xf numFmtId="2" fontId="0" fillId="0" borderId="2" xfId="0" applyNumberFormat="1" applyBorder="1"/>
    <xf numFmtId="2" fontId="0" fillId="0" borderId="3" xfId="0" applyNumberFormat="1" applyBorder="1"/>
    <xf numFmtId="0" fontId="6" fillId="6" borderId="0" xfId="0" applyFont="1" applyFill="1" applyBorder="1"/>
    <xf numFmtId="0" fontId="0" fillId="6" borderId="0" xfId="0" applyFill="1" applyBorder="1"/>
    <xf numFmtId="2" fontId="0" fillId="0" borderId="0" xfId="0" applyNumberFormat="1" applyFill="1" applyBorder="1"/>
    <xf numFmtId="0" fontId="7" fillId="0" borderId="0" xfId="0" applyFont="1"/>
    <xf numFmtId="0" fontId="0" fillId="0" borderId="0" xfId="0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5" fontId="0" fillId="0" borderId="53" xfId="0" applyNumberFormat="1" applyBorder="1" applyAlignment="1">
      <alignment horizontal="right"/>
    </xf>
    <xf numFmtId="165" fontId="0" fillId="0" borderId="55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7" borderId="49" xfId="0" applyFill="1" applyBorder="1" applyAlignment="1">
      <alignment horizontal="center"/>
    </xf>
    <xf numFmtId="164" fontId="0" fillId="5" borderId="49" xfId="0" applyNumberFormat="1" applyFill="1" applyBorder="1" applyAlignment="1">
      <alignment horizontal="center"/>
    </xf>
    <xf numFmtId="0" fontId="0" fillId="0" borderId="49" xfId="0" applyBorder="1" applyAlignment="1">
      <alignment horizontal="center"/>
    </xf>
    <xf numFmtId="2" fontId="0" fillId="0" borderId="10" xfId="0" applyNumberFormat="1" applyBorder="1"/>
    <xf numFmtId="0" fontId="0" fillId="0" borderId="11" xfId="0" applyBorder="1" applyAlignment="1">
      <alignment horizontal="center"/>
    </xf>
    <xf numFmtId="0" fontId="11" fillId="0" borderId="17" xfId="0" applyFont="1" applyFill="1" applyBorder="1"/>
    <xf numFmtId="0" fontId="11" fillId="0" borderId="17" xfId="0" applyFont="1" applyBorder="1" applyAlignment="1">
      <alignment horizontal="center"/>
    </xf>
    <xf numFmtId="165" fontId="11" fillId="0" borderId="17" xfId="0" applyNumberFormat="1" applyFont="1" applyBorder="1" applyAlignment="1">
      <alignment horizontal="right"/>
    </xf>
    <xf numFmtId="2" fontId="12" fillId="0" borderId="17" xfId="0" applyNumberFormat="1" applyFont="1" applyBorder="1" applyAlignment="1">
      <alignment horizontal="center"/>
    </xf>
    <xf numFmtId="0" fontId="0" fillId="3" borderId="17" xfId="0" applyFill="1" applyBorder="1"/>
    <xf numFmtId="164" fontId="0" fillId="0" borderId="17" xfId="0" applyNumberFormat="1" applyBorder="1" applyAlignment="1">
      <alignment horizontal="center"/>
    </xf>
    <xf numFmtId="0" fontId="8" fillId="0" borderId="11" xfId="0" applyFont="1" applyBorder="1"/>
    <xf numFmtId="0" fontId="0" fillId="3" borderId="21" xfId="0" applyFill="1" applyBorder="1"/>
    <xf numFmtId="0" fontId="0" fillId="0" borderId="51" xfId="0" applyBorder="1"/>
    <xf numFmtId="0" fontId="0" fillId="0" borderId="49" xfId="0" applyBorder="1"/>
    <xf numFmtId="0" fontId="0" fillId="0" borderId="53" xfId="0" applyBorder="1"/>
    <xf numFmtId="0" fontId="0" fillId="0" borderId="38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8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5" fontId="0" fillId="0" borderId="11" xfId="0" applyNumberFormat="1" applyBorder="1"/>
    <xf numFmtId="9" fontId="0" fillId="0" borderId="0" xfId="1" applyFont="1" applyBorder="1"/>
    <xf numFmtId="2" fontId="0" fillId="0" borderId="3" xfId="1" applyNumberFormat="1" applyFont="1" applyBorder="1"/>
    <xf numFmtId="2" fontId="0" fillId="0" borderId="1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" fontId="0" fillId="4" borderId="25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0" fontId="2" fillId="3" borderId="44" xfId="0" applyFont="1" applyFill="1" applyBorder="1" applyAlignment="1">
      <alignment horizontal="center"/>
    </xf>
    <xf numFmtId="0" fontId="2" fillId="3" borderId="45" xfId="0" applyFont="1" applyFill="1" applyBorder="1" applyAlignment="1">
      <alignment horizontal="center"/>
    </xf>
    <xf numFmtId="0" fontId="0" fillId="4" borderId="43" xfId="0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2" fontId="2" fillId="4" borderId="33" xfId="0" applyNumberFormat="1" applyFont="1" applyFill="1" applyBorder="1" applyAlignment="1">
      <alignment horizontal="center"/>
    </xf>
    <xf numFmtId="2" fontId="2" fillId="4" borderId="35" xfId="0" applyNumberFormat="1" applyFont="1" applyFill="1" applyBorder="1" applyAlignment="1">
      <alignment horizontal="center"/>
    </xf>
    <xf numFmtId="2" fontId="2" fillId="4" borderId="36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4"/>
  <sheetViews>
    <sheetView topLeftCell="B214" zoomScale="70" zoomScaleNormal="70" workbookViewId="0">
      <selection activeCell="N239" sqref="N239"/>
    </sheetView>
  </sheetViews>
  <sheetFormatPr defaultRowHeight="15" x14ac:dyDescent="0.25"/>
  <cols>
    <col min="1" max="1" width="26.28515625" customWidth="1"/>
    <col min="2" max="2" width="21" customWidth="1"/>
    <col min="3" max="3" width="15.7109375" customWidth="1"/>
    <col min="4" max="4" width="19.28515625" customWidth="1"/>
    <col min="5" max="5" width="21.7109375" customWidth="1"/>
    <col min="6" max="6" width="25.140625" customWidth="1"/>
    <col min="7" max="7" width="33.28515625" customWidth="1"/>
    <col min="8" max="8" width="27.28515625" customWidth="1"/>
    <col min="9" max="9" width="15.7109375" customWidth="1"/>
    <col min="10" max="10" width="19.7109375" customWidth="1"/>
    <col min="11" max="11" width="23" customWidth="1"/>
    <col min="12" max="12" width="15.7109375" customWidth="1"/>
    <col min="13" max="13" width="21.42578125" customWidth="1"/>
    <col min="14" max="14" width="19.28515625" customWidth="1"/>
    <col min="15" max="15" width="15.7109375" customWidth="1"/>
    <col min="16" max="16" width="20.85546875" customWidth="1"/>
    <col min="17" max="17" width="14.28515625" customWidth="1"/>
    <col min="18" max="18" width="17.5703125" customWidth="1"/>
    <col min="19" max="24" width="15.7109375" customWidth="1"/>
  </cols>
  <sheetData>
    <row r="1" spans="1:19" ht="15.75" thickBot="1" x14ac:dyDescent="0.3">
      <c r="A1" s="167" t="s">
        <v>0</v>
      </c>
      <c r="B1" s="168"/>
      <c r="C1" s="168"/>
      <c r="D1" s="168"/>
      <c r="E1" s="168"/>
      <c r="F1" s="168"/>
      <c r="G1" s="169"/>
      <c r="H1" s="1"/>
      <c r="I1" s="170" t="s">
        <v>1</v>
      </c>
      <c r="J1" s="171"/>
      <c r="M1" s="2"/>
    </row>
    <row r="2" spans="1:19" ht="20.100000000000001" customHeight="1" thickBot="1" x14ac:dyDescent="0.3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1"/>
      <c r="I2" s="6" t="s">
        <v>8</v>
      </c>
      <c r="J2" s="7">
        <v>600</v>
      </c>
      <c r="K2" s="8" t="s">
        <v>9</v>
      </c>
      <c r="M2" s="9"/>
    </row>
    <row r="3" spans="1:19" ht="15.75" thickBot="1" x14ac:dyDescent="0.3">
      <c r="A3" s="10" t="s">
        <v>10</v>
      </c>
      <c r="B3" s="11">
        <v>0.04</v>
      </c>
      <c r="C3" s="11">
        <v>1</v>
      </c>
      <c r="D3" s="11">
        <v>1</v>
      </c>
      <c r="E3" s="11"/>
      <c r="F3" s="11">
        <v>25</v>
      </c>
      <c r="G3" s="12">
        <f>B3*F3*C3</f>
        <v>1</v>
      </c>
      <c r="I3" s="13" t="s">
        <v>11</v>
      </c>
      <c r="J3" s="14">
        <f>J2/25</f>
        <v>24</v>
      </c>
      <c r="K3" s="15" t="s">
        <v>12</v>
      </c>
      <c r="M3" s="9"/>
    </row>
    <row r="4" spans="1:19" ht="15.75" thickBot="1" x14ac:dyDescent="0.3">
      <c r="A4" s="16" t="s">
        <v>13</v>
      </c>
      <c r="B4" s="17">
        <f>0.22</f>
        <v>0.22</v>
      </c>
      <c r="C4" s="17">
        <v>0.08</v>
      </c>
      <c r="D4" s="17">
        <v>1</v>
      </c>
      <c r="E4" s="17"/>
      <c r="F4" s="17">
        <v>25</v>
      </c>
      <c r="G4" s="18">
        <f>3*B4*F4*C4</f>
        <v>1.32</v>
      </c>
      <c r="I4" s="19" t="s">
        <v>14</v>
      </c>
      <c r="J4" s="20">
        <v>0.26</v>
      </c>
      <c r="K4" s="21" t="s">
        <v>15</v>
      </c>
      <c r="L4" s="9"/>
      <c r="M4" s="9"/>
    </row>
    <row r="5" spans="1:19" x14ac:dyDescent="0.25">
      <c r="A5" s="16" t="s">
        <v>16</v>
      </c>
      <c r="B5" s="17">
        <v>0.22</v>
      </c>
      <c r="C5" s="17">
        <v>0.33</v>
      </c>
      <c r="D5" s="17">
        <v>0.4</v>
      </c>
      <c r="E5" s="17">
        <v>8.5000000000000006E-2</v>
      </c>
      <c r="F5" s="17"/>
      <c r="G5" s="18">
        <f>E5*J7</f>
        <v>0.63750000000000007</v>
      </c>
      <c r="M5" s="9"/>
    </row>
    <row r="6" spans="1:19" ht="15.75" thickBot="1" x14ac:dyDescent="0.3">
      <c r="A6" s="22" t="s">
        <v>17</v>
      </c>
      <c r="B6" s="23"/>
      <c r="C6" s="23"/>
      <c r="D6" s="23"/>
      <c r="E6" s="23"/>
      <c r="F6" s="23"/>
      <c r="G6" s="24">
        <f>SUM(G3:G5)</f>
        <v>2.9575000000000005</v>
      </c>
      <c r="K6" s="9"/>
      <c r="L6" s="9"/>
      <c r="M6" s="9"/>
    </row>
    <row r="7" spans="1:19" ht="15.75" thickBot="1" x14ac:dyDescent="0.3">
      <c r="A7" s="3"/>
      <c r="B7" s="4" t="s">
        <v>18</v>
      </c>
      <c r="C7" s="4" t="s">
        <v>19</v>
      </c>
      <c r="D7" s="4" t="s">
        <v>20</v>
      </c>
      <c r="E7" s="4"/>
      <c r="F7" s="4" t="s">
        <v>21</v>
      </c>
      <c r="G7" s="25" t="s">
        <v>22</v>
      </c>
      <c r="I7" s="19" t="s">
        <v>23</v>
      </c>
      <c r="J7" s="20">
        <v>7.5</v>
      </c>
    </row>
    <row r="8" spans="1:19" ht="15.75" thickBot="1" x14ac:dyDescent="0.3">
      <c r="A8" s="10" t="s">
        <v>24</v>
      </c>
      <c r="B8" s="11">
        <v>1</v>
      </c>
      <c r="C8" s="11">
        <v>1</v>
      </c>
      <c r="D8" s="11">
        <v>0.08</v>
      </c>
      <c r="F8" s="11">
        <v>4.57</v>
      </c>
      <c r="G8" s="12">
        <f>B8*C8*D8*F8</f>
        <v>0.36560000000000004</v>
      </c>
    </row>
    <row r="9" spans="1:19" x14ac:dyDescent="0.25">
      <c r="A9" s="16" t="s">
        <v>25</v>
      </c>
      <c r="B9" s="17">
        <v>1</v>
      </c>
      <c r="C9" s="17">
        <v>1</v>
      </c>
      <c r="D9" s="17">
        <v>0.02</v>
      </c>
      <c r="F9" s="17">
        <v>27</v>
      </c>
      <c r="G9" s="18">
        <f>B9*C9*D9*F9</f>
        <v>0.54</v>
      </c>
      <c r="I9" s="26" t="s">
        <v>26</v>
      </c>
      <c r="J9" s="27">
        <v>3.2</v>
      </c>
    </row>
    <row r="10" spans="1:19" ht="15.75" thickBot="1" x14ac:dyDescent="0.3">
      <c r="A10" s="16" t="s">
        <v>27</v>
      </c>
      <c r="B10" s="17">
        <v>1</v>
      </c>
      <c r="C10" s="17">
        <v>1</v>
      </c>
      <c r="D10" s="17">
        <v>0.02</v>
      </c>
      <c r="F10" s="17">
        <v>20</v>
      </c>
      <c r="G10" s="18">
        <f>B10*C10*D10*F10</f>
        <v>0.4</v>
      </c>
      <c r="I10" s="28" t="s">
        <v>28</v>
      </c>
      <c r="J10" s="29">
        <f>J4+D8+D9+D10</f>
        <v>0.38000000000000006</v>
      </c>
    </row>
    <row r="11" spans="1:19" ht="15.75" thickBot="1" x14ac:dyDescent="0.3">
      <c r="A11" s="30" t="s">
        <v>17</v>
      </c>
      <c r="B11" s="31"/>
      <c r="C11" s="31"/>
      <c r="D11" s="31"/>
      <c r="E11" s="31"/>
      <c r="F11" s="31"/>
      <c r="G11" s="32">
        <f>SUM(G8:G10)</f>
        <v>1.3056000000000001</v>
      </c>
    </row>
    <row r="12" spans="1:19" ht="15.75" thickBot="1" x14ac:dyDescent="0.3">
      <c r="R12" s="109"/>
    </row>
    <row r="13" spans="1:19" ht="15.75" thickBot="1" x14ac:dyDescent="0.3">
      <c r="A13" s="167" t="s">
        <v>29</v>
      </c>
      <c r="B13" s="168"/>
      <c r="C13" s="168"/>
      <c r="D13" s="168"/>
      <c r="E13" s="168"/>
      <c r="F13" s="168"/>
      <c r="G13" s="169"/>
      <c r="R13" s="109"/>
      <c r="S13" s="9"/>
    </row>
    <row r="14" spans="1:19" x14ac:dyDescent="0.25">
      <c r="A14" s="33"/>
      <c r="B14" s="34" t="s">
        <v>30</v>
      </c>
      <c r="C14" s="34" t="s">
        <v>31</v>
      </c>
      <c r="D14" s="34" t="s">
        <v>32</v>
      </c>
      <c r="E14" s="34" t="s">
        <v>21</v>
      </c>
      <c r="F14" s="34"/>
      <c r="G14" s="35" t="s">
        <v>33</v>
      </c>
      <c r="R14" s="109"/>
      <c r="S14" s="9"/>
    </row>
    <row r="15" spans="1:19" x14ac:dyDescent="0.25">
      <c r="A15" s="16" t="s">
        <v>16</v>
      </c>
      <c r="B15" s="17">
        <f>$J$9-J10</f>
        <v>2.8200000000000003</v>
      </c>
      <c r="C15" s="17">
        <v>0.2</v>
      </c>
      <c r="D15" s="17">
        <v>1</v>
      </c>
      <c r="E15" s="17">
        <v>6</v>
      </c>
      <c r="F15" s="17"/>
      <c r="G15" s="18">
        <f>B15*C15*D15*E15</f>
        <v>3.3840000000000003</v>
      </c>
      <c r="R15" s="109"/>
      <c r="S15" s="9"/>
    </row>
    <row r="16" spans="1:19" x14ac:dyDescent="0.25">
      <c r="A16" s="16" t="s">
        <v>27</v>
      </c>
      <c r="B16" s="17">
        <f>$J$9-J11</f>
        <v>3.2</v>
      </c>
      <c r="C16" s="17">
        <v>0.04</v>
      </c>
      <c r="D16" s="17">
        <v>1</v>
      </c>
      <c r="E16" s="17">
        <v>20</v>
      </c>
      <c r="F16" s="17"/>
      <c r="G16" s="18">
        <f>B16*C16*D16*E16</f>
        <v>2.56</v>
      </c>
      <c r="H16" s="36"/>
      <c r="S16" s="9"/>
    </row>
    <row r="17" spans="1:19" ht="15.75" thickBot="1" x14ac:dyDescent="0.3">
      <c r="A17" s="22" t="s">
        <v>17</v>
      </c>
      <c r="B17" s="23"/>
      <c r="C17" s="23"/>
      <c r="D17" s="23"/>
      <c r="E17" s="23"/>
      <c r="F17" s="23"/>
      <c r="G17" s="24">
        <f>SUM(G15:G16)</f>
        <v>5.9440000000000008</v>
      </c>
      <c r="J17" s="9"/>
      <c r="K17" s="9"/>
      <c r="S17" s="9"/>
    </row>
    <row r="18" spans="1:19" ht="15.75" thickBot="1" x14ac:dyDescent="0.3">
      <c r="O18" s="170" t="s">
        <v>83</v>
      </c>
      <c r="P18" s="175"/>
      <c r="Q18" s="175"/>
      <c r="R18" s="175"/>
      <c r="S18" s="171"/>
    </row>
    <row r="19" spans="1:19" ht="15.75" thickBot="1" x14ac:dyDescent="0.3"/>
    <row r="20" spans="1:19" ht="15.75" thickBot="1" x14ac:dyDescent="0.3">
      <c r="A20" s="189" t="s">
        <v>136</v>
      </c>
      <c r="B20" s="190"/>
      <c r="C20" s="190"/>
      <c r="D20" s="190"/>
      <c r="E20" s="190"/>
      <c r="F20" s="190"/>
      <c r="G20" s="190"/>
      <c r="H20" s="191"/>
      <c r="O20" s="72" t="s">
        <v>84</v>
      </c>
      <c r="P20" s="73">
        <v>6</v>
      </c>
    </row>
    <row r="21" spans="1:19" ht="15.75" thickBot="1" x14ac:dyDescent="0.3">
      <c r="A21" s="106"/>
      <c r="B21" s="107" t="s">
        <v>34</v>
      </c>
      <c r="C21" s="107" t="s">
        <v>35</v>
      </c>
      <c r="D21" s="107" t="s">
        <v>36</v>
      </c>
      <c r="E21" s="107" t="s">
        <v>37</v>
      </c>
      <c r="F21" s="107"/>
      <c r="G21" s="108" t="s">
        <v>33</v>
      </c>
      <c r="H21" s="105" t="s">
        <v>135</v>
      </c>
      <c r="O21" s="74" t="s">
        <v>85</v>
      </c>
      <c r="P21" s="29">
        <v>0.02</v>
      </c>
    </row>
    <row r="22" spans="1:19" ht="15.75" thickBot="1" x14ac:dyDescent="0.3">
      <c r="A22" s="17"/>
      <c r="B22" s="37">
        <f>0.3</f>
        <v>0.3</v>
      </c>
      <c r="C22" s="37">
        <f>0.6</f>
        <v>0.6</v>
      </c>
      <c r="D22" s="17">
        <v>1</v>
      </c>
      <c r="E22" s="17">
        <v>25</v>
      </c>
      <c r="F22" s="17"/>
      <c r="G22" s="17">
        <f>B22*C22*D22*E22</f>
        <v>4.5</v>
      </c>
      <c r="H22" s="17">
        <f>G6*B22</f>
        <v>0.88725000000000009</v>
      </c>
    </row>
    <row r="23" spans="1:19" ht="15.75" thickBot="1" x14ac:dyDescent="0.3">
      <c r="A23" s="17"/>
      <c r="B23" s="17"/>
      <c r="C23" s="17"/>
      <c r="D23" s="17"/>
      <c r="E23" s="17"/>
      <c r="F23" s="17"/>
      <c r="G23" s="17"/>
      <c r="H23" s="17">
        <f>G22-H22</f>
        <v>3.6127500000000001</v>
      </c>
      <c r="O23" s="176" t="s">
        <v>86</v>
      </c>
      <c r="P23" s="177"/>
      <c r="R23" s="176" t="s">
        <v>87</v>
      </c>
      <c r="S23" s="177"/>
    </row>
    <row r="24" spans="1:19" ht="15.75" thickBot="1" x14ac:dyDescent="0.3">
      <c r="O24" s="33" t="s">
        <v>88</v>
      </c>
      <c r="P24" s="75">
        <f>BM119</f>
        <v>37.540013100000003</v>
      </c>
      <c r="R24" s="51" t="s">
        <v>89</v>
      </c>
      <c r="S24" s="76">
        <f>BQ119</f>
        <v>22.783837000000002</v>
      </c>
    </row>
    <row r="25" spans="1:19" ht="15.75" thickBot="1" x14ac:dyDescent="0.3">
      <c r="A25" s="189" t="s">
        <v>137</v>
      </c>
      <c r="B25" s="190"/>
      <c r="C25" s="190"/>
      <c r="D25" s="190"/>
      <c r="E25" s="190"/>
      <c r="F25" s="190"/>
      <c r="G25" s="190"/>
      <c r="H25" s="191"/>
      <c r="O25" s="51" t="s">
        <v>90</v>
      </c>
      <c r="P25" s="77">
        <f>(P24*P20^2)/10</f>
        <v>135.14404716000001</v>
      </c>
      <c r="R25" s="72" t="s">
        <v>91</v>
      </c>
      <c r="S25" s="77">
        <f>(S24*P20^2)/10</f>
        <v>82.021813200000011</v>
      </c>
    </row>
    <row r="26" spans="1:19" ht="15.75" thickBot="1" x14ac:dyDescent="0.3">
      <c r="A26" s="106"/>
      <c r="B26" s="107" t="s">
        <v>34</v>
      </c>
      <c r="C26" s="107" t="s">
        <v>35</v>
      </c>
      <c r="D26" s="107" t="s">
        <v>36</v>
      </c>
      <c r="E26" s="107" t="s">
        <v>37</v>
      </c>
      <c r="F26" s="107"/>
      <c r="G26" s="108" t="s">
        <v>33</v>
      </c>
      <c r="H26" s="105" t="s">
        <v>135</v>
      </c>
      <c r="O26" s="72" t="s">
        <v>92</v>
      </c>
      <c r="P26" s="77">
        <f>0.3</f>
        <v>0.3</v>
      </c>
      <c r="R26" s="51" t="s">
        <v>93</v>
      </c>
      <c r="S26" s="77">
        <f>0.3</f>
        <v>0.3</v>
      </c>
    </row>
    <row r="27" spans="1:19" ht="15.75" thickBot="1" x14ac:dyDescent="0.3">
      <c r="A27" s="17"/>
      <c r="B27" s="37">
        <f>0.3</f>
        <v>0.3</v>
      </c>
      <c r="C27" s="37">
        <f>0.7</f>
        <v>0.7</v>
      </c>
      <c r="D27" s="17">
        <v>1</v>
      </c>
      <c r="E27" s="17">
        <v>25</v>
      </c>
      <c r="F27" s="17"/>
      <c r="G27" s="17">
        <f>B27*C27*D27*E27</f>
        <v>5.25</v>
      </c>
      <c r="H27" s="17">
        <f>G6*B27</f>
        <v>0.88725000000000009</v>
      </c>
      <c r="O27" s="72" t="s">
        <v>94</v>
      </c>
      <c r="P27" s="77">
        <f>0.02*SQRT($P$25/$P$26)</f>
        <v>0.42449035663958262</v>
      </c>
      <c r="R27" s="78" t="s">
        <v>95</v>
      </c>
      <c r="S27" s="77">
        <f>0.02*SQRT($S$25/$S$26)</f>
        <v>0.33069989053521021</v>
      </c>
    </row>
    <row r="28" spans="1:19" ht="15.75" thickBot="1" x14ac:dyDescent="0.3">
      <c r="A28" s="17"/>
      <c r="B28" s="17"/>
      <c r="C28" s="17"/>
      <c r="D28" s="17"/>
      <c r="E28" s="17"/>
      <c r="F28" s="17"/>
      <c r="G28" s="17"/>
      <c r="H28" s="17">
        <f>G27-H27</f>
        <v>4.3627500000000001</v>
      </c>
      <c r="O28" s="173" t="s">
        <v>96</v>
      </c>
      <c r="P28" s="174"/>
      <c r="R28" s="173" t="s">
        <v>97</v>
      </c>
      <c r="S28" s="174"/>
    </row>
    <row r="29" spans="1:19" x14ac:dyDescent="0.25">
      <c r="O29" s="26" t="s">
        <v>36</v>
      </c>
      <c r="P29" s="27">
        <v>0.5</v>
      </c>
      <c r="R29" s="26" t="s">
        <v>36</v>
      </c>
      <c r="S29" s="27">
        <v>0.6</v>
      </c>
    </row>
    <row r="30" spans="1:19" x14ac:dyDescent="0.25">
      <c r="A30" s="189" t="s">
        <v>138</v>
      </c>
      <c r="B30" s="190"/>
      <c r="C30" s="190"/>
      <c r="D30" s="190"/>
      <c r="E30" s="190"/>
      <c r="F30" s="190"/>
      <c r="G30" s="190"/>
      <c r="H30" s="191"/>
      <c r="O30" s="16" t="s">
        <v>34</v>
      </c>
      <c r="P30" s="18">
        <v>0.3</v>
      </c>
      <c r="R30" s="16" t="s">
        <v>34</v>
      </c>
      <c r="S30" s="18">
        <v>0.3</v>
      </c>
    </row>
    <row r="31" spans="1:19" x14ac:dyDescent="0.25">
      <c r="A31" s="106"/>
      <c r="B31" s="107" t="s">
        <v>34</v>
      </c>
      <c r="C31" s="107" t="s">
        <v>35</v>
      </c>
      <c r="D31" s="107" t="s">
        <v>36</v>
      </c>
      <c r="E31" s="107" t="s">
        <v>37</v>
      </c>
      <c r="F31" s="107"/>
      <c r="G31" s="108" t="s">
        <v>33</v>
      </c>
      <c r="H31" s="105" t="s">
        <v>135</v>
      </c>
      <c r="O31" s="16" t="s">
        <v>21</v>
      </c>
      <c r="P31" s="18">
        <v>25</v>
      </c>
      <c r="R31" s="16" t="s">
        <v>21</v>
      </c>
      <c r="S31" s="18">
        <v>25</v>
      </c>
    </row>
    <row r="32" spans="1:19" x14ac:dyDescent="0.25">
      <c r="A32" s="17"/>
      <c r="B32" s="37">
        <f>0.3</f>
        <v>0.3</v>
      </c>
      <c r="C32" s="37">
        <f>0.5</f>
        <v>0.5</v>
      </c>
      <c r="D32" s="17">
        <v>1</v>
      </c>
      <c r="E32" s="17">
        <v>25</v>
      </c>
      <c r="F32" s="17"/>
      <c r="G32" s="17">
        <f>B32*C32*D32*E32</f>
        <v>3.75</v>
      </c>
      <c r="H32" s="17">
        <f>G6*B32</f>
        <v>0.88725000000000009</v>
      </c>
      <c r="O32" s="16" t="s">
        <v>7</v>
      </c>
      <c r="P32" s="18">
        <f>P29*P30*P31</f>
        <v>3.75</v>
      </c>
      <c r="R32" s="16" t="s">
        <v>7</v>
      </c>
      <c r="S32" s="18">
        <f>S29*S30*S31</f>
        <v>4.5</v>
      </c>
    </row>
    <row r="33" spans="1:19" x14ac:dyDescent="0.25">
      <c r="A33" s="17"/>
      <c r="B33" s="17"/>
      <c r="C33" s="17"/>
      <c r="D33" s="17"/>
      <c r="E33" s="17"/>
      <c r="F33" s="17"/>
      <c r="G33" s="17"/>
      <c r="H33" s="17">
        <f>G32-H32</f>
        <v>2.8627500000000001</v>
      </c>
      <c r="O33" s="16" t="s">
        <v>98</v>
      </c>
      <c r="P33" s="48">
        <f>G6</f>
        <v>2.9575000000000005</v>
      </c>
      <c r="R33" s="16" t="s">
        <v>98</v>
      </c>
      <c r="S33" s="48">
        <f>G6</f>
        <v>2.9575000000000005</v>
      </c>
    </row>
    <row r="34" spans="1:19" x14ac:dyDescent="0.25">
      <c r="O34" s="16" t="s">
        <v>99</v>
      </c>
      <c r="P34" s="48">
        <f>P30*1*P33</f>
        <v>0.88725000000000009</v>
      </c>
      <c r="R34" s="16" t="s">
        <v>99</v>
      </c>
      <c r="S34" s="48">
        <f>S30*1*S33</f>
        <v>0.88725000000000009</v>
      </c>
    </row>
    <row r="35" spans="1:19" ht="15.75" thickBot="1" x14ac:dyDescent="0.3">
      <c r="A35" s="188" t="s">
        <v>145</v>
      </c>
      <c r="B35" s="188"/>
      <c r="C35" s="188"/>
      <c r="D35" s="188"/>
      <c r="E35" s="188"/>
      <c r="F35" s="188"/>
      <c r="G35" s="188"/>
      <c r="H35" s="188"/>
      <c r="O35" s="28" t="s">
        <v>100</v>
      </c>
      <c r="P35" s="77">
        <f>P32-P34</f>
        <v>2.8627500000000001</v>
      </c>
      <c r="R35" s="28" t="s">
        <v>100</v>
      </c>
      <c r="S35" s="77">
        <f>S32-S34</f>
        <v>3.6127500000000001</v>
      </c>
    </row>
    <row r="36" spans="1:19" ht="15.75" thickBot="1" x14ac:dyDescent="0.3">
      <c r="A36" s="106"/>
      <c r="B36" s="107" t="s">
        <v>34</v>
      </c>
      <c r="C36" s="107" t="s">
        <v>35</v>
      </c>
      <c r="D36" s="107" t="s">
        <v>36</v>
      </c>
      <c r="E36" s="107" t="s">
        <v>37</v>
      </c>
      <c r="F36" s="107"/>
      <c r="G36" s="108" t="s">
        <v>33</v>
      </c>
      <c r="H36" s="105" t="s">
        <v>134</v>
      </c>
    </row>
    <row r="37" spans="1:19" ht="15.75" thickBot="1" x14ac:dyDescent="0.3">
      <c r="A37" s="17"/>
      <c r="B37" s="37">
        <f>P47</f>
        <v>0.5</v>
      </c>
      <c r="C37" s="37">
        <f>P48</f>
        <v>0.22</v>
      </c>
      <c r="D37" s="17">
        <v>1</v>
      </c>
      <c r="E37" s="17">
        <v>25</v>
      </c>
      <c r="F37" s="17"/>
      <c r="G37" s="17">
        <f>C37*B37*D37*E37</f>
        <v>2.75</v>
      </c>
      <c r="H37" s="17">
        <f>G6*C37</f>
        <v>0.65065000000000006</v>
      </c>
      <c r="O37" s="192" t="s">
        <v>102</v>
      </c>
      <c r="P37" s="193"/>
      <c r="Q37" s="193"/>
      <c r="R37" s="193"/>
      <c r="S37" s="194"/>
    </row>
    <row r="38" spans="1:19" x14ac:dyDescent="0.25">
      <c r="A38" s="17"/>
      <c r="B38" s="17"/>
      <c r="C38" s="17"/>
      <c r="D38" s="17"/>
      <c r="E38" s="17"/>
      <c r="F38" s="17"/>
      <c r="G38" s="17"/>
      <c r="H38" s="17">
        <f>G37-H37</f>
        <v>2.0993499999999998</v>
      </c>
      <c r="O38" s="79" t="s">
        <v>103</v>
      </c>
      <c r="P38" s="80">
        <v>5.2</v>
      </c>
      <c r="R38" s="17" t="s">
        <v>104</v>
      </c>
      <c r="S38" s="37">
        <v>0.04</v>
      </c>
    </row>
    <row r="39" spans="1:19" ht="15.75" thickBot="1" x14ac:dyDescent="0.3">
      <c r="I39" s="181"/>
      <c r="J39" s="181"/>
      <c r="K39" s="181"/>
      <c r="L39" s="181"/>
      <c r="M39" s="181"/>
      <c r="O39" s="13" t="s">
        <v>85</v>
      </c>
      <c r="P39" s="81">
        <v>0.02</v>
      </c>
    </row>
    <row r="40" spans="1:19" ht="15.75" thickBot="1" x14ac:dyDescent="0.3">
      <c r="A40" s="181"/>
      <c r="B40" s="181"/>
      <c r="C40" s="181"/>
      <c r="D40" s="181"/>
      <c r="E40" s="181"/>
      <c r="F40" s="181"/>
      <c r="G40" s="181"/>
      <c r="L40" s="109"/>
      <c r="M40" s="109"/>
    </row>
    <row r="41" spans="1:19" x14ac:dyDescent="0.25">
      <c r="A41" s="109"/>
      <c r="B41" s="109"/>
      <c r="C41" s="109"/>
      <c r="D41" s="109"/>
      <c r="E41" s="109"/>
      <c r="F41" s="109"/>
      <c r="G41" s="109"/>
      <c r="L41" s="109"/>
      <c r="M41" s="109"/>
      <c r="O41" s="195" t="s">
        <v>86</v>
      </c>
      <c r="P41" s="196"/>
      <c r="R41" s="195" t="s">
        <v>87</v>
      </c>
      <c r="S41" s="196"/>
    </row>
    <row r="42" spans="1:19" x14ac:dyDescent="0.25">
      <c r="A42" s="109"/>
      <c r="B42" s="110"/>
      <c r="C42" s="110"/>
      <c r="D42" s="109"/>
      <c r="E42" s="109"/>
      <c r="F42" s="109"/>
      <c r="G42" s="109"/>
      <c r="L42" s="109"/>
      <c r="M42" s="109"/>
      <c r="O42" s="6" t="s">
        <v>88</v>
      </c>
      <c r="P42" s="82">
        <f>BM133</f>
        <v>18.082011000000001</v>
      </c>
      <c r="R42" s="6" t="s">
        <v>89</v>
      </c>
      <c r="S42" s="82">
        <f>BQ133</f>
        <v>11.638470000000002</v>
      </c>
    </row>
    <row r="43" spans="1:19" ht="15.75" thickBot="1" x14ac:dyDescent="0.3">
      <c r="A43" s="9"/>
      <c r="B43" s="40"/>
      <c r="C43" s="40"/>
      <c r="D43" s="9"/>
      <c r="E43" s="9"/>
      <c r="F43" s="9"/>
      <c r="G43" s="9"/>
      <c r="L43" s="109"/>
      <c r="M43" s="109"/>
      <c r="O43" s="6" t="s">
        <v>90</v>
      </c>
      <c r="P43" s="82">
        <f>(P42*$P$38^2)/10</f>
        <v>48.893757744000013</v>
      </c>
      <c r="R43" s="6" t="s">
        <v>91</v>
      </c>
      <c r="S43" s="82">
        <f>(S42*$P$38^2)/10</f>
        <v>31.470422880000008</v>
      </c>
    </row>
    <row r="44" spans="1:19" ht="15.75" thickBot="1" x14ac:dyDescent="0.3">
      <c r="A44" s="167" t="s">
        <v>139</v>
      </c>
      <c r="B44" s="168"/>
      <c r="C44" s="168"/>
      <c r="D44" s="168"/>
      <c r="E44" s="168"/>
      <c r="F44" s="168"/>
      <c r="G44" s="169"/>
      <c r="L44" s="201"/>
      <c r="M44" s="201"/>
      <c r="O44" s="6" t="s">
        <v>105</v>
      </c>
      <c r="P44" s="7">
        <v>0.22</v>
      </c>
      <c r="R44" s="6" t="s">
        <v>105</v>
      </c>
      <c r="S44" s="82">
        <v>0.22</v>
      </c>
    </row>
    <row r="45" spans="1:19" ht="15.75" thickBot="1" x14ac:dyDescent="0.3">
      <c r="A45" s="33"/>
      <c r="B45" s="34" t="s">
        <v>34</v>
      </c>
      <c r="C45" s="34" t="s">
        <v>35</v>
      </c>
      <c r="D45" s="34" t="s">
        <v>36</v>
      </c>
      <c r="E45" s="34" t="s">
        <v>21</v>
      </c>
      <c r="F45" s="34"/>
      <c r="G45" s="35" t="s">
        <v>33</v>
      </c>
      <c r="L45" s="109"/>
      <c r="M45" s="110"/>
      <c r="O45" s="83" t="s">
        <v>106</v>
      </c>
      <c r="P45" s="84">
        <f>($P$39^2*$P$43)/($P$44-$S$38)^2</f>
        <v>0.60362663881481504</v>
      </c>
      <c r="R45" s="6" t="s">
        <v>107</v>
      </c>
      <c r="S45" s="82">
        <f>($P$39^2*$S$43)/(S44-S38)^2</f>
        <v>0.38852373925925943</v>
      </c>
    </row>
    <row r="46" spans="1:19" ht="15.75" thickBot="1" x14ac:dyDescent="0.3">
      <c r="A46" s="28"/>
      <c r="B46" s="41">
        <f>3.7-0.5</f>
        <v>3.2</v>
      </c>
      <c r="C46" s="38">
        <v>0.3</v>
      </c>
      <c r="D46" s="39">
        <v>0.7</v>
      </c>
      <c r="E46" s="39">
        <v>25</v>
      </c>
      <c r="F46" s="39"/>
      <c r="G46" s="29">
        <f>B46*C46*D46*E46</f>
        <v>16.799999999999997</v>
      </c>
      <c r="L46" s="111"/>
      <c r="M46" s="110"/>
      <c r="O46" s="197" t="s">
        <v>108</v>
      </c>
      <c r="P46" s="198"/>
      <c r="R46" s="199" t="s">
        <v>109</v>
      </c>
      <c r="S46" s="200"/>
    </row>
    <row r="47" spans="1:19" ht="15.75" thickBot="1" x14ac:dyDescent="0.3">
      <c r="L47" s="109"/>
      <c r="M47" s="110"/>
      <c r="O47" s="6" t="s">
        <v>36</v>
      </c>
      <c r="P47" s="82">
        <v>0.5</v>
      </c>
      <c r="R47" s="85" t="s">
        <v>36</v>
      </c>
      <c r="S47" s="86">
        <v>0.4</v>
      </c>
    </row>
    <row r="48" spans="1:19" ht="15.75" thickBot="1" x14ac:dyDescent="0.3">
      <c r="A48" s="167" t="s">
        <v>140</v>
      </c>
      <c r="B48" s="168"/>
      <c r="C48" s="168"/>
      <c r="D48" s="168"/>
      <c r="E48" s="168"/>
      <c r="F48" s="168"/>
      <c r="G48" s="169"/>
      <c r="L48" s="111"/>
      <c r="M48" s="110"/>
      <c r="O48" s="6" t="s">
        <v>34</v>
      </c>
      <c r="P48" s="82">
        <v>0.22</v>
      </c>
      <c r="R48" s="87" t="s">
        <v>34</v>
      </c>
      <c r="S48" s="88">
        <v>0.22</v>
      </c>
    </row>
    <row r="49" spans="1:33" x14ac:dyDescent="0.25">
      <c r="A49" s="33"/>
      <c r="B49" s="34" t="s">
        <v>34</v>
      </c>
      <c r="C49" s="34" t="s">
        <v>35</v>
      </c>
      <c r="D49" s="34" t="s">
        <v>36</v>
      </c>
      <c r="E49" s="34" t="s">
        <v>21</v>
      </c>
      <c r="F49" s="34"/>
      <c r="G49" s="35" t="s">
        <v>33</v>
      </c>
      <c r="L49" s="201"/>
      <c r="M49" s="201"/>
      <c r="O49" s="6" t="s">
        <v>21</v>
      </c>
      <c r="P49" s="82">
        <v>25</v>
      </c>
      <c r="R49" s="87" t="s">
        <v>21</v>
      </c>
      <c r="S49" s="88">
        <v>25</v>
      </c>
      <c r="AA49" s="9"/>
      <c r="AB49" s="40"/>
      <c r="AC49" s="40"/>
      <c r="AD49" s="9"/>
      <c r="AE49" s="9"/>
      <c r="AF49" s="9"/>
      <c r="AG49" s="9"/>
    </row>
    <row r="50" spans="1:33" ht="15.75" thickBot="1" x14ac:dyDescent="0.3">
      <c r="A50" s="28"/>
      <c r="B50" s="41">
        <f>3.2-0.5</f>
        <v>2.7</v>
      </c>
      <c r="C50" s="38">
        <v>0.3</v>
      </c>
      <c r="D50" s="39">
        <v>0.7</v>
      </c>
      <c r="E50" s="39">
        <v>25</v>
      </c>
      <c r="F50" s="39"/>
      <c r="G50" s="29">
        <f>B50*C50*D50*E50</f>
        <v>14.174999999999999</v>
      </c>
      <c r="L50" s="109"/>
      <c r="M50" s="109"/>
      <c r="O50" s="6" t="s">
        <v>7</v>
      </c>
      <c r="P50" s="82">
        <f>P47*P48*P49</f>
        <v>2.75</v>
      </c>
      <c r="R50" s="87" t="s">
        <v>7</v>
      </c>
      <c r="S50" s="88">
        <f>S47*S48*S49</f>
        <v>2.2000000000000002</v>
      </c>
    </row>
    <row r="51" spans="1:33" ht="15.75" thickBot="1" x14ac:dyDescent="0.3">
      <c r="L51" s="109"/>
      <c r="M51" s="109"/>
      <c r="O51" s="6" t="s">
        <v>98</v>
      </c>
      <c r="P51" s="82">
        <f>G6</f>
        <v>2.9575000000000005</v>
      </c>
      <c r="R51" s="87" t="s">
        <v>98</v>
      </c>
      <c r="S51" s="88">
        <f>G6</f>
        <v>2.9575000000000005</v>
      </c>
      <c r="AA51" s="9"/>
      <c r="AB51" s="40"/>
      <c r="AC51" s="40"/>
      <c r="AD51" s="9"/>
      <c r="AE51" s="9"/>
      <c r="AF51" s="9"/>
      <c r="AG51" s="9"/>
    </row>
    <row r="52" spans="1:33" ht="15.75" thickBot="1" x14ac:dyDescent="0.3">
      <c r="A52" s="167" t="s">
        <v>38</v>
      </c>
      <c r="B52" s="168"/>
      <c r="C52" s="168"/>
      <c r="D52" s="168"/>
      <c r="E52" s="168"/>
      <c r="F52" s="168"/>
      <c r="G52" s="169"/>
      <c r="I52" s="170" t="s">
        <v>39</v>
      </c>
      <c r="J52" s="171"/>
      <c r="L52" s="109"/>
      <c r="M52" s="109"/>
      <c r="O52" s="6" t="s">
        <v>99</v>
      </c>
      <c r="P52" s="82">
        <f>P48*1*P51</f>
        <v>0.65065000000000006</v>
      </c>
      <c r="R52" s="87" t="s">
        <v>99</v>
      </c>
      <c r="S52" s="88">
        <f>S48*1*S51</f>
        <v>0.65065000000000006</v>
      </c>
    </row>
    <row r="53" spans="1:33" ht="15.75" thickBot="1" x14ac:dyDescent="0.3">
      <c r="A53" s="3"/>
      <c r="B53" s="4" t="s">
        <v>34</v>
      </c>
      <c r="C53" s="4" t="s">
        <v>35</v>
      </c>
      <c r="D53" s="4" t="s">
        <v>36</v>
      </c>
      <c r="E53" s="4" t="s">
        <v>21</v>
      </c>
      <c r="F53" s="4"/>
      <c r="G53" s="5" t="s">
        <v>33</v>
      </c>
      <c r="I53" s="6" t="s">
        <v>8</v>
      </c>
      <c r="J53" s="7">
        <v>150</v>
      </c>
      <c r="L53" s="109"/>
      <c r="M53" s="109"/>
      <c r="O53" s="30" t="s">
        <v>100</v>
      </c>
      <c r="P53" s="32">
        <f>P50-P52</f>
        <v>2.0993499999999998</v>
      </c>
      <c r="R53" s="89" t="s">
        <v>100</v>
      </c>
      <c r="S53" s="90">
        <f>S50-S52</f>
        <v>1.54935</v>
      </c>
    </row>
    <row r="54" spans="1:33" ht="15.75" thickBot="1" x14ac:dyDescent="0.3">
      <c r="A54" s="10" t="s">
        <v>10</v>
      </c>
      <c r="B54" s="11">
        <v>0.04</v>
      </c>
      <c r="C54" s="11">
        <v>1</v>
      </c>
      <c r="D54" s="11">
        <v>1</v>
      </c>
      <c r="E54" s="11"/>
      <c r="F54" s="11">
        <v>25</v>
      </c>
      <c r="G54" s="12">
        <f>F54*B54</f>
        <v>1</v>
      </c>
      <c r="I54" s="13" t="s">
        <v>11</v>
      </c>
      <c r="J54" s="14">
        <f>J53/8</f>
        <v>18.75</v>
      </c>
      <c r="L54" s="109"/>
      <c r="M54" s="110"/>
    </row>
    <row r="55" spans="1:33" ht="15.75" thickBot="1" x14ac:dyDescent="0.3">
      <c r="A55" s="16" t="s">
        <v>13</v>
      </c>
      <c r="B55" s="17">
        <v>0.22</v>
      </c>
      <c r="C55" s="17">
        <v>0.08</v>
      </c>
      <c r="D55" s="17">
        <v>1</v>
      </c>
      <c r="E55" s="17"/>
      <c r="F55" s="17">
        <v>25</v>
      </c>
      <c r="G55" s="18">
        <f>3*F55*B55*C55</f>
        <v>1.32</v>
      </c>
      <c r="I55" s="19" t="s">
        <v>14</v>
      </c>
      <c r="J55" s="20">
        <v>20</v>
      </c>
      <c r="K55" s="109"/>
      <c r="L55" s="109"/>
      <c r="M55" s="110"/>
    </row>
    <row r="56" spans="1:33" x14ac:dyDescent="0.25">
      <c r="A56" s="16" t="s">
        <v>16</v>
      </c>
      <c r="B56" s="17">
        <v>0.22</v>
      </c>
      <c r="C56" s="17">
        <v>0.33</v>
      </c>
      <c r="D56" s="17">
        <v>0.4</v>
      </c>
      <c r="E56" s="17">
        <v>8.5000000000000006E-2</v>
      </c>
      <c r="F56" s="17"/>
      <c r="G56" s="18">
        <f>E56*J7</f>
        <v>0.63750000000000007</v>
      </c>
      <c r="I56" s="109"/>
      <c r="J56" s="109"/>
      <c r="K56" s="109"/>
      <c r="L56" s="109"/>
      <c r="M56" s="110"/>
    </row>
    <row r="57" spans="1:33" ht="15.75" thickBot="1" x14ac:dyDescent="0.3">
      <c r="A57" s="22" t="s">
        <v>17</v>
      </c>
      <c r="B57" s="23"/>
      <c r="C57" s="23"/>
      <c r="D57" s="23"/>
      <c r="E57" s="23"/>
      <c r="F57" s="23"/>
      <c r="G57" s="24">
        <f>SUM(G54:G56)</f>
        <v>2.9575000000000005</v>
      </c>
    </row>
    <row r="58" spans="1:33" ht="15.75" thickBot="1" x14ac:dyDescent="0.3">
      <c r="A58" s="3"/>
      <c r="B58" s="42" t="s">
        <v>18</v>
      </c>
      <c r="C58" s="42" t="s">
        <v>19</v>
      </c>
      <c r="D58" s="42" t="s">
        <v>20</v>
      </c>
      <c r="E58" s="42"/>
      <c r="F58" s="42" t="s">
        <v>21</v>
      </c>
      <c r="G58" s="43" t="s">
        <v>22</v>
      </c>
    </row>
    <row r="59" spans="1:33" x14ac:dyDescent="0.25">
      <c r="A59" s="10" t="s">
        <v>24</v>
      </c>
      <c r="B59" s="37">
        <v>1</v>
      </c>
      <c r="C59" s="37">
        <v>1</v>
      </c>
      <c r="D59" s="17">
        <v>0.04</v>
      </c>
      <c r="E59" s="17"/>
      <c r="F59" s="17">
        <v>18</v>
      </c>
      <c r="G59" s="17">
        <f>B59*C59*D59*F59</f>
        <v>0.72</v>
      </c>
    </row>
    <row r="60" spans="1:33" x14ac:dyDescent="0.25">
      <c r="A60" s="16" t="s">
        <v>25</v>
      </c>
      <c r="B60" s="37">
        <v>1</v>
      </c>
      <c r="C60" s="37">
        <v>1</v>
      </c>
      <c r="D60" s="17">
        <v>0.02</v>
      </c>
      <c r="E60" s="17"/>
      <c r="F60" s="17">
        <v>22</v>
      </c>
      <c r="G60" s="17">
        <f>B60*C60*D60*F60</f>
        <v>0.44</v>
      </c>
    </row>
    <row r="61" spans="1:33" x14ac:dyDescent="0.25">
      <c r="A61" s="16" t="s">
        <v>27</v>
      </c>
      <c r="B61" s="37">
        <v>1</v>
      </c>
      <c r="C61" s="37">
        <v>1</v>
      </c>
      <c r="D61" s="17">
        <v>0.02</v>
      </c>
      <c r="E61" s="17"/>
      <c r="F61" s="17">
        <v>20</v>
      </c>
      <c r="G61" s="17">
        <f>B61*C61*D61*F61</f>
        <v>0.4</v>
      </c>
    </row>
    <row r="62" spans="1:33" ht="15.75" thickBot="1" x14ac:dyDescent="0.3">
      <c r="A62" s="30" t="s">
        <v>17</v>
      </c>
      <c r="B62" s="31"/>
      <c r="C62" s="31"/>
      <c r="D62" s="31"/>
      <c r="E62" s="31"/>
      <c r="F62" s="31"/>
      <c r="G62" s="32">
        <f>SUM(G59:G61)</f>
        <v>1.56</v>
      </c>
    </row>
    <row r="63" spans="1:33" ht="15.75" thickBot="1" x14ac:dyDescent="0.3"/>
    <row r="64" spans="1:33" ht="15.75" thickBot="1" x14ac:dyDescent="0.3">
      <c r="A64" s="167" t="s">
        <v>144</v>
      </c>
      <c r="B64" s="168"/>
      <c r="C64" s="168"/>
      <c r="D64" s="168"/>
      <c r="E64" s="168"/>
      <c r="F64" s="168"/>
      <c r="G64" s="169"/>
    </row>
    <row r="65" spans="1:20" ht="15.75" thickBot="1" x14ac:dyDescent="0.3">
      <c r="A65" s="3"/>
      <c r="B65" s="4" t="s">
        <v>34</v>
      </c>
      <c r="C65" s="4" t="s">
        <v>35</v>
      </c>
      <c r="D65" s="4" t="s">
        <v>36</v>
      </c>
      <c r="E65" s="4" t="s">
        <v>21</v>
      </c>
      <c r="F65" s="4"/>
      <c r="G65" s="5" t="s">
        <v>33</v>
      </c>
    </row>
    <row r="66" spans="1:20" x14ac:dyDescent="0.25">
      <c r="A66" s="10" t="s">
        <v>10</v>
      </c>
      <c r="B66" s="11">
        <f t="shared" ref="B66:G68" si="0">B3</f>
        <v>0.04</v>
      </c>
      <c r="C66" s="11">
        <f t="shared" si="0"/>
        <v>1</v>
      </c>
      <c r="D66" s="11">
        <f t="shared" si="0"/>
        <v>1</v>
      </c>
      <c r="E66" s="11">
        <f t="shared" si="0"/>
        <v>0</v>
      </c>
      <c r="F66" s="11">
        <f t="shared" si="0"/>
        <v>25</v>
      </c>
      <c r="G66" s="12">
        <f t="shared" si="0"/>
        <v>1</v>
      </c>
    </row>
    <row r="67" spans="1:20" x14ac:dyDescent="0.25">
      <c r="A67" s="16" t="s">
        <v>13</v>
      </c>
      <c r="B67" s="17">
        <f t="shared" si="0"/>
        <v>0.22</v>
      </c>
      <c r="C67" s="17">
        <f t="shared" si="0"/>
        <v>0.08</v>
      </c>
      <c r="D67" s="17">
        <f t="shared" si="0"/>
        <v>1</v>
      </c>
      <c r="E67" s="17">
        <f t="shared" si="0"/>
        <v>0</v>
      </c>
      <c r="F67" s="17">
        <f t="shared" si="0"/>
        <v>25</v>
      </c>
      <c r="G67" s="18">
        <f t="shared" si="0"/>
        <v>1.32</v>
      </c>
    </row>
    <row r="68" spans="1:20" x14ac:dyDescent="0.25">
      <c r="A68" s="16" t="s">
        <v>16</v>
      </c>
      <c r="B68" s="17">
        <f t="shared" si="0"/>
        <v>0.22</v>
      </c>
      <c r="C68" s="17">
        <f t="shared" si="0"/>
        <v>0.33</v>
      </c>
      <c r="D68" s="17">
        <f t="shared" si="0"/>
        <v>0.4</v>
      </c>
      <c r="E68" s="17">
        <f t="shared" si="0"/>
        <v>8.5000000000000006E-2</v>
      </c>
      <c r="F68" s="17">
        <f t="shared" si="0"/>
        <v>0</v>
      </c>
      <c r="G68" s="18">
        <f t="shared" si="0"/>
        <v>0.63750000000000007</v>
      </c>
      <c r="T68" s="9"/>
    </row>
    <row r="69" spans="1:20" ht="15.75" thickBot="1" x14ac:dyDescent="0.3">
      <c r="A69" s="22" t="s">
        <v>17</v>
      </c>
      <c r="B69" s="23"/>
      <c r="C69" s="23"/>
      <c r="D69" s="23"/>
      <c r="E69" s="23"/>
      <c r="F69" s="23"/>
      <c r="G69" s="24">
        <f>SUM(G66:G68)</f>
        <v>2.9575000000000005</v>
      </c>
      <c r="T69" s="9"/>
    </row>
    <row r="70" spans="1:20" ht="15.75" thickBot="1" x14ac:dyDescent="0.3">
      <c r="A70" s="3"/>
      <c r="B70" s="42" t="s">
        <v>18</v>
      </c>
      <c r="C70" s="42" t="s">
        <v>19</v>
      </c>
      <c r="D70" s="42" t="s">
        <v>20</v>
      </c>
      <c r="E70" s="42"/>
      <c r="F70" s="42" t="s">
        <v>21</v>
      </c>
      <c r="G70" s="43" t="s">
        <v>22</v>
      </c>
    </row>
    <row r="71" spans="1:20" x14ac:dyDescent="0.25">
      <c r="A71" s="10" t="s">
        <v>24</v>
      </c>
      <c r="B71" s="37">
        <v>1</v>
      </c>
      <c r="C71" s="37">
        <v>1</v>
      </c>
      <c r="D71" s="17">
        <v>0.04</v>
      </c>
      <c r="E71" s="17"/>
      <c r="F71" s="17">
        <v>18</v>
      </c>
      <c r="G71" s="17">
        <f>B71*C71*D71*F71</f>
        <v>0.72</v>
      </c>
    </row>
    <row r="72" spans="1:20" x14ac:dyDescent="0.25">
      <c r="A72" s="16" t="s">
        <v>25</v>
      </c>
      <c r="B72" s="37">
        <v>1</v>
      </c>
      <c r="C72" s="37">
        <v>1</v>
      </c>
      <c r="D72" s="17">
        <v>0.02</v>
      </c>
      <c r="E72" s="17"/>
      <c r="F72" s="17">
        <v>22</v>
      </c>
      <c r="G72" s="17">
        <f>B72*C72*D72*F72</f>
        <v>0.44</v>
      </c>
    </row>
    <row r="73" spans="1:20" x14ac:dyDescent="0.25">
      <c r="A73" s="16" t="s">
        <v>27</v>
      </c>
      <c r="B73" s="37">
        <v>1</v>
      </c>
      <c r="C73" s="37">
        <v>1</v>
      </c>
      <c r="D73" s="17">
        <v>0.02</v>
      </c>
      <c r="E73" s="17"/>
      <c r="F73" s="17">
        <v>20</v>
      </c>
      <c r="G73" s="17">
        <f>B73*C73*D73*F73</f>
        <v>0.4</v>
      </c>
    </row>
    <row r="74" spans="1:20" ht="15.75" thickBot="1" x14ac:dyDescent="0.3">
      <c r="A74" s="30" t="s">
        <v>17</v>
      </c>
      <c r="B74" s="31"/>
      <c r="C74" s="31"/>
      <c r="D74" s="31"/>
      <c r="E74" s="31"/>
      <c r="F74" s="31"/>
      <c r="G74" s="32">
        <f>SUM(G71:G73)</f>
        <v>1.56</v>
      </c>
    </row>
    <row r="75" spans="1:20" ht="15.75" thickBot="1" x14ac:dyDescent="0.3">
      <c r="S75" s="9"/>
      <c r="T75" s="9"/>
    </row>
    <row r="76" spans="1:20" ht="15.75" thickBot="1" x14ac:dyDescent="0.3">
      <c r="A76" s="44"/>
      <c r="B76" s="45" t="s">
        <v>40</v>
      </c>
      <c r="C76" s="45" t="s">
        <v>41</v>
      </c>
      <c r="D76" s="45" t="s">
        <v>42</v>
      </c>
      <c r="E76" s="45" t="s">
        <v>43</v>
      </c>
      <c r="F76" s="45" t="s">
        <v>44</v>
      </c>
      <c r="G76" s="45" t="s">
        <v>45</v>
      </c>
      <c r="H76" s="45" t="s">
        <v>46</v>
      </c>
      <c r="I76" s="46" t="s">
        <v>47</v>
      </c>
      <c r="J76" s="46" t="s">
        <v>48</v>
      </c>
      <c r="S76" s="9"/>
      <c r="T76" s="9"/>
    </row>
    <row r="77" spans="1:20" ht="15.75" thickBot="1" x14ac:dyDescent="0.3">
      <c r="A77" s="47" t="s">
        <v>49</v>
      </c>
      <c r="B77" s="113">
        <f>G6+G11</f>
        <v>4.2631000000000006</v>
      </c>
      <c r="C77" s="114">
        <v>1.2</v>
      </c>
      <c r="D77" s="114">
        <v>2</v>
      </c>
      <c r="E77" s="115">
        <f>1.3*(B77)</f>
        <v>5.5420300000000013</v>
      </c>
      <c r="F77" s="114">
        <f>1.5*C77</f>
        <v>1.7999999999999998</v>
      </c>
      <c r="G77" s="116">
        <f>1.5*D77</f>
        <v>3</v>
      </c>
      <c r="H77" s="115">
        <f>E77+G77</f>
        <v>8.5420300000000005</v>
      </c>
      <c r="I77" s="115">
        <v>0.3</v>
      </c>
      <c r="J77" s="117">
        <f>(B77+C77)+I77*D77</f>
        <v>6.0631000000000004</v>
      </c>
      <c r="S77" s="9"/>
      <c r="T77" s="9"/>
    </row>
    <row r="78" spans="1:20" x14ac:dyDescent="0.25">
      <c r="A78" s="47" t="s">
        <v>204</v>
      </c>
      <c r="B78" s="145"/>
      <c r="C78" s="11">
        <v>1.2</v>
      </c>
      <c r="D78" s="11">
        <v>2</v>
      </c>
      <c r="E78" s="115"/>
      <c r="F78" s="114">
        <f>1.5*C78</f>
        <v>1.7999999999999998</v>
      </c>
      <c r="G78" s="116">
        <f>1.5*D78</f>
        <v>3</v>
      </c>
      <c r="H78" s="115">
        <f>F78+G78</f>
        <v>4.8</v>
      </c>
      <c r="I78" s="115">
        <v>0.3</v>
      </c>
      <c r="J78" s="117">
        <f>(B78+C78)+I78*D78</f>
        <v>1.7999999999999998</v>
      </c>
      <c r="S78" s="9"/>
      <c r="T78" s="9"/>
    </row>
    <row r="79" spans="1:20" x14ac:dyDescent="0.25">
      <c r="A79" s="47" t="s">
        <v>144</v>
      </c>
      <c r="B79" s="61">
        <f>G69+G74</f>
        <v>4.5175000000000001</v>
      </c>
      <c r="C79" s="17"/>
      <c r="D79" s="17">
        <v>2</v>
      </c>
      <c r="E79" s="37">
        <f t="shared" ref="E79:E88" si="1">1.3*B79</f>
        <v>5.8727499999999999</v>
      </c>
      <c r="F79" s="17"/>
      <c r="G79" s="54">
        <f>1.5*D79</f>
        <v>3</v>
      </c>
      <c r="H79" s="37">
        <f t="shared" ref="H79:H88" si="2">E79+G79</f>
        <v>8.8727499999999999</v>
      </c>
      <c r="I79" s="17">
        <v>0.3</v>
      </c>
      <c r="J79" s="48">
        <f t="shared" ref="J79:J88" si="3">(B79+C79)+I79*D79</f>
        <v>5.1174999999999997</v>
      </c>
      <c r="S79" s="2"/>
      <c r="T79" s="9"/>
    </row>
    <row r="80" spans="1:20" x14ac:dyDescent="0.25">
      <c r="A80" s="49" t="s">
        <v>50</v>
      </c>
      <c r="B80" s="61">
        <f>G17</f>
        <v>5.9440000000000008</v>
      </c>
      <c r="C80" s="17"/>
      <c r="D80" s="17"/>
      <c r="E80" s="37">
        <f t="shared" si="1"/>
        <v>7.7272000000000016</v>
      </c>
      <c r="F80" s="17"/>
      <c r="G80" s="54"/>
      <c r="H80" s="37">
        <f t="shared" si="2"/>
        <v>7.7272000000000016</v>
      </c>
      <c r="I80" s="37"/>
      <c r="J80" s="48">
        <f t="shared" si="3"/>
        <v>5.9440000000000008</v>
      </c>
      <c r="Q80" s="9"/>
      <c r="R80" s="9"/>
      <c r="S80" s="9"/>
      <c r="T80" s="9"/>
    </row>
    <row r="81" spans="1:30" x14ac:dyDescent="0.25">
      <c r="A81" s="49" t="s">
        <v>38</v>
      </c>
      <c r="B81" s="61">
        <f>G57</f>
        <v>2.9575000000000005</v>
      </c>
      <c r="C81" s="17"/>
      <c r="D81" s="17">
        <f>4</f>
        <v>4</v>
      </c>
      <c r="E81" s="37">
        <f t="shared" si="1"/>
        <v>3.8447500000000008</v>
      </c>
      <c r="F81" s="17"/>
      <c r="G81" s="54">
        <f>1.5*D81</f>
        <v>6</v>
      </c>
      <c r="H81" s="37">
        <f t="shared" si="2"/>
        <v>9.8447500000000012</v>
      </c>
      <c r="I81" s="37">
        <v>0.6</v>
      </c>
      <c r="J81" s="48">
        <f t="shared" si="3"/>
        <v>5.3574999999999999</v>
      </c>
      <c r="Q81" s="9"/>
      <c r="R81" s="9"/>
      <c r="S81" s="9"/>
      <c r="T81" s="9"/>
    </row>
    <row r="82" spans="1:30" x14ac:dyDescent="0.25">
      <c r="A82" s="49" t="s">
        <v>96</v>
      </c>
      <c r="B82" s="61">
        <f>H33</f>
        <v>2.8627500000000001</v>
      </c>
      <c r="C82" s="17"/>
      <c r="D82" s="17"/>
      <c r="E82" s="37">
        <f t="shared" si="1"/>
        <v>3.7215750000000001</v>
      </c>
      <c r="F82" s="17"/>
      <c r="G82" s="54"/>
      <c r="H82" s="37">
        <f t="shared" si="2"/>
        <v>3.7215750000000001</v>
      </c>
      <c r="I82" s="37"/>
      <c r="J82" s="48">
        <f t="shared" si="3"/>
        <v>2.8627500000000001</v>
      </c>
      <c r="Q82" s="9"/>
      <c r="R82" s="9"/>
      <c r="S82" s="9"/>
      <c r="T82" s="9"/>
    </row>
    <row r="83" spans="1:30" x14ac:dyDescent="0.25">
      <c r="A83" s="49" t="s">
        <v>101</v>
      </c>
      <c r="B83" s="61">
        <f>H23</f>
        <v>3.6127500000000001</v>
      </c>
      <c r="C83" s="17"/>
      <c r="D83" s="17"/>
      <c r="E83" s="37">
        <f t="shared" si="1"/>
        <v>4.6965750000000002</v>
      </c>
      <c r="F83" s="17"/>
      <c r="G83" s="54"/>
      <c r="H83" s="37">
        <f t="shared" si="2"/>
        <v>4.6965750000000002</v>
      </c>
      <c r="I83" s="37"/>
      <c r="J83" s="48">
        <f t="shared" si="3"/>
        <v>3.6127500000000001</v>
      </c>
      <c r="Q83" s="9"/>
      <c r="R83" s="9"/>
      <c r="S83" s="9"/>
      <c r="T83" s="9"/>
    </row>
    <row r="84" spans="1:30" x14ac:dyDescent="0.25">
      <c r="A84" s="49" t="s">
        <v>141</v>
      </c>
      <c r="B84" s="61">
        <f>H28</f>
        <v>4.3627500000000001</v>
      </c>
      <c r="C84" s="17"/>
      <c r="D84" s="17"/>
      <c r="E84" s="37">
        <f t="shared" si="1"/>
        <v>5.6715750000000007</v>
      </c>
      <c r="F84" s="17"/>
      <c r="G84" s="54"/>
      <c r="H84" s="37">
        <f t="shared" si="2"/>
        <v>5.6715750000000007</v>
      </c>
      <c r="I84" s="37"/>
      <c r="J84" s="48">
        <f t="shared" si="3"/>
        <v>4.3627500000000001</v>
      </c>
      <c r="Q84" s="9"/>
      <c r="R84" s="9"/>
      <c r="S84" s="9"/>
      <c r="T84" s="9"/>
    </row>
    <row r="85" spans="1:30" x14ac:dyDescent="0.25">
      <c r="A85" s="112" t="s">
        <v>142</v>
      </c>
      <c r="B85" s="16">
        <f>H38</f>
        <v>2.0993499999999998</v>
      </c>
      <c r="C85" s="17"/>
      <c r="D85" s="17"/>
      <c r="E85" s="37">
        <f t="shared" si="1"/>
        <v>2.729155</v>
      </c>
      <c r="F85" s="17"/>
      <c r="G85" s="54"/>
      <c r="H85" s="37">
        <f t="shared" si="2"/>
        <v>2.729155</v>
      </c>
      <c r="I85" s="17"/>
      <c r="J85" s="48">
        <f t="shared" si="3"/>
        <v>2.0993499999999998</v>
      </c>
      <c r="Q85" s="9"/>
      <c r="R85" s="9"/>
      <c r="S85" s="9"/>
      <c r="T85" s="9"/>
    </row>
    <row r="86" spans="1:30" x14ac:dyDescent="0.25">
      <c r="A86" s="49" t="s">
        <v>51</v>
      </c>
      <c r="B86" s="61">
        <f>G50</f>
        <v>14.174999999999999</v>
      </c>
      <c r="C86" s="17"/>
      <c r="D86" s="17"/>
      <c r="E86" s="37">
        <f t="shared" si="1"/>
        <v>18.427499999999998</v>
      </c>
      <c r="F86" s="17"/>
      <c r="G86" s="54"/>
      <c r="H86" s="37">
        <f t="shared" si="2"/>
        <v>18.427499999999998</v>
      </c>
      <c r="I86" s="37"/>
      <c r="J86" s="48">
        <f t="shared" si="3"/>
        <v>14.174999999999999</v>
      </c>
      <c r="Q86" s="9"/>
      <c r="R86" s="9"/>
      <c r="S86" s="9"/>
      <c r="T86" s="9"/>
    </row>
    <row r="87" spans="1:30" x14ac:dyDescent="0.25">
      <c r="A87" s="112" t="s">
        <v>143</v>
      </c>
      <c r="B87" s="16">
        <f>G46</f>
        <v>16.799999999999997</v>
      </c>
      <c r="C87" s="17"/>
      <c r="D87" s="17"/>
      <c r="E87" s="37">
        <f t="shared" si="1"/>
        <v>21.839999999999996</v>
      </c>
      <c r="F87" s="17"/>
      <c r="G87" s="54"/>
      <c r="H87" s="37">
        <f t="shared" si="2"/>
        <v>21.839999999999996</v>
      </c>
      <c r="I87" s="17"/>
      <c r="J87" s="48">
        <f t="shared" si="3"/>
        <v>16.799999999999997</v>
      </c>
      <c r="Q87" s="9"/>
      <c r="R87" s="9"/>
      <c r="S87" s="9"/>
      <c r="T87" s="9"/>
    </row>
    <row r="88" spans="1:30" ht="15.75" thickBot="1" x14ac:dyDescent="0.3">
      <c r="A88" s="50" t="s">
        <v>52</v>
      </c>
      <c r="B88" s="118">
        <v>4.8</v>
      </c>
      <c r="C88" s="39"/>
      <c r="D88" s="39">
        <f>4</f>
        <v>4</v>
      </c>
      <c r="E88" s="38">
        <f t="shared" si="1"/>
        <v>6.24</v>
      </c>
      <c r="F88" s="39"/>
      <c r="G88" s="119">
        <f>1.5*D88</f>
        <v>6</v>
      </c>
      <c r="H88" s="38">
        <f t="shared" si="2"/>
        <v>12.24</v>
      </c>
      <c r="I88" s="38">
        <v>0.6</v>
      </c>
      <c r="J88" s="77">
        <f t="shared" si="3"/>
        <v>7.1999999999999993</v>
      </c>
      <c r="Q88" s="9"/>
      <c r="R88" s="9"/>
      <c r="S88" s="9"/>
      <c r="T88" s="9"/>
    </row>
    <row r="89" spans="1:30" x14ac:dyDescent="0.25">
      <c r="Q89" s="9"/>
      <c r="R89" s="9"/>
      <c r="S89" s="9"/>
      <c r="T89" s="9"/>
    </row>
    <row r="90" spans="1:30" ht="15.75" thickBot="1" x14ac:dyDescent="0.3">
      <c r="A90" s="206" t="s">
        <v>146</v>
      </c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</row>
    <row r="91" spans="1:30" ht="15.75" thickBot="1" x14ac:dyDescent="0.3">
      <c r="A91" s="178" t="s">
        <v>208</v>
      </c>
      <c r="B91" s="179"/>
      <c r="C91" s="179"/>
      <c r="D91" s="179"/>
      <c r="E91" s="179"/>
      <c r="F91" s="180"/>
      <c r="G91" s="178" t="s">
        <v>151</v>
      </c>
      <c r="H91" s="179"/>
      <c r="I91" s="179"/>
      <c r="J91" s="179"/>
      <c r="K91" s="179"/>
      <c r="L91" s="180"/>
      <c r="M91" s="178" t="s">
        <v>156</v>
      </c>
      <c r="N91" s="179"/>
      <c r="O91" s="179"/>
      <c r="P91" s="179"/>
      <c r="Q91" s="179"/>
      <c r="R91" s="180"/>
      <c r="S91" s="178" t="s">
        <v>157</v>
      </c>
      <c r="T91" s="179"/>
      <c r="U91" s="179"/>
      <c r="V91" s="179"/>
      <c r="W91" s="179"/>
      <c r="X91" s="180"/>
      <c r="Y91" s="178" t="s">
        <v>158</v>
      </c>
      <c r="Z91" s="179"/>
      <c r="AA91" s="179"/>
      <c r="AB91" s="179"/>
      <c r="AC91" s="179"/>
      <c r="AD91" s="180"/>
    </row>
    <row r="92" spans="1:30" ht="15.75" thickBot="1" x14ac:dyDescent="0.3">
      <c r="A92" s="178" t="s">
        <v>152</v>
      </c>
      <c r="B92" s="179"/>
      <c r="C92" s="179"/>
      <c r="D92" s="179"/>
      <c r="E92" s="179"/>
      <c r="F92" s="180"/>
      <c r="G92" s="178" t="s">
        <v>152</v>
      </c>
      <c r="H92" s="179"/>
      <c r="I92" s="179"/>
      <c r="J92" s="179"/>
      <c r="K92" s="179"/>
      <c r="L92" s="180"/>
      <c r="M92" s="178" t="s">
        <v>152</v>
      </c>
      <c r="N92" s="179"/>
      <c r="O92" s="179"/>
      <c r="P92" s="179"/>
      <c r="Q92" s="179"/>
      <c r="R92" s="180"/>
      <c r="S92" s="178" t="s">
        <v>152</v>
      </c>
      <c r="T92" s="179"/>
      <c r="U92" s="179"/>
      <c r="V92" s="179"/>
      <c r="W92" s="179"/>
      <c r="X92" s="180"/>
      <c r="Y92" s="178" t="s">
        <v>152</v>
      </c>
      <c r="Z92" s="179"/>
      <c r="AA92" s="179"/>
      <c r="AB92" s="179"/>
      <c r="AC92" s="179"/>
      <c r="AD92" s="180"/>
    </row>
    <row r="93" spans="1:30" x14ac:dyDescent="0.25">
      <c r="A93" s="79"/>
      <c r="B93" s="121" t="s">
        <v>15</v>
      </c>
      <c r="C93" s="121" t="s">
        <v>40</v>
      </c>
      <c r="D93" s="121" t="s">
        <v>43</v>
      </c>
      <c r="E93" s="121" t="s">
        <v>46</v>
      </c>
      <c r="F93" s="122" t="s">
        <v>150</v>
      </c>
      <c r="G93" s="79"/>
      <c r="H93" s="121" t="s">
        <v>15</v>
      </c>
      <c r="I93" s="121" t="s">
        <v>40</v>
      </c>
      <c r="J93" s="121" t="s">
        <v>43</v>
      </c>
      <c r="K93" s="121" t="s">
        <v>46</v>
      </c>
      <c r="L93" s="122" t="s">
        <v>150</v>
      </c>
      <c r="M93" s="79"/>
      <c r="N93" s="121" t="s">
        <v>15</v>
      </c>
      <c r="O93" s="121" t="s">
        <v>40</v>
      </c>
      <c r="P93" s="121" t="s">
        <v>43</v>
      </c>
      <c r="Q93" s="121" t="s">
        <v>46</v>
      </c>
      <c r="R93" s="122" t="s">
        <v>150</v>
      </c>
      <c r="S93" s="79"/>
      <c r="T93" s="121" t="s">
        <v>15</v>
      </c>
      <c r="U93" s="121" t="s">
        <v>40</v>
      </c>
      <c r="V93" s="121" t="s">
        <v>43</v>
      </c>
      <c r="W93" s="121" t="s">
        <v>46</v>
      </c>
      <c r="X93" s="122" t="s">
        <v>150</v>
      </c>
      <c r="Y93" s="79"/>
      <c r="Z93" s="121" t="s">
        <v>15</v>
      </c>
      <c r="AA93" s="121" t="s">
        <v>40</v>
      </c>
      <c r="AB93" s="121" t="s">
        <v>43</v>
      </c>
      <c r="AC93" s="121" t="s">
        <v>46</v>
      </c>
      <c r="AD93" s="122" t="s">
        <v>150</v>
      </c>
    </row>
    <row r="94" spans="1:30" x14ac:dyDescent="0.25">
      <c r="A94" s="6" t="s">
        <v>49</v>
      </c>
      <c r="B94" s="9">
        <f>5.15/2</f>
        <v>2.5750000000000002</v>
      </c>
      <c r="C94" s="40">
        <f>$B$77*B94</f>
        <v>10.977482500000002</v>
      </c>
      <c r="D94" s="40">
        <f>$E$77*B94</f>
        <v>14.270727250000004</v>
      </c>
      <c r="E94" s="40">
        <f>($H$77)*B94</f>
        <v>21.995727250000002</v>
      </c>
      <c r="F94" s="82">
        <f>$J$77*B94</f>
        <v>15.612482500000002</v>
      </c>
      <c r="G94" s="6" t="s">
        <v>49</v>
      </c>
      <c r="H94" s="9">
        <f>(5.15/2)</f>
        <v>2.5750000000000002</v>
      </c>
      <c r="I94" s="40">
        <f>$B$77*H94</f>
        <v>10.977482500000002</v>
      </c>
      <c r="J94" s="40">
        <f>$E$77*H94</f>
        <v>14.270727250000004</v>
      </c>
      <c r="K94" s="40">
        <f>($H$77)*H94</f>
        <v>21.995727250000002</v>
      </c>
      <c r="L94" s="82">
        <f>$J$77*H94</f>
        <v>15.612482500000002</v>
      </c>
      <c r="M94" s="6" t="s">
        <v>49</v>
      </c>
      <c r="N94" s="9">
        <f>5.15/2</f>
        <v>2.5750000000000002</v>
      </c>
      <c r="O94" s="40">
        <f>$B$77*N94</f>
        <v>10.977482500000002</v>
      </c>
      <c r="P94" s="40">
        <f>$E$77*N94</f>
        <v>14.270727250000004</v>
      </c>
      <c r="Q94" s="40">
        <f>($H$77)*N94</f>
        <v>21.995727250000002</v>
      </c>
      <c r="R94" s="82">
        <f>$J$77*N94</f>
        <v>15.612482500000002</v>
      </c>
      <c r="S94" s="6" t="s">
        <v>49</v>
      </c>
      <c r="T94" s="9">
        <v>0.5</v>
      </c>
      <c r="U94" s="40">
        <f>$B$77*T94</f>
        <v>2.1315500000000003</v>
      </c>
      <c r="V94" s="40">
        <f>$E$77*T94</f>
        <v>2.7710150000000007</v>
      </c>
      <c r="W94" s="40">
        <f>($H$77)*T94</f>
        <v>4.2710150000000002</v>
      </c>
      <c r="X94" s="82">
        <f>$J$77*T94</f>
        <v>3.0315500000000002</v>
      </c>
      <c r="Y94" s="6" t="s">
        <v>49</v>
      </c>
      <c r="Z94" s="9">
        <v>0.5</v>
      </c>
      <c r="AA94" s="40">
        <f>$B$77*Z94</f>
        <v>2.1315500000000003</v>
      </c>
      <c r="AB94" s="40">
        <f>$E$77*Z94</f>
        <v>2.7710150000000007</v>
      </c>
      <c r="AC94" s="40">
        <f>($H$77)*Z94</f>
        <v>4.2710150000000002</v>
      </c>
      <c r="AD94" s="82">
        <f>$J$77*Z94</f>
        <v>3.0315500000000002</v>
      </c>
    </row>
    <row r="95" spans="1:30" x14ac:dyDescent="0.25">
      <c r="A95" s="6" t="s">
        <v>147</v>
      </c>
      <c r="B95" s="126">
        <f>0.5</f>
        <v>0.5</v>
      </c>
      <c r="C95" s="40">
        <f>$B$81*B95</f>
        <v>1.4787500000000002</v>
      </c>
      <c r="D95" s="40">
        <f>$E$81*B95</f>
        <v>1.9223750000000004</v>
      </c>
      <c r="E95" s="40">
        <f>($H$81)*B95</f>
        <v>4.9223750000000006</v>
      </c>
      <c r="F95" s="82">
        <f>$J$81*B95</f>
        <v>2.67875</v>
      </c>
      <c r="G95" s="6" t="s">
        <v>147</v>
      </c>
      <c r="H95" s="126">
        <f>0.5</f>
        <v>0.5</v>
      </c>
      <c r="I95" s="40">
        <f>$B$81*H95</f>
        <v>1.4787500000000002</v>
      </c>
      <c r="J95" s="40">
        <f>$E$81*H95</f>
        <v>1.9223750000000004</v>
      </c>
      <c r="K95" s="40">
        <f>($H$81)*H95</f>
        <v>4.9223750000000006</v>
      </c>
      <c r="L95" s="82">
        <f>$J$81*H95</f>
        <v>2.67875</v>
      </c>
      <c r="M95" s="6" t="s">
        <v>147</v>
      </c>
      <c r="N95" s="9">
        <v>0.5</v>
      </c>
      <c r="O95" s="40">
        <f>$B$81*N95</f>
        <v>1.4787500000000002</v>
      </c>
      <c r="P95" s="40">
        <f>$E$81*N95</f>
        <v>1.9223750000000004</v>
      </c>
      <c r="Q95" s="40">
        <f>($H$81)*N95</f>
        <v>4.9223750000000006</v>
      </c>
      <c r="R95" s="82">
        <f>$J$81*N95</f>
        <v>2.67875</v>
      </c>
      <c r="S95" s="6" t="s">
        <v>147</v>
      </c>
      <c r="T95" s="9">
        <v>0.5</v>
      </c>
      <c r="U95" s="40">
        <f>$B$81*T95</f>
        <v>1.4787500000000002</v>
      </c>
      <c r="V95" s="40">
        <f>$E$81*T95</f>
        <v>1.9223750000000004</v>
      </c>
      <c r="W95" s="40">
        <f>($H$81)*T95</f>
        <v>4.9223750000000006</v>
      </c>
      <c r="X95" s="82">
        <f>$J$81*T95</f>
        <v>2.67875</v>
      </c>
      <c r="Y95" s="6" t="s">
        <v>147</v>
      </c>
      <c r="Z95" s="9">
        <v>0.5</v>
      </c>
      <c r="AA95" s="40">
        <f>$B$81*Z95</f>
        <v>1.4787500000000002</v>
      </c>
      <c r="AB95" s="40">
        <f>$E$81*Z95</f>
        <v>1.9223750000000004</v>
      </c>
      <c r="AC95" s="40">
        <f>($H$81)*Z95</f>
        <v>4.9223750000000006</v>
      </c>
      <c r="AD95" s="82">
        <f>$J$81*Z95</f>
        <v>2.67875</v>
      </c>
    </row>
    <row r="96" spans="1:30" x14ac:dyDescent="0.25">
      <c r="A96" s="6" t="s">
        <v>52</v>
      </c>
      <c r="B96" s="9">
        <v>0</v>
      </c>
      <c r="C96" s="40">
        <f>$B$88*B96</f>
        <v>0</v>
      </c>
      <c r="D96" s="40">
        <f>$E$88*B96</f>
        <v>0</v>
      </c>
      <c r="E96" s="40">
        <f>($H$88)*B96</f>
        <v>0</v>
      </c>
      <c r="F96" s="82">
        <f>$J$88*B96</f>
        <v>0</v>
      </c>
      <c r="G96" s="6" t="s">
        <v>52</v>
      </c>
      <c r="H96" s="9">
        <v>0</v>
      </c>
      <c r="I96" s="40">
        <f>$B$88*H96</f>
        <v>0</v>
      </c>
      <c r="J96" s="40">
        <f>$E$88*H96</f>
        <v>0</v>
      </c>
      <c r="K96" s="40">
        <f>($H$88)*H96</f>
        <v>0</v>
      </c>
      <c r="L96" s="82">
        <f>$J$88*H96</f>
        <v>0</v>
      </c>
      <c r="M96" s="6" t="s">
        <v>52</v>
      </c>
      <c r="N96" s="9">
        <v>0</v>
      </c>
      <c r="O96" s="40">
        <f>$B$88*N96</f>
        <v>0</v>
      </c>
      <c r="P96" s="40">
        <f>$E$88*N96</f>
        <v>0</v>
      </c>
      <c r="Q96" s="40">
        <f>($H$88)*N96</f>
        <v>0</v>
      </c>
      <c r="R96" s="82">
        <f>$J$88*N96</f>
        <v>0</v>
      </c>
      <c r="S96" s="6" t="s">
        <v>52</v>
      </c>
      <c r="T96" s="9">
        <v>0</v>
      </c>
      <c r="U96" s="40">
        <f>$B$88*T96</f>
        <v>0</v>
      </c>
      <c r="V96" s="40">
        <f>$E$88*T96</f>
        <v>0</v>
      </c>
      <c r="W96" s="40">
        <f>($H$88)*T96</f>
        <v>0</v>
      </c>
      <c r="X96" s="82">
        <f>$J$88*T96</f>
        <v>0</v>
      </c>
      <c r="Y96" s="6" t="s">
        <v>52</v>
      </c>
      <c r="Z96" s="9">
        <v>0</v>
      </c>
      <c r="AA96" s="40">
        <f>$B$88*Z96</f>
        <v>0</v>
      </c>
      <c r="AB96" s="40">
        <f>$E$88*Z96</f>
        <v>0</v>
      </c>
      <c r="AC96" s="40">
        <f>($H$88)*Z96</f>
        <v>0</v>
      </c>
      <c r="AD96" s="82">
        <f>$J$88*Z96</f>
        <v>0</v>
      </c>
    </row>
    <row r="97" spans="1:66" x14ac:dyDescent="0.25">
      <c r="A97" s="6" t="s">
        <v>148</v>
      </c>
      <c r="B97" s="9">
        <v>0</v>
      </c>
      <c r="C97" s="40">
        <f>$B$82*B97</f>
        <v>0</v>
      </c>
      <c r="D97" s="40">
        <f>$E$82*B97</f>
        <v>0</v>
      </c>
      <c r="E97" s="40">
        <f>($H$82)*B97</f>
        <v>0</v>
      </c>
      <c r="F97" s="82">
        <f>$J$82*B97</f>
        <v>0</v>
      </c>
      <c r="G97" s="6" t="s">
        <v>148</v>
      </c>
      <c r="H97" s="9">
        <v>0</v>
      </c>
      <c r="I97" s="40">
        <f>$B$82*H97</f>
        <v>0</v>
      </c>
      <c r="J97" s="40">
        <f>$E$82*H97</f>
        <v>0</v>
      </c>
      <c r="K97" s="40">
        <f>($H$82)*H97</f>
        <v>0</v>
      </c>
      <c r="L97" s="82">
        <f>$J$82*H97</f>
        <v>0</v>
      </c>
      <c r="M97" s="6" t="s">
        <v>148</v>
      </c>
      <c r="N97" s="36">
        <v>0</v>
      </c>
      <c r="O97" s="40">
        <f>$B$82*N97</f>
        <v>0</v>
      </c>
      <c r="P97" s="40">
        <f>$E$82*N97</f>
        <v>0</v>
      </c>
      <c r="Q97" s="40">
        <f>($H$82)*N97</f>
        <v>0</v>
      </c>
      <c r="R97" s="82">
        <f>$J$82*N97</f>
        <v>0</v>
      </c>
      <c r="S97" s="6" t="s">
        <v>148</v>
      </c>
      <c r="T97" s="36">
        <v>0</v>
      </c>
      <c r="U97" s="40">
        <f>$B$82*T97</f>
        <v>0</v>
      </c>
      <c r="V97" s="40">
        <f>$E$82*T97</f>
        <v>0</v>
      </c>
      <c r="W97" s="40">
        <f>($H$82)*T97</f>
        <v>0</v>
      </c>
      <c r="X97" s="82">
        <f>$J$82*T97</f>
        <v>0</v>
      </c>
      <c r="Y97" s="6" t="s">
        <v>148</v>
      </c>
      <c r="Z97" s="36">
        <v>0</v>
      </c>
      <c r="AA97" s="40">
        <f>$B$82*Z97</f>
        <v>0</v>
      </c>
      <c r="AB97" s="40">
        <f>$E$82*Z97</f>
        <v>0</v>
      </c>
      <c r="AC97" s="40">
        <f>($H$82)*Z97</f>
        <v>0</v>
      </c>
      <c r="AD97" s="82">
        <f>$J$82*Z97</f>
        <v>0</v>
      </c>
    </row>
    <row r="98" spans="1:66" x14ac:dyDescent="0.25">
      <c r="A98" s="6" t="s">
        <v>149</v>
      </c>
      <c r="B98" s="9">
        <v>1</v>
      </c>
      <c r="C98" s="40">
        <f>$B$85*B98</f>
        <v>2.0993499999999998</v>
      </c>
      <c r="D98" s="40">
        <f>$E$85*B98</f>
        <v>2.729155</v>
      </c>
      <c r="E98" s="40">
        <f>($H$85)*B98</f>
        <v>2.729155</v>
      </c>
      <c r="F98" s="82">
        <f>$J$85*B98</f>
        <v>2.0993499999999998</v>
      </c>
      <c r="G98" s="6" t="s">
        <v>149</v>
      </c>
      <c r="H98" s="9">
        <v>1</v>
      </c>
      <c r="I98" s="40">
        <f>$B$85*H98</f>
        <v>2.0993499999999998</v>
      </c>
      <c r="J98" s="40">
        <f>$E$85*H98</f>
        <v>2.729155</v>
      </c>
      <c r="K98" s="40">
        <f>($H$85)*H98</f>
        <v>2.729155</v>
      </c>
      <c r="L98" s="82">
        <f>$J$85*H98</f>
        <v>2.0993499999999998</v>
      </c>
      <c r="M98" s="6" t="s">
        <v>149</v>
      </c>
      <c r="N98" s="36">
        <v>1</v>
      </c>
      <c r="O98" s="40">
        <f>$B$85*N98</f>
        <v>2.0993499999999998</v>
      </c>
      <c r="P98" s="40">
        <f>$E$85*N98</f>
        <v>2.729155</v>
      </c>
      <c r="Q98" s="40">
        <f>($H$85)*N98</f>
        <v>2.729155</v>
      </c>
      <c r="R98" s="82">
        <f>$J$85*N98</f>
        <v>2.0993499999999998</v>
      </c>
      <c r="S98" s="6" t="s">
        <v>149</v>
      </c>
      <c r="T98" s="36">
        <v>1</v>
      </c>
      <c r="U98" s="40">
        <f>$B$85*T98</f>
        <v>2.0993499999999998</v>
      </c>
      <c r="V98" s="40">
        <f>$E$85*T98</f>
        <v>2.729155</v>
      </c>
      <c r="W98" s="40">
        <f>($H$85)*T98</f>
        <v>2.729155</v>
      </c>
      <c r="X98" s="82">
        <f>$J$85*T98</f>
        <v>2.0993499999999998</v>
      </c>
      <c r="Y98" s="6" t="s">
        <v>149</v>
      </c>
      <c r="Z98" s="36">
        <v>1</v>
      </c>
      <c r="AA98" s="40">
        <f>$B$85*Z98</f>
        <v>2.0993499999999998</v>
      </c>
      <c r="AB98" s="40">
        <f>$E$85*Z98</f>
        <v>2.729155</v>
      </c>
      <c r="AC98" s="40">
        <f>($H$85)*Z98</f>
        <v>2.729155</v>
      </c>
      <c r="AD98" s="82">
        <f>$J$85*Z98</f>
        <v>2.0993499999999998</v>
      </c>
    </row>
    <row r="99" spans="1:66" ht="15.75" thickBot="1" x14ac:dyDescent="0.3">
      <c r="A99" s="13" t="s">
        <v>50</v>
      </c>
      <c r="B99" s="69">
        <v>1</v>
      </c>
      <c r="C99" s="120">
        <f>$B$80*B99</f>
        <v>5.9440000000000008</v>
      </c>
      <c r="D99" s="120">
        <f>$E$80*B99</f>
        <v>7.7272000000000016</v>
      </c>
      <c r="E99" s="120">
        <f>($H$80)*B99</f>
        <v>7.7272000000000016</v>
      </c>
      <c r="F99" s="81">
        <f>$J$80*B99</f>
        <v>5.9440000000000008</v>
      </c>
      <c r="G99" s="13" t="s">
        <v>50</v>
      </c>
      <c r="H99" s="69">
        <v>1</v>
      </c>
      <c r="I99" s="120">
        <f>$B$80*H99</f>
        <v>5.9440000000000008</v>
      </c>
      <c r="J99" s="120">
        <f>$E$80*H99</f>
        <v>7.7272000000000016</v>
      </c>
      <c r="K99" s="120">
        <f>($H$80)*H99</f>
        <v>7.7272000000000016</v>
      </c>
      <c r="L99" s="81">
        <f>$J$80*H99</f>
        <v>5.9440000000000008</v>
      </c>
      <c r="M99" s="13" t="s">
        <v>50</v>
      </c>
      <c r="N99" s="69">
        <v>1</v>
      </c>
      <c r="O99" s="120">
        <f>$B$80*N99</f>
        <v>5.9440000000000008</v>
      </c>
      <c r="P99" s="120">
        <f>$E$80*N99</f>
        <v>7.7272000000000016</v>
      </c>
      <c r="Q99" s="120">
        <f>($H$80)*N99</f>
        <v>7.7272000000000016</v>
      </c>
      <c r="R99" s="81">
        <f>$J$80*N99</f>
        <v>5.9440000000000008</v>
      </c>
      <c r="S99" s="13" t="s">
        <v>50</v>
      </c>
      <c r="T99" s="69">
        <v>1</v>
      </c>
      <c r="U99" s="120">
        <f>$B$80*T99</f>
        <v>5.9440000000000008</v>
      </c>
      <c r="V99" s="120">
        <f>$E$80*T99</f>
        <v>7.7272000000000016</v>
      </c>
      <c r="W99" s="120">
        <f>($H$80)*T99</f>
        <v>7.7272000000000016</v>
      </c>
      <c r="X99" s="81">
        <f>$J$80*T99</f>
        <v>5.9440000000000008</v>
      </c>
      <c r="Y99" s="13" t="s">
        <v>50</v>
      </c>
      <c r="Z99" s="69">
        <v>1</v>
      </c>
      <c r="AA99" s="120">
        <f>$B$80*Z99</f>
        <v>5.9440000000000008</v>
      </c>
      <c r="AB99" s="120">
        <f>$E$80*Z99</f>
        <v>7.7272000000000016</v>
      </c>
      <c r="AC99" s="120">
        <f>($H$80)*Z99</f>
        <v>7.7272000000000016</v>
      </c>
      <c r="AD99" s="81">
        <f>$J$80*Z99</f>
        <v>5.9440000000000008</v>
      </c>
    </row>
    <row r="100" spans="1:66" ht="15.75" thickBot="1" x14ac:dyDescent="0.3">
      <c r="A100" s="123" t="s">
        <v>153</v>
      </c>
      <c r="B100" s="67"/>
      <c r="C100" s="124">
        <f>SUM(C94:C99)</f>
        <v>20.499582500000002</v>
      </c>
      <c r="D100" s="124">
        <f>SUM(D94:D99)</f>
        <v>26.649457250000005</v>
      </c>
      <c r="E100" s="124">
        <f>SUM(E94:E99)</f>
        <v>37.374457250000006</v>
      </c>
      <c r="F100" s="125">
        <f>SUM(F94:F99)</f>
        <v>26.334582500000003</v>
      </c>
      <c r="G100" s="123" t="s">
        <v>153</v>
      </c>
      <c r="H100" s="67"/>
      <c r="I100" s="124">
        <f>SUM(I94:I99)</f>
        <v>20.499582500000002</v>
      </c>
      <c r="J100" s="124">
        <f>SUM(J94:J99)</f>
        <v>26.649457250000005</v>
      </c>
      <c r="K100" s="124">
        <f>SUM(K94:K99)</f>
        <v>37.374457250000006</v>
      </c>
      <c r="L100" s="125">
        <f>SUM(L94:L99)</f>
        <v>26.334582500000003</v>
      </c>
      <c r="M100" s="123" t="s">
        <v>153</v>
      </c>
      <c r="N100" s="67"/>
      <c r="O100" s="124">
        <f>SUM(O94:O99)</f>
        <v>20.499582500000002</v>
      </c>
      <c r="P100" s="124">
        <f>SUM(P94:P99)</f>
        <v>26.649457250000005</v>
      </c>
      <c r="Q100" s="124">
        <f>SUM(Q94:Q99)</f>
        <v>37.374457250000006</v>
      </c>
      <c r="R100" s="125">
        <f>SUM(R94:R99)</f>
        <v>26.334582500000003</v>
      </c>
      <c r="S100" s="123" t="s">
        <v>153</v>
      </c>
      <c r="T100" s="67"/>
      <c r="U100" s="124">
        <f>SUM(U94:U99)</f>
        <v>11.653650000000001</v>
      </c>
      <c r="V100" s="124">
        <f>SUM(V94:V99)</f>
        <v>15.149745000000003</v>
      </c>
      <c r="W100" s="124">
        <f>SUM(W94:W99)</f>
        <v>19.649745000000003</v>
      </c>
      <c r="X100" s="125">
        <f>SUM(X94:X99)</f>
        <v>13.75365</v>
      </c>
      <c r="Y100" s="123" t="s">
        <v>153</v>
      </c>
      <c r="Z100" s="67"/>
      <c r="AA100" s="124">
        <f>SUM(AA94:AA99)</f>
        <v>11.653650000000001</v>
      </c>
      <c r="AB100" s="124">
        <f>SUM(AB94:AB99)</f>
        <v>15.149745000000003</v>
      </c>
      <c r="AC100" s="124">
        <f>SUM(AC94:AC99)</f>
        <v>19.649745000000003</v>
      </c>
      <c r="AD100" s="125">
        <f>SUM(AD94:AD99)</f>
        <v>13.75365</v>
      </c>
    </row>
    <row r="101" spans="1:66" ht="15.75" thickBot="1" x14ac:dyDescent="0.3"/>
    <row r="102" spans="1:66" ht="15.75" thickBot="1" x14ac:dyDescent="0.3">
      <c r="A102" s="178" t="s">
        <v>154</v>
      </c>
      <c r="B102" s="179"/>
      <c r="C102" s="179"/>
      <c r="D102" s="179"/>
      <c r="E102" s="179"/>
      <c r="F102" s="180"/>
      <c r="G102" s="178" t="s">
        <v>154</v>
      </c>
      <c r="H102" s="179"/>
      <c r="I102" s="179"/>
      <c r="J102" s="179"/>
      <c r="K102" s="179"/>
      <c r="L102" s="180"/>
      <c r="M102" s="178" t="s">
        <v>154</v>
      </c>
      <c r="N102" s="179"/>
      <c r="O102" s="179"/>
      <c r="P102" s="179"/>
      <c r="Q102" s="179"/>
      <c r="R102" s="180"/>
      <c r="S102" s="178" t="s">
        <v>154</v>
      </c>
      <c r="T102" s="179"/>
      <c r="U102" s="179"/>
      <c r="V102" s="179"/>
      <c r="W102" s="179"/>
      <c r="X102" s="180"/>
      <c r="Y102" s="178" t="s">
        <v>154</v>
      </c>
      <c r="Z102" s="179"/>
      <c r="AA102" s="179"/>
      <c r="AB102" s="179"/>
      <c r="AC102" s="179"/>
      <c r="AD102" s="180"/>
    </row>
    <row r="103" spans="1:66" x14ac:dyDescent="0.25">
      <c r="A103" s="79"/>
      <c r="B103" s="121" t="s">
        <v>15</v>
      </c>
      <c r="C103" s="121" t="s">
        <v>40</v>
      </c>
      <c r="D103" s="121" t="s">
        <v>43</v>
      </c>
      <c r="E103" s="121" t="s">
        <v>46</v>
      </c>
      <c r="F103" s="122" t="s">
        <v>150</v>
      </c>
      <c r="G103" s="79"/>
      <c r="H103" s="121" t="s">
        <v>15</v>
      </c>
      <c r="I103" s="121" t="s">
        <v>40</v>
      </c>
      <c r="J103" s="121" t="s">
        <v>43</v>
      </c>
      <c r="K103" s="121" t="s">
        <v>46</v>
      </c>
      <c r="L103" s="122" t="s">
        <v>150</v>
      </c>
      <c r="M103" s="79"/>
      <c r="N103" s="121" t="s">
        <v>15</v>
      </c>
      <c r="O103" s="121" t="s">
        <v>40</v>
      </c>
      <c r="P103" s="121" t="s">
        <v>43</v>
      </c>
      <c r="Q103" s="121" t="s">
        <v>46</v>
      </c>
      <c r="R103" s="122" t="s">
        <v>150</v>
      </c>
      <c r="S103" s="79"/>
      <c r="T103" s="121" t="s">
        <v>15</v>
      </c>
      <c r="U103" s="121" t="s">
        <v>40</v>
      </c>
      <c r="V103" s="121" t="s">
        <v>43</v>
      </c>
      <c r="W103" s="121" t="s">
        <v>46</v>
      </c>
      <c r="X103" s="122" t="s">
        <v>150</v>
      </c>
      <c r="Y103" s="79"/>
      <c r="Z103" s="121" t="s">
        <v>15</v>
      </c>
      <c r="AA103" s="121" t="s">
        <v>40</v>
      </c>
      <c r="AB103" s="121" t="s">
        <v>43</v>
      </c>
      <c r="AC103" s="121" t="s">
        <v>46</v>
      </c>
      <c r="AD103" s="122" t="s">
        <v>150</v>
      </c>
    </row>
    <row r="104" spans="1:66" x14ac:dyDescent="0.25">
      <c r="A104" s="6" t="s">
        <v>49</v>
      </c>
      <c r="B104" s="40">
        <f>B94</f>
        <v>2.5750000000000002</v>
      </c>
      <c r="C104" s="40">
        <f>$B$77*B104</f>
        <v>10.977482500000002</v>
      </c>
      <c r="D104" s="40">
        <f>$E$77*B104</f>
        <v>14.270727250000004</v>
      </c>
      <c r="E104" s="40">
        <f>($H$77)*B104</f>
        <v>21.995727250000002</v>
      </c>
      <c r="F104" s="82">
        <f>$J$77*B104</f>
        <v>15.612482500000002</v>
      </c>
      <c r="G104" s="6" t="s">
        <v>49</v>
      </c>
      <c r="H104" s="9">
        <f>(5.15/2)</f>
        <v>2.5750000000000002</v>
      </c>
      <c r="I104" s="40">
        <f>$B$77*H104</f>
        <v>10.977482500000002</v>
      </c>
      <c r="J104" s="40">
        <f>$E$77*H104</f>
        <v>14.270727250000004</v>
      </c>
      <c r="K104" s="40">
        <f>($H$77)*H104</f>
        <v>21.995727250000002</v>
      </c>
      <c r="L104" s="82">
        <f>$J$77*H104</f>
        <v>15.612482500000002</v>
      </c>
      <c r="M104" s="6" t="s">
        <v>49</v>
      </c>
      <c r="N104" s="9">
        <f>5.15/2</f>
        <v>2.5750000000000002</v>
      </c>
      <c r="O104" s="40">
        <f>$B$77*N104</f>
        <v>10.977482500000002</v>
      </c>
      <c r="P104" s="40">
        <f>$E$77*N104</f>
        <v>14.270727250000004</v>
      </c>
      <c r="Q104" s="40">
        <f>($H$77)*N104</f>
        <v>21.995727250000002</v>
      </c>
      <c r="R104" s="82">
        <f>$J$77*N104</f>
        <v>15.612482500000002</v>
      </c>
      <c r="S104" s="6" t="s">
        <v>49</v>
      </c>
      <c r="T104" s="9">
        <f>T94</f>
        <v>0.5</v>
      </c>
      <c r="U104" s="40">
        <f>$B$77*T104</f>
        <v>2.1315500000000003</v>
      </c>
      <c r="V104" s="40">
        <f>$E$77*T104</f>
        <v>2.7710150000000007</v>
      </c>
      <c r="W104" s="40">
        <f>($H$77)*T104</f>
        <v>4.2710150000000002</v>
      </c>
      <c r="X104" s="82">
        <f>$J$77*T104</f>
        <v>3.0315500000000002</v>
      </c>
      <c r="Y104" s="6" t="s">
        <v>49</v>
      </c>
      <c r="Z104" s="9">
        <f>Z94</f>
        <v>0.5</v>
      </c>
      <c r="AA104" s="40">
        <f>$B$77*Z104</f>
        <v>2.1315500000000003</v>
      </c>
      <c r="AB104" s="40">
        <f>$E$77*Z104</f>
        <v>2.7710150000000007</v>
      </c>
      <c r="AC104" s="40">
        <f>($H$77)*Z104</f>
        <v>4.2710150000000002</v>
      </c>
      <c r="AD104" s="82">
        <f>$J$77*Z104</f>
        <v>3.0315500000000002</v>
      </c>
    </row>
    <row r="105" spans="1:66" x14ac:dyDescent="0.25">
      <c r="A105" s="6" t="s">
        <v>147</v>
      </c>
      <c r="B105" s="40">
        <v>0</v>
      </c>
      <c r="C105" s="40">
        <f>$B$81*B105</f>
        <v>0</v>
      </c>
      <c r="D105" s="40">
        <f>$E$81*B105</f>
        <v>0</v>
      </c>
      <c r="E105" s="40">
        <f>($H$81)*B105</f>
        <v>0</v>
      </c>
      <c r="F105" s="82">
        <f>$J$81*B105</f>
        <v>0</v>
      </c>
      <c r="G105" s="6" t="s">
        <v>147</v>
      </c>
      <c r="H105" s="109">
        <v>0</v>
      </c>
      <c r="I105" s="40">
        <f>$B$81*H105</f>
        <v>0</v>
      </c>
      <c r="J105" s="40">
        <f>$E$81*H105</f>
        <v>0</v>
      </c>
      <c r="K105" s="40">
        <f>($H$81)*H105</f>
        <v>0</v>
      </c>
      <c r="L105" s="82">
        <f>$J$81*H105</f>
        <v>0</v>
      </c>
      <c r="M105" s="6" t="s">
        <v>147</v>
      </c>
      <c r="N105" s="9">
        <v>0</v>
      </c>
      <c r="O105" s="40">
        <f>$B$81*N105</f>
        <v>0</v>
      </c>
      <c r="P105" s="40">
        <f>$E$81*N105</f>
        <v>0</v>
      </c>
      <c r="Q105" s="40">
        <f>($H$81)*N105</f>
        <v>0</v>
      </c>
      <c r="R105" s="82">
        <f>$J$81*N105</f>
        <v>0</v>
      </c>
      <c r="S105" s="6" t="s">
        <v>147</v>
      </c>
      <c r="T105" s="9">
        <v>0</v>
      </c>
      <c r="U105" s="40">
        <f>$B$81*T105</f>
        <v>0</v>
      </c>
      <c r="V105" s="40">
        <f>$E$81*T105</f>
        <v>0</v>
      </c>
      <c r="W105" s="40">
        <f>($H$81)*T105</f>
        <v>0</v>
      </c>
      <c r="X105" s="82">
        <f>$J$81*T105</f>
        <v>0</v>
      </c>
      <c r="Y105" s="6" t="s">
        <v>147</v>
      </c>
      <c r="Z105" s="9">
        <v>0</v>
      </c>
      <c r="AA105" s="40">
        <f>$B$81*Z105</f>
        <v>0</v>
      </c>
      <c r="AB105" s="40">
        <f>$E$81*Z105</f>
        <v>0</v>
      </c>
      <c r="AC105" s="40">
        <f>($H$81)*Z105</f>
        <v>0</v>
      </c>
      <c r="AD105" s="82">
        <f>$J$81*Z105</f>
        <v>0</v>
      </c>
    </row>
    <row r="106" spans="1:66" x14ac:dyDescent="0.25">
      <c r="A106" s="6" t="s">
        <v>52</v>
      </c>
      <c r="B106" s="40">
        <v>0</v>
      </c>
      <c r="C106" s="40">
        <f>$B$88*B106</f>
        <v>0</v>
      </c>
      <c r="D106" s="40">
        <f>$E$88*B106</f>
        <v>0</v>
      </c>
      <c r="E106" s="40">
        <f>($H$88)*B106</f>
        <v>0</v>
      </c>
      <c r="F106" s="82">
        <f>$J$88*B106</f>
        <v>0</v>
      </c>
      <c r="G106" s="6" t="s">
        <v>52</v>
      </c>
      <c r="H106" s="9">
        <v>0</v>
      </c>
      <c r="I106" s="40">
        <f>$B$88*H106</f>
        <v>0</v>
      </c>
      <c r="J106" s="40">
        <f>$E$88*H106</f>
        <v>0</v>
      </c>
      <c r="K106" s="40">
        <f>($H$88)*H106</f>
        <v>0</v>
      </c>
      <c r="L106" s="82">
        <f>$J$88*H106</f>
        <v>0</v>
      </c>
      <c r="M106" s="6" t="s">
        <v>52</v>
      </c>
      <c r="N106" s="9">
        <v>0</v>
      </c>
      <c r="O106" s="40">
        <f>$B$88*N106</f>
        <v>0</v>
      </c>
      <c r="P106" s="40">
        <f>$E$88*N106</f>
        <v>0</v>
      </c>
      <c r="Q106" s="40">
        <f>($H$88)*N106</f>
        <v>0</v>
      </c>
      <c r="R106" s="82">
        <f>$J$88*N106</f>
        <v>0</v>
      </c>
      <c r="S106" s="6" t="s">
        <v>52</v>
      </c>
      <c r="T106" s="9">
        <v>0</v>
      </c>
      <c r="U106" s="40">
        <f>$B$88*T106</f>
        <v>0</v>
      </c>
      <c r="V106" s="40">
        <f>$E$88*T106</f>
        <v>0</v>
      </c>
      <c r="W106" s="40">
        <f>($H$88)*T106</f>
        <v>0</v>
      </c>
      <c r="X106" s="82">
        <f>$J$88*T106</f>
        <v>0</v>
      </c>
      <c r="Y106" s="6" t="s">
        <v>52</v>
      </c>
      <c r="Z106" s="9">
        <v>0</v>
      </c>
      <c r="AA106" s="40">
        <f>$B$88*Z106</f>
        <v>0</v>
      </c>
      <c r="AB106" s="40">
        <f>$E$88*Z106</f>
        <v>0</v>
      </c>
      <c r="AC106" s="40">
        <f>($H$88)*Z106</f>
        <v>0</v>
      </c>
      <c r="AD106" s="82">
        <f>$J$88*Z106</f>
        <v>0</v>
      </c>
    </row>
    <row r="107" spans="1:66" x14ac:dyDescent="0.25">
      <c r="A107" s="6" t="s">
        <v>148</v>
      </c>
      <c r="B107" s="9">
        <v>1</v>
      </c>
      <c r="C107" s="40">
        <f>$B$83*B107</f>
        <v>3.6127500000000001</v>
      </c>
      <c r="D107" s="40">
        <f>$E$83*B107</f>
        <v>4.6965750000000002</v>
      </c>
      <c r="E107" s="40">
        <f>($H$83)*B107</f>
        <v>4.6965750000000002</v>
      </c>
      <c r="F107" s="82">
        <f>$J$83*B107</f>
        <v>3.6127500000000001</v>
      </c>
      <c r="G107" s="6" t="s">
        <v>148</v>
      </c>
      <c r="H107" s="9">
        <v>1</v>
      </c>
      <c r="I107" s="40">
        <f>$B$83*H107</f>
        <v>3.6127500000000001</v>
      </c>
      <c r="J107" s="40">
        <f>$E$83*H107</f>
        <v>4.6965750000000002</v>
      </c>
      <c r="K107" s="40">
        <f>($H$83)*H107</f>
        <v>4.6965750000000002</v>
      </c>
      <c r="L107" s="82">
        <f>$J$83*H107</f>
        <v>3.6127500000000001</v>
      </c>
      <c r="M107" s="6" t="s">
        <v>148</v>
      </c>
      <c r="N107" s="9">
        <v>1</v>
      </c>
      <c r="O107" s="40">
        <f>$B$83*N107</f>
        <v>3.6127500000000001</v>
      </c>
      <c r="P107" s="40">
        <f>$E$83*N107</f>
        <v>4.6965750000000002</v>
      </c>
      <c r="Q107" s="40">
        <f>($H$83)*N107</f>
        <v>4.6965750000000002</v>
      </c>
      <c r="R107" s="82">
        <f>$J$83*N107</f>
        <v>3.6127500000000001</v>
      </c>
      <c r="S107" s="6" t="s">
        <v>148</v>
      </c>
      <c r="T107" s="9">
        <v>1</v>
      </c>
      <c r="U107" s="40">
        <f>$B$83*T107</f>
        <v>3.6127500000000001</v>
      </c>
      <c r="V107" s="40">
        <f>$E$83*T107</f>
        <v>4.6965750000000002</v>
      </c>
      <c r="W107" s="40">
        <f>($H$83)*T107</f>
        <v>4.6965750000000002</v>
      </c>
      <c r="X107" s="82">
        <f>$J$83*T107</f>
        <v>3.6127500000000001</v>
      </c>
      <c r="Y107" s="6" t="s">
        <v>148</v>
      </c>
      <c r="Z107" s="9">
        <v>1</v>
      </c>
      <c r="AA107" s="40">
        <f>$B$83*Z107</f>
        <v>3.6127500000000001</v>
      </c>
      <c r="AB107" s="40">
        <f>$E$83*Z107</f>
        <v>4.6965750000000002</v>
      </c>
      <c r="AC107" s="40">
        <f>($H$83)*Z107</f>
        <v>4.6965750000000002</v>
      </c>
      <c r="AD107" s="82">
        <f>$J$83*Z107</f>
        <v>3.6127500000000001</v>
      </c>
    </row>
    <row r="108" spans="1:66" x14ac:dyDescent="0.25">
      <c r="A108" s="6" t="s">
        <v>149</v>
      </c>
      <c r="B108" s="9">
        <v>0</v>
      </c>
      <c r="C108" s="40">
        <f>$B$85*B108</f>
        <v>0</v>
      </c>
      <c r="D108" s="40">
        <f>$E$85*B108</f>
        <v>0</v>
      </c>
      <c r="E108" s="40">
        <f>($H$85)*B108</f>
        <v>0</v>
      </c>
      <c r="F108" s="82">
        <f>$J$85*B108</f>
        <v>0</v>
      </c>
      <c r="G108" s="6" t="s">
        <v>149</v>
      </c>
      <c r="H108" s="9">
        <v>0</v>
      </c>
      <c r="I108" s="40">
        <f>$B$85*H108</f>
        <v>0</v>
      </c>
      <c r="J108" s="40">
        <f>$E$85*H108</f>
        <v>0</v>
      </c>
      <c r="K108" s="40">
        <f>($H$85)*H108</f>
        <v>0</v>
      </c>
      <c r="L108" s="82">
        <f>$J$85*H108</f>
        <v>0</v>
      </c>
      <c r="M108" s="6" t="s">
        <v>149</v>
      </c>
      <c r="N108" s="36">
        <v>0</v>
      </c>
      <c r="O108" s="40">
        <f>$B$85*N108</f>
        <v>0</v>
      </c>
      <c r="P108" s="40">
        <f>$E$85*N108</f>
        <v>0</v>
      </c>
      <c r="Q108" s="40">
        <f>($H$85)*N108</f>
        <v>0</v>
      </c>
      <c r="R108" s="82">
        <f>$J$85*N108</f>
        <v>0</v>
      </c>
      <c r="S108" s="6" t="s">
        <v>149</v>
      </c>
      <c r="T108" s="36">
        <v>0</v>
      </c>
      <c r="U108" s="40">
        <f>$B$85*T108</f>
        <v>0</v>
      </c>
      <c r="V108" s="40">
        <f>$E$85*T108</f>
        <v>0</v>
      </c>
      <c r="W108" s="40">
        <f>($H$85)*T108</f>
        <v>0</v>
      </c>
      <c r="X108" s="82">
        <f>$J$85*T108</f>
        <v>0</v>
      </c>
      <c r="Y108" s="6" t="s">
        <v>149</v>
      </c>
      <c r="Z108" s="36">
        <v>0</v>
      </c>
      <c r="AA108" s="40">
        <f>$B$85*Z108</f>
        <v>0</v>
      </c>
      <c r="AB108" s="40">
        <f>$E$85*Z108</f>
        <v>0</v>
      </c>
      <c r="AC108" s="40">
        <f>($H$85)*Z108</f>
        <v>0</v>
      </c>
      <c r="AD108" s="82">
        <f>$J$85*Z108</f>
        <v>0</v>
      </c>
    </row>
    <row r="109" spans="1:66" ht="15.75" thickBot="1" x14ac:dyDescent="0.3">
      <c r="A109" s="13" t="s">
        <v>50</v>
      </c>
      <c r="B109" s="69">
        <v>1</v>
      </c>
      <c r="C109" s="120">
        <f>$B$80*B109</f>
        <v>5.9440000000000008</v>
      </c>
      <c r="D109" s="120">
        <f>$E$80*B109</f>
        <v>7.7272000000000016</v>
      </c>
      <c r="E109" s="120">
        <f>($H$80)*B109</f>
        <v>7.7272000000000016</v>
      </c>
      <c r="F109" s="81">
        <f>$J$80*B109</f>
        <v>5.9440000000000008</v>
      </c>
      <c r="G109" s="13" t="s">
        <v>50</v>
      </c>
      <c r="H109" s="69">
        <v>1</v>
      </c>
      <c r="I109" s="120">
        <f>$B$80*H109</f>
        <v>5.9440000000000008</v>
      </c>
      <c r="J109" s="120">
        <f>$E$80*H109</f>
        <v>7.7272000000000016</v>
      </c>
      <c r="K109" s="120">
        <f>($H$80)*H109</f>
        <v>7.7272000000000016</v>
      </c>
      <c r="L109" s="81">
        <f>$J$80*H109</f>
        <v>5.9440000000000008</v>
      </c>
      <c r="M109" s="13" t="s">
        <v>50</v>
      </c>
      <c r="N109" s="69">
        <v>1</v>
      </c>
      <c r="O109" s="120">
        <f>$B$80*N109</f>
        <v>5.9440000000000008</v>
      </c>
      <c r="P109" s="120">
        <f>$E$80*N109</f>
        <v>7.7272000000000016</v>
      </c>
      <c r="Q109" s="120">
        <f>($H$80)*N109</f>
        <v>7.7272000000000016</v>
      </c>
      <c r="R109" s="81">
        <f>$J$80*N109</f>
        <v>5.9440000000000008</v>
      </c>
      <c r="S109" s="13" t="s">
        <v>50</v>
      </c>
      <c r="T109" s="69">
        <v>1</v>
      </c>
      <c r="U109" s="120">
        <f>$B$80*T109</f>
        <v>5.9440000000000008</v>
      </c>
      <c r="V109" s="120">
        <f>$E$80*T109</f>
        <v>7.7272000000000016</v>
      </c>
      <c r="W109" s="120">
        <f>($H$80)*T109</f>
        <v>7.7272000000000016</v>
      </c>
      <c r="X109" s="81">
        <f>$J$80*T109</f>
        <v>5.9440000000000008</v>
      </c>
      <c r="Y109" s="13" t="s">
        <v>50</v>
      </c>
      <c r="Z109" s="69">
        <v>1</v>
      </c>
      <c r="AA109" s="120">
        <f>$B$80*Z109</f>
        <v>5.9440000000000008</v>
      </c>
      <c r="AB109" s="120">
        <f>$E$80*Z109</f>
        <v>7.7272000000000016</v>
      </c>
      <c r="AC109" s="120">
        <f>($H$80)*Z109</f>
        <v>7.7272000000000016</v>
      </c>
      <c r="AD109" s="81">
        <f>$J$80*Z109</f>
        <v>5.9440000000000008</v>
      </c>
    </row>
    <row r="110" spans="1:66" ht="15.75" thickBot="1" x14ac:dyDescent="0.3">
      <c r="A110" s="123" t="s">
        <v>153</v>
      </c>
      <c r="B110" s="67"/>
      <c r="C110" s="124">
        <f>SUM(C104:C109)</f>
        <v>20.534232500000002</v>
      </c>
      <c r="D110" s="124">
        <f>SUM(D104:D109)</f>
        <v>26.694502250000006</v>
      </c>
      <c r="E110" s="124">
        <f>SUM(E104:E109)</f>
        <v>34.419502250000001</v>
      </c>
      <c r="F110" s="125">
        <f>SUM(F104:F109)</f>
        <v>25.169232500000007</v>
      </c>
      <c r="G110" s="123" t="s">
        <v>153</v>
      </c>
      <c r="H110" s="67"/>
      <c r="I110" s="124">
        <f>SUM(I104:I109)</f>
        <v>20.534232500000002</v>
      </c>
      <c r="J110" s="124">
        <f>SUM(J104:J109)</f>
        <v>26.694502250000006</v>
      </c>
      <c r="K110" s="124">
        <f>SUM(K104:K109)</f>
        <v>34.419502250000001</v>
      </c>
      <c r="L110" s="125">
        <f>SUM(L104:L109)</f>
        <v>25.169232500000007</v>
      </c>
      <c r="M110" s="123" t="s">
        <v>153</v>
      </c>
      <c r="N110" s="67"/>
      <c r="O110" s="124">
        <f>SUM(O104:O109)</f>
        <v>20.534232500000002</v>
      </c>
      <c r="P110" s="124">
        <f>SUM(P104:P109)</f>
        <v>26.694502250000006</v>
      </c>
      <c r="Q110" s="124">
        <f>SUM(Q104:Q109)</f>
        <v>34.419502250000001</v>
      </c>
      <c r="R110" s="125">
        <f>SUM(R104:R109)</f>
        <v>25.169232500000007</v>
      </c>
      <c r="S110" s="123" t="s">
        <v>153</v>
      </c>
      <c r="T110" s="67"/>
      <c r="U110" s="124">
        <f>SUM(U104:U109)</f>
        <v>11.688300000000002</v>
      </c>
      <c r="V110" s="124">
        <f>SUM(V104:V109)</f>
        <v>15.194790000000003</v>
      </c>
      <c r="W110" s="124">
        <f>SUM(W104:W109)</f>
        <v>16.694790000000005</v>
      </c>
      <c r="X110" s="125">
        <f>SUM(X104:X109)</f>
        <v>12.5883</v>
      </c>
      <c r="Y110" s="123" t="s">
        <v>153</v>
      </c>
      <c r="Z110" s="67"/>
      <c r="AA110" s="124">
        <f>SUM(AA104:AA109)</f>
        <v>11.688300000000002</v>
      </c>
      <c r="AB110" s="124">
        <f>SUM(AB104:AB109)</f>
        <v>15.194790000000003</v>
      </c>
      <c r="AC110" s="124">
        <f>SUM(AC104:AC109)</f>
        <v>16.694790000000005</v>
      </c>
      <c r="AD110" s="125">
        <f>SUM(AD104:AD109)</f>
        <v>12.5883</v>
      </c>
      <c r="AI110" s="68"/>
      <c r="AK110" s="9"/>
      <c r="AM110" s="9"/>
      <c r="AO110" s="9"/>
      <c r="AP110" s="9"/>
    </row>
    <row r="111" spans="1:66" ht="15.75" thickBot="1" x14ac:dyDescent="0.3">
      <c r="AI111" s="68"/>
      <c r="AK111" s="9"/>
      <c r="AM111" s="9"/>
      <c r="AO111" s="9"/>
      <c r="AP111" s="9"/>
    </row>
    <row r="112" spans="1:66" ht="15.75" thickBot="1" x14ac:dyDescent="0.3">
      <c r="A112" s="178" t="s">
        <v>155</v>
      </c>
      <c r="B112" s="179"/>
      <c r="C112" s="179"/>
      <c r="D112" s="179"/>
      <c r="E112" s="179"/>
      <c r="F112" s="180"/>
      <c r="G112" s="178" t="s">
        <v>155</v>
      </c>
      <c r="H112" s="179"/>
      <c r="I112" s="179"/>
      <c r="J112" s="179"/>
      <c r="K112" s="179"/>
      <c r="L112" s="180"/>
      <c r="M112" s="178" t="s">
        <v>155</v>
      </c>
      <c r="N112" s="179"/>
      <c r="O112" s="179"/>
      <c r="P112" s="179"/>
      <c r="Q112" s="179"/>
      <c r="R112" s="180"/>
      <c r="S112" s="178" t="s">
        <v>155</v>
      </c>
      <c r="T112" s="179"/>
      <c r="U112" s="179"/>
      <c r="V112" s="179"/>
      <c r="W112" s="179"/>
      <c r="X112" s="180"/>
      <c r="Y112" s="178" t="s">
        <v>155</v>
      </c>
      <c r="Z112" s="179"/>
      <c r="AA112" s="179"/>
      <c r="AB112" s="179"/>
      <c r="AC112" s="179"/>
      <c r="AD112" s="180"/>
      <c r="BG112" s="68"/>
      <c r="BI112" s="9"/>
      <c r="BK112" s="9"/>
      <c r="BM112" s="9"/>
      <c r="BN112" s="9"/>
    </row>
    <row r="113" spans="1:69" ht="15.75" thickBot="1" x14ac:dyDescent="0.3">
      <c r="A113" s="79"/>
      <c r="B113" s="40" t="s">
        <v>15</v>
      </c>
      <c r="C113" s="121" t="s">
        <v>40</v>
      </c>
      <c r="D113" s="121" t="s">
        <v>43</v>
      </c>
      <c r="E113" s="121" t="s">
        <v>46</v>
      </c>
      <c r="F113" s="122" t="s">
        <v>150</v>
      </c>
      <c r="G113" s="79"/>
      <c r="H113" s="121" t="s">
        <v>15</v>
      </c>
      <c r="I113" s="121" t="s">
        <v>40</v>
      </c>
      <c r="J113" s="121" t="s">
        <v>43</v>
      </c>
      <c r="K113" s="121" t="s">
        <v>46</v>
      </c>
      <c r="L113" s="122" t="s">
        <v>150</v>
      </c>
      <c r="M113" s="79"/>
      <c r="N113" s="121" t="s">
        <v>15</v>
      </c>
      <c r="O113" s="121" t="s">
        <v>40</v>
      </c>
      <c r="P113" s="121" t="s">
        <v>43</v>
      </c>
      <c r="Q113" s="121" t="s">
        <v>46</v>
      </c>
      <c r="R113" s="122" t="s">
        <v>150</v>
      </c>
      <c r="S113" s="79"/>
      <c r="T113" s="121" t="s">
        <v>15</v>
      </c>
      <c r="U113" s="121" t="s">
        <v>40</v>
      </c>
      <c r="V113" s="121" t="s">
        <v>43</v>
      </c>
      <c r="W113" s="121" t="s">
        <v>46</v>
      </c>
      <c r="X113" s="122" t="s">
        <v>150</v>
      </c>
      <c r="Y113" s="79"/>
      <c r="Z113" s="121" t="s">
        <v>15</v>
      </c>
      <c r="AA113" s="121" t="s">
        <v>40</v>
      </c>
      <c r="AB113" s="121" t="s">
        <v>43</v>
      </c>
      <c r="AC113" s="121" t="s">
        <v>46</v>
      </c>
      <c r="AD113" s="122" t="s">
        <v>150</v>
      </c>
      <c r="BG113" s="68"/>
      <c r="BI113" s="9"/>
      <c r="BK113" s="9"/>
      <c r="BM113" s="9"/>
      <c r="BN113" s="9"/>
    </row>
    <row r="114" spans="1:69" x14ac:dyDescent="0.25">
      <c r="A114" s="6" t="s">
        <v>49</v>
      </c>
      <c r="B114" s="40">
        <f>B104</f>
        <v>2.5750000000000002</v>
      </c>
      <c r="C114" s="40">
        <f>$B$77*B114</f>
        <v>10.977482500000002</v>
      </c>
      <c r="D114" s="40">
        <f>$E$77*B114</f>
        <v>14.270727250000004</v>
      </c>
      <c r="E114" s="40">
        <f>($H$77)*B114</f>
        <v>21.995727250000002</v>
      </c>
      <c r="F114" s="82">
        <f>$J$77*B114</f>
        <v>15.612482500000002</v>
      </c>
      <c r="G114" s="6" t="s">
        <v>49</v>
      </c>
      <c r="H114" s="9">
        <f>H104</f>
        <v>2.5750000000000002</v>
      </c>
      <c r="I114" s="40">
        <f>$B$77*H114</f>
        <v>10.977482500000002</v>
      </c>
      <c r="J114" s="40">
        <f>$E$77*H114</f>
        <v>14.270727250000004</v>
      </c>
      <c r="K114" s="40">
        <f>($H$77)*H114</f>
        <v>21.995727250000002</v>
      </c>
      <c r="L114" s="82">
        <f>$J$77*H114</f>
        <v>15.612482500000002</v>
      </c>
      <c r="M114" s="6" t="s">
        <v>49</v>
      </c>
      <c r="N114" s="9">
        <f>N104</f>
        <v>2.5750000000000002</v>
      </c>
      <c r="O114" s="40">
        <f>$B$77*N114</f>
        <v>10.977482500000002</v>
      </c>
      <c r="P114" s="40">
        <f>$E$77*N114</f>
        <v>14.270727250000004</v>
      </c>
      <c r="Q114" s="40">
        <f>($H$77)*N114</f>
        <v>21.995727250000002</v>
      </c>
      <c r="R114" s="82">
        <f>$J$77*N114</f>
        <v>15.612482500000002</v>
      </c>
      <c r="S114" s="6" t="s">
        <v>49</v>
      </c>
      <c r="T114" s="9">
        <f>T104</f>
        <v>0.5</v>
      </c>
      <c r="U114" s="40">
        <f>$B$77*T114</f>
        <v>2.1315500000000003</v>
      </c>
      <c r="V114" s="40">
        <f>$E$77*T114</f>
        <v>2.7710150000000007</v>
      </c>
      <c r="W114" s="40">
        <f>($H$77)*T114</f>
        <v>4.2710150000000002</v>
      </c>
      <c r="X114" s="82">
        <f>$J$77*T114</f>
        <v>3.0315500000000002</v>
      </c>
      <c r="Y114" s="6" t="s">
        <v>49</v>
      </c>
      <c r="Z114" s="9">
        <f>Z104</f>
        <v>0.5</v>
      </c>
      <c r="AA114" s="40">
        <f>$B$77*Z114</f>
        <v>2.1315500000000003</v>
      </c>
      <c r="AB114" s="40">
        <f>$E$77*Z114</f>
        <v>2.7710150000000007</v>
      </c>
      <c r="AC114" s="40">
        <f>($H$77)*Z114</f>
        <v>4.2710150000000002</v>
      </c>
      <c r="AD114" s="82">
        <f>$J$77*Z114</f>
        <v>3.0315500000000002</v>
      </c>
      <c r="BE114" s="51" t="s">
        <v>53</v>
      </c>
      <c r="BF114" s="52" t="s">
        <v>54</v>
      </c>
      <c r="BG114" s="52" t="s">
        <v>55</v>
      </c>
      <c r="BH114" s="52" t="s">
        <v>56</v>
      </c>
      <c r="BI114" s="52" t="s">
        <v>57</v>
      </c>
      <c r="BJ114" s="52" t="s">
        <v>58</v>
      </c>
      <c r="BK114" s="52" t="s">
        <v>59</v>
      </c>
      <c r="BL114" s="52" t="s">
        <v>45</v>
      </c>
      <c r="BM114" s="52" t="s">
        <v>46</v>
      </c>
      <c r="BN114" s="52" t="s">
        <v>60</v>
      </c>
      <c r="BO114" s="52" t="s">
        <v>42</v>
      </c>
      <c r="BP114" s="52" t="s">
        <v>61</v>
      </c>
      <c r="BQ114" s="53" t="s">
        <v>62</v>
      </c>
    </row>
    <row r="115" spans="1:69" x14ac:dyDescent="0.25">
      <c r="A115" s="6" t="s">
        <v>147</v>
      </c>
      <c r="B115" s="40">
        <v>0</v>
      </c>
      <c r="C115" s="40">
        <f>$B$81*B115</f>
        <v>0</v>
      </c>
      <c r="D115" s="40">
        <f>$E$81*B115</f>
        <v>0</v>
      </c>
      <c r="E115" s="40">
        <f>($H$81)*B115</f>
        <v>0</v>
      </c>
      <c r="F115" s="82">
        <f>$J$81*B115</f>
        <v>0</v>
      </c>
      <c r="G115" s="6" t="s">
        <v>147</v>
      </c>
      <c r="H115" s="109">
        <v>0</v>
      </c>
      <c r="I115" s="40">
        <f>$B$81*H115</f>
        <v>0</v>
      </c>
      <c r="J115" s="40">
        <f>$E$81*H115</f>
        <v>0</v>
      </c>
      <c r="K115" s="40">
        <f>($H$81)*H115</f>
        <v>0</v>
      </c>
      <c r="L115" s="82">
        <f>$J$81*H115</f>
        <v>0</v>
      </c>
      <c r="M115" s="6" t="s">
        <v>147</v>
      </c>
      <c r="N115" s="9">
        <v>0</v>
      </c>
      <c r="O115" s="40">
        <f>$B$81*N115</f>
        <v>0</v>
      </c>
      <c r="P115" s="40">
        <f>$E$81*N115</f>
        <v>0</v>
      </c>
      <c r="Q115" s="40">
        <f>($H$81)*N115</f>
        <v>0</v>
      </c>
      <c r="R115" s="82">
        <f>$J$81*N115</f>
        <v>0</v>
      </c>
      <c r="S115" s="6" t="s">
        <v>147</v>
      </c>
      <c r="T115" s="9">
        <v>0</v>
      </c>
      <c r="U115" s="40">
        <f>$B$81*T115</f>
        <v>0</v>
      </c>
      <c r="V115" s="40">
        <f>$E$81*T115</f>
        <v>0</v>
      </c>
      <c r="W115" s="40">
        <f>($H$81)*T115</f>
        <v>0</v>
      </c>
      <c r="X115" s="82">
        <f>$J$81*T115</f>
        <v>0</v>
      </c>
      <c r="Y115" s="6" t="s">
        <v>147</v>
      </c>
      <c r="Z115" s="9">
        <v>0</v>
      </c>
      <c r="AA115" s="40">
        <f>$B$81*Z115</f>
        <v>0</v>
      </c>
      <c r="AB115" s="40">
        <f>$E$81*Z115</f>
        <v>0</v>
      </c>
      <c r="AC115" s="40">
        <f>($H$81)*Z115</f>
        <v>0</v>
      </c>
      <c r="AD115" s="82">
        <f>$J$81*Z115</f>
        <v>0</v>
      </c>
      <c r="BE115" s="16" t="s">
        <v>63</v>
      </c>
      <c r="BF115" s="17">
        <v>1</v>
      </c>
      <c r="BG115" s="17">
        <v>1.2</v>
      </c>
      <c r="BH115" s="17">
        <v>5.8</v>
      </c>
      <c r="BI115" s="54" t="s">
        <v>64</v>
      </c>
      <c r="BJ115" s="55">
        <f>BF143</f>
        <v>3.27</v>
      </c>
      <c r="BK115" s="37">
        <f>($F$77+$E$77)*BJ115</f>
        <v>24.008438100000003</v>
      </c>
      <c r="BL115" s="17">
        <f>$G$77*BJ115</f>
        <v>9.81</v>
      </c>
      <c r="BM115" s="37">
        <f>BK115+BL115</f>
        <v>33.818438100000002</v>
      </c>
      <c r="BN115" s="37">
        <f>($B$77+$C$77)*BJ115</f>
        <v>17.864337000000003</v>
      </c>
      <c r="BO115" s="17">
        <f>$D$77*BJ115</f>
        <v>6.54</v>
      </c>
      <c r="BP115" s="17">
        <v>0.3</v>
      </c>
      <c r="BQ115" s="48">
        <f>BN115+BP115*BO115</f>
        <v>19.826337000000002</v>
      </c>
    </row>
    <row r="116" spans="1:69" x14ac:dyDescent="0.25">
      <c r="A116" s="6" t="s">
        <v>52</v>
      </c>
      <c r="B116" s="40">
        <v>0</v>
      </c>
      <c r="C116" s="40">
        <f>$B$88*B116</f>
        <v>0</v>
      </c>
      <c r="D116" s="40">
        <f>$E$88*B116</f>
        <v>0</v>
      </c>
      <c r="E116" s="40">
        <f>($H$88)*B116</f>
        <v>0</v>
      </c>
      <c r="F116" s="82">
        <f>$J$88*B116</f>
        <v>0</v>
      </c>
      <c r="G116" s="6" t="s">
        <v>52</v>
      </c>
      <c r="H116" s="9">
        <v>0</v>
      </c>
      <c r="I116" s="40">
        <f>$B$88*H116</f>
        <v>0</v>
      </c>
      <c r="J116" s="40">
        <f>$E$88*H116</f>
        <v>0</v>
      </c>
      <c r="K116" s="40">
        <f>($H$88)*H116</f>
        <v>0</v>
      </c>
      <c r="L116" s="82">
        <f>$J$88*H116</f>
        <v>0</v>
      </c>
      <c r="M116" s="6" t="s">
        <v>52</v>
      </c>
      <c r="N116" s="9">
        <v>0</v>
      </c>
      <c r="O116" s="40">
        <f>$B$88*N116</f>
        <v>0</v>
      </c>
      <c r="P116" s="40">
        <f>$E$88*N116</f>
        <v>0</v>
      </c>
      <c r="Q116" s="40">
        <f>($H$88)*N116</f>
        <v>0</v>
      </c>
      <c r="R116" s="82">
        <f>$J$88*N116</f>
        <v>0</v>
      </c>
      <c r="S116" s="6" t="s">
        <v>52</v>
      </c>
      <c r="T116" s="9">
        <v>0</v>
      </c>
      <c r="U116" s="40">
        <f>$B$88*T116</f>
        <v>0</v>
      </c>
      <c r="V116" s="40">
        <f>$E$88*T116</f>
        <v>0</v>
      </c>
      <c r="W116" s="40">
        <f>($H$88)*T116</f>
        <v>0</v>
      </c>
      <c r="X116" s="82">
        <f>$J$88*T116</f>
        <v>0</v>
      </c>
      <c r="Y116" s="6" t="s">
        <v>52</v>
      </c>
      <c r="Z116" s="9">
        <v>0</v>
      </c>
      <c r="AA116" s="40">
        <f>$B$88*Z116</f>
        <v>0</v>
      </c>
      <c r="AB116" s="40">
        <f>$E$88*Z116</f>
        <v>0</v>
      </c>
      <c r="AC116" s="40">
        <f>($H$88)*Z116</f>
        <v>0</v>
      </c>
      <c r="AD116" s="82">
        <f>$J$88*Z116</f>
        <v>0</v>
      </c>
      <c r="BE116" s="16" t="s">
        <v>38</v>
      </c>
      <c r="BF116" s="55"/>
      <c r="BG116" s="55"/>
      <c r="BH116" s="55"/>
      <c r="BI116" s="56">
        <v>5.8</v>
      </c>
      <c r="BJ116" s="55">
        <f>BF143</f>
        <v>3.27</v>
      </c>
      <c r="BK116" s="37">
        <f>(E81)*BJ116</f>
        <v>12.572332500000003</v>
      </c>
      <c r="BL116" s="57">
        <f>G81</f>
        <v>6</v>
      </c>
      <c r="BM116" s="37">
        <f>BK116+BL116</f>
        <v>18.572332500000002</v>
      </c>
      <c r="BN116" s="37">
        <f>(B81)*BJ116</f>
        <v>9.671025000000002</v>
      </c>
      <c r="BO116" s="17">
        <f>D81*BJ116</f>
        <v>13.08</v>
      </c>
      <c r="BP116" s="17">
        <v>0.6</v>
      </c>
      <c r="BQ116" s="48">
        <f>BN116+BP116*BO116</f>
        <v>17.519025000000003</v>
      </c>
    </row>
    <row r="117" spans="1:69" x14ac:dyDescent="0.25">
      <c r="A117" s="6" t="s">
        <v>148</v>
      </c>
      <c r="B117" s="40">
        <v>1</v>
      </c>
      <c r="C117" s="40">
        <f>$B$84*B117</f>
        <v>4.3627500000000001</v>
      </c>
      <c r="D117" s="40">
        <f>$E$84*B117</f>
        <v>5.6715750000000007</v>
      </c>
      <c r="E117" s="40">
        <f>($H$84)*B117</f>
        <v>5.6715750000000007</v>
      </c>
      <c r="F117" s="82">
        <f>$J$84*B117</f>
        <v>4.3627500000000001</v>
      </c>
      <c r="G117" s="6" t="s">
        <v>148</v>
      </c>
      <c r="H117" s="9">
        <v>1</v>
      </c>
      <c r="I117" s="40">
        <f>$B$84*H117</f>
        <v>4.3627500000000001</v>
      </c>
      <c r="J117" s="40">
        <f>$E$84*H117</f>
        <v>5.6715750000000007</v>
      </c>
      <c r="K117" s="40">
        <f>($H$84)*H117</f>
        <v>5.6715750000000007</v>
      </c>
      <c r="L117" s="82">
        <f>$J$84*H117</f>
        <v>4.3627500000000001</v>
      </c>
      <c r="M117" s="6" t="s">
        <v>148</v>
      </c>
      <c r="N117" s="36">
        <v>1</v>
      </c>
      <c r="O117" s="40">
        <f>$B$84*N117</f>
        <v>4.3627500000000001</v>
      </c>
      <c r="P117" s="40">
        <f>$E$84*N117</f>
        <v>5.6715750000000007</v>
      </c>
      <c r="Q117" s="40">
        <f>($H$84)*N117</f>
        <v>5.6715750000000007</v>
      </c>
      <c r="R117" s="82">
        <f>$J$84*N117</f>
        <v>4.3627500000000001</v>
      </c>
      <c r="S117" s="6" t="s">
        <v>148</v>
      </c>
      <c r="T117" s="36">
        <v>1</v>
      </c>
      <c r="U117" s="40">
        <f>$B$84*T117</f>
        <v>4.3627500000000001</v>
      </c>
      <c r="V117" s="40">
        <f>$E$84*T117</f>
        <v>5.6715750000000007</v>
      </c>
      <c r="W117" s="40">
        <f>($H$84)*T117</f>
        <v>5.6715750000000007</v>
      </c>
      <c r="X117" s="82">
        <f>$J$84*T117</f>
        <v>4.3627500000000001</v>
      </c>
      <c r="Y117" s="6" t="s">
        <v>148</v>
      </c>
      <c r="Z117" s="36">
        <v>1</v>
      </c>
      <c r="AA117" s="40">
        <f>$B$84*Z117</f>
        <v>4.3627500000000001</v>
      </c>
      <c r="AB117" s="40">
        <f>$E$84*Z117</f>
        <v>5.6715750000000007</v>
      </c>
      <c r="AC117" s="40">
        <f>($H$84)*Z117</f>
        <v>5.6715750000000007</v>
      </c>
      <c r="AD117" s="82">
        <f>$J$84*Z117</f>
        <v>4.3627500000000001</v>
      </c>
      <c r="BE117" s="16" t="s">
        <v>50</v>
      </c>
      <c r="BF117" s="55"/>
      <c r="BG117" s="55"/>
      <c r="BH117" s="55">
        <v>5.8</v>
      </c>
      <c r="BI117" s="56"/>
      <c r="BJ117" s="55">
        <f>BF143</f>
        <v>3.27</v>
      </c>
      <c r="BK117" s="57">
        <f>E80</f>
        <v>7.7272000000000016</v>
      </c>
      <c r="BL117" s="55"/>
      <c r="BM117" s="37">
        <f>BK117+BL117</f>
        <v>7.7272000000000016</v>
      </c>
      <c r="BN117" s="57">
        <f>B80</f>
        <v>5.9440000000000008</v>
      </c>
      <c r="BO117" s="55"/>
      <c r="BP117" s="17"/>
      <c r="BQ117" s="48">
        <f>BN117+BP117*BO117</f>
        <v>5.9440000000000008</v>
      </c>
    </row>
    <row r="118" spans="1:69" x14ac:dyDescent="0.25">
      <c r="A118" s="6" t="s">
        <v>149</v>
      </c>
      <c r="B118" s="40">
        <v>0</v>
      </c>
      <c r="C118" s="40">
        <f>$B$85*B118</f>
        <v>0</v>
      </c>
      <c r="D118" s="40">
        <f>$E$85*B118</f>
        <v>0</v>
      </c>
      <c r="E118" s="40">
        <f>($H$85)*B118</f>
        <v>0</v>
      </c>
      <c r="F118" s="82">
        <f>$J$85*B118</f>
        <v>0</v>
      </c>
      <c r="G118" s="6" t="s">
        <v>149</v>
      </c>
      <c r="H118" s="9">
        <v>0</v>
      </c>
      <c r="I118" s="40">
        <f>$B$85*H118</f>
        <v>0</v>
      </c>
      <c r="J118" s="40">
        <f>$E$85*H118</f>
        <v>0</v>
      </c>
      <c r="K118" s="40">
        <f>($H$85)*H118</f>
        <v>0</v>
      </c>
      <c r="L118" s="82">
        <f>$J$85*H118</f>
        <v>0</v>
      </c>
      <c r="M118" s="6" t="s">
        <v>149</v>
      </c>
      <c r="N118" s="36">
        <v>0</v>
      </c>
      <c r="O118" s="40">
        <f>$B$85*N118</f>
        <v>0</v>
      </c>
      <c r="P118" s="40">
        <f>$E$85*N118</f>
        <v>0</v>
      </c>
      <c r="Q118" s="40">
        <f>($H$85)*N118</f>
        <v>0</v>
      </c>
      <c r="R118" s="82">
        <f>$J$85*N118</f>
        <v>0</v>
      </c>
      <c r="S118" s="6" t="s">
        <v>149</v>
      </c>
      <c r="T118" s="36">
        <v>0</v>
      </c>
      <c r="U118" s="40">
        <f>$B$85*T118</f>
        <v>0</v>
      </c>
      <c r="V118" s="40">
        <f>$E$85*T118</f>
        <v>0</v>
      </c>
      <c r="W118" s="40">
        <f>($H$85)*T118</f>
        <v>0</v>
      </c>
      <c r="X118" s="82">
        <f>$J$85*T118</f>
        <v>0</v>
      </c>
      <c r="Y118" s="6" t="s">
        <v>149</v>
      </c>
      <c r="Z118" s="36">
        <v>0</v>
      </c>
      <c r="AA118" s="40">
        <f>$B$85*Z118</f>
        <v>0</v>
      </c>
      <c r="AB118" s="40">
        <f>$E$85*Z118</f>
        <v>0</v>
      </c>
      <c r="AC118" s="40">
        <f>($H$85)*Z118</f>
        <v>0</v>
      </c>
      <c r="AD118" s="82">
        <f>$J$85*Z118</f>
        <v>0</v>
      </c>
      <c r="BE118" s="16" t="s">
        <v>65</v>
      </c>
      <c r="BF118" s="17"/>
      <c r="BG118" s="17"/>
      <c r="BH118" s="17"/>
      <c r="BI118" s="54" t="s">
        <v>64</v>
      </c>
      <c r="BJ118" s="55">
        <f>BF143</f>
        <v>3.27</v>
      </c>
      <c r="BK118" s="37">
        <f>E82</f>
        <v>3.7215750000000001</v>
      </c>
      <c r="BL118" s="17"/>
      <c r="BM118" s="37">
        <f>BK118+BL118</f>
        <v>3.7215750000000001</v>
      </c>
      <c r="BN118" s="57">
        <f>B81</f>
        <v>2.9575000000000005</v>
      </c>
      <c r="BO118" s="17"/>
      <c r="BP118" s="17"/>
      <c r="BQ118" s="48">
        <f>BN118+BP118*BO118</f>
        <v>2.9575000000000005</v>
      </c>
    </row>
    <row r="119" spans="1:69" ht="15.75" thickBot="1" x14ac:dyDescent="0.3">
      <c r="A119" s="13" t="s">
        <v>50</v>
      </c>
      <c r="B119" s="40">
        <v>1</v>
      </c>
      <c r="C119" s="120">
        <f>$B$80*B119</f>
        <v>5.9440000000000008</v>
      </c>
      <c r="D119" s="120">
        <f>$E$80*B119</f>
        <v>7.7272000000000016</v>
      </c>
      <c r="E119" s="120">
        <f>($H$80)*B119</f>
        <v>7.7272000000000016</v>
      </c>
      <c r="F119" s="81">
        <f>$J$80*B119</f>
        <v>5.9440000000000008</v>
      </c>
      <c r="G119" s="13" t="s">
        <v>50</v>
      </c>
      <c r="H119" s="69">
        <v>1</v>
      </c>
      <c r="I119" s="120">
        <f>$B$80*H119</f>
        <v>5.9440000000000008</v>
      </c>
      <c r="J119" s="120">
        <f>$E$80*H119</f>
        <v>7.7272000000000016</v>
      </c>
      <c r="K119" s="120">
        <f>($H$80)*H119</f>
        <v>7.7272000000000016</v>
      </c>
      <c r="L119" s="81">
        <f>$J$80*H119</f>
        <v>5.9440000000000008</v>
      </c>
      <c r="M119" s="13" t="s">
        <v>50</v>
      </c>
      <c r="N119" s="69">
        <v>1</v>
      </c>
      <c r="O119" s="120">
        <f>$B$80*N119</f>
        <v>5.9440000000000008</v>
      </c>
      <c r="P119" s="120">
        <f>$E$80*N119</f>
        <v>7.7272000000000016</v>
      </c>
      <c r="Q119" s="120">
        <f>($H$80)*N119</f>
        <v>7.7272000000000016</v>
      </c>
      <c r="R119" s="81">
        <f>$J$80*N119</f>
        <v>5.9440000000000008</v>
      </c>
      <c r="S119" s="13" t="s">
        <v>50</v>
      </c>
      <c r="T119" s="69">
        <v>1</v>
      </c>
      <c r="U119" s="120">
        <f>$B$80*T119</f>
        <v>5.9440000000000008</v>
      </c>
      <c r="V119" s="120">
        <f>$E$80*T119</f>
        <v>7.7272000000000016</v>
      </c>
      <c r="W119" s="120">
        <f>($H$80)*T119</f>
        <v>7.7272000000000016</v>
      </c>
      <c r="X119" s="81">
        <f>$J$80*T119</f>
        <v>5.9440000000000008</v>
      </c>
      <c r="Y119" s="13" t="s">
        <v>50</v>
      </c>
      <c r="Z119" s="69">
        <v>1</v>
      </c>
      <c r="AA119" s="120">
        <f>$B$80*Z119</f>
        <v>5.9440000000000008</v>
      </c>
      <c r="AB119" s="120">
        <f>$E$80*Z119</f>
        <v>7.7272000000000016</v>
      </c>
      <c r="AC119" s="120">
        <f>($H$80)*Z119</f>
        <v>7.7272000000000016</v>
      </c>
      <c r="AD119" s="81">
        <f>$J$80*Z119</f>
        <v>5.9440000000000008</v>
      </c>
      <c r="BE119" s="182" t="s">
        <v>17</v>
      </c>
      <c r="BF119" s="183"/>
      <c r="BG119" s="183"/>
      <c r="BH119" s="183"/>
      <c r="BI119" s="183"/>
      <c r="BJ119" s="183"/>
      <c r="BK119" s="183"/>
      <c r="BL119" s="184"/>
      <c r="BM119" s="58">
        <f>BM115+BM118</f>
        <v>37.540013100000003</v>
      </c>
      <c r="BN119" s="185"/>
      <c r="BO119" s="186"/>
      <c r="BP119" s="187"/>
      <c r="BQ119" s="59">
        <f>BQ115+BQ118</f>
        <v>22.783837000000002</v>
      </c>
    </row>
    <row r="120" spans="1:69" ht="15.75" thickBot="1" x14ac:dyDescent="0.3">
      <c r="A120" s="123" t="s">
        <v>153</v>
      </c>
      <c r="B120" s="67"/>
      <c r="C120" s="124">
        <f>SUM(C114:C119)</f>
        <v>21.284232500000002</v>
      </c>
      <c r="D120" s="124">
        <f>SUM(D114:D119)</f>
        <v>27.669502250000008</v>
      </c>
      <c r="E120" s="124">
        <f>SUM(E114:E119)</f>
        <v>35.394502250000002</v>
      </c>
      <c r="F120" s="125">
        <f>SUM(F114:F119)</f>
        <v>25.919232500000007</v>
      </c>
      <c r="G120" s="123" t="s">
        <v>153</v>
      </c>
      <c r="H120" s="67"/>
      <c r="I120" s="124">
        <f>SUM(I114:I119)</f>
        <v>21.284232500000002</v>
      </c>
      <c r="J120" s="124">
        <f>SUM(J114:J119)</f>
        <v>27.669502250000008</v>
      </c>
      <c r="K120" s="124">
        <f>SUM(K114:K119)</f>
        <v>35.394502250000002</v>
      </c>
      <c r="L120" s="125">
        <f>SUM(L114:L119)</f>
        <v>25.919232500000007</v>
      </c>
      <c r="M120" s="123" t="s">
        <v>153</v>
      </c>
      <c r="N120" s="67"/>
      <c r="O120" s="124">
        <f>SUM(O114:O119)</f>
        <v>21.284232500000002</v>
      </c>
      <c r="P120" s="124">
        <f>SUM(P114:P119)</f>
        <v>27.669502250000008</v>
      </c>
      <c r="Q120" s="124">
        <f>SUM(Q114:Q119)</f>
        <v>35.394502250000002</v>
      </c>
      <c r="R120" s="125">
        <f>SUM(R114:R119)</f>
        <v>25.919232500000007</v>
      </c>
      <c r="S120" s="123" t="s">
        <v>153</v>
      </c>
      <c r="T120" s="67"/>
      <c r="U120" s="124">
        <f>SUM(U114:U119)</f>
        <v>12.438300000000002</v>
      </c>
      <c r="V120" s="124">
        <f>SUM(V114:V119)</f>
        <v>16.169790000000003</v>
      </c>
      <c r="W120" s="124">
        <f>SUM(W114:W119)</f>
        <v>17.669790000000003</v>
      </c>
      <c r="X120" s="125">
        <f>SUM(X114:X119)</f>
        <v>13.3383</v>
      </c>
      <c r="Y120" s="123" t="s">
        <v>153</v>
      </c>
      <c r="Z120" s="67"/>
      <c r="AA120" s="124">
        <f>SUM(AA114:AA119)</f>
        <v>12.438300000000002</v>
      </c>
      <c r="AB120" s="124">
        <f>SUM(AB114:AB119)</f>
        <v>16.169790000000003</v>
      </c>
      <c r="AC120" s="124">
        <f>SUM(AC114:AC119)</f>
        <v>17.669790000000003</v>
      </c>
      <c r="AD120" s="125">
        <f>SUM(AD114:AD119)</f>
        <v>13.3383</v>
      </c>
    </row>
    <row r="121" spans="1:69" x14ac:dyDescent="0.25">
      <c r="BE121" s="51" t="s">
        <v>66</v>
      </c>
      <c r="BF121" s="52" t="s">
        <v>54</v>
      </c>
      <c r="BG121" s="52" t="s">
        <v>55</v>
      </c>
      <c r="BH121" s="52" t="s">
        <v>56</v>
      </c>
      <c r="BI121" s="52" t="s">
        <v>57</v>
      </c>
      <c r="BJ121" s="52" t="s">
        <v>58</v>
      </c>
      <c r="BK121" s="52" t="s">
        <v>59</v>
      </c>
      <c r="BL121" s="52" t="s">
        <v>45</v>
      </c>
      <c r="BM121" s="52" t="s">
        <v>46</v>
      </c>
      <c r="BN121" s="52" t="s">
        <v>60</v>
      </c>
      <c r="BO121" s="52" t="s">
        <v>42</v>
      </c>
      <c r="BP121" s="52" t="s">
        <v>61</v>
      </c>
      <c r="BQ121" s="53" t="s">
        <v>62</v>
      </c>
    </row>
    <row r="122" spans="1:69" ht="15.75" thickBot="1" x14ac:dyDescent="0.3">
      <c r="BE122" s="16" t="s">
        <v>63</v>
      </c>
      <c r="BF122" s="17">
        <v>1</v>
      </c>
      <c r="BG122" s="17">
        <v>1.2</v>
      </c>
      <c r="BH122" s="17">
        <v>5.8</v>
      </c>
      <c r="BI122" s="54" t="s">
        <v>64</v>
      </c>
      <c r="BJ122" s="17">
        <f>$BF$144</f>
        <v>5.82</v>
      </c>
      <c r="BK122" s="37">
        <f>($F$77+$E$77)*BJ122</f>
        <v>42.73061460000001</v>
      </c>
      <c r="BL122" s="37">
        <f>$G$77*BJ122</f>
        <v>17.46</v>
      </c>
      <c r="BM122" s="37">
        <f>BK122+BL122</f>
        <v>60.190614600000011</v>
      </c>
      <c r="BN122" s="37">
        <f>($B$77+$C$77)*BJ122</f>
        <v>31.795242000000005</v>
      </c>
      <c r="BO122" s="37">
        <f>$D$77*BJ122</f>
        <v>11.64</v>
      </c>
      <c r="BP122" s="37">
        <v>0.3</v>
      </c>
      <c r="BQ122" s="48">
        <f>BN122+BP122*BO122</f>
        <v>35.287242000000006</v>
      </c>
    </row>
    <row r="123" spans="1:69" ht="15.75" thickBot="1" x14ac:dyDescent="0.3">
      <c r="A123" s="206" t="s">
        <v>159</v>
      </c>
      <c r="B123" s="206"/>
      <c r="C123" s="206"/>
      <c r="D123" s="206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7"/>
      <c r="S123" s="170" t="s">
        <v>164</v>
      </c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1"/>
      <c r="BE123" s="16" t="s">
        <v>38</v>
      </c>
      <c r="BF123" s="55"/>
      <c r="BG123" s="55"/>
      <c r="BH123" s="55"/>
      <c r="BI123" s="56"/>
      <c r="BJ123" s="55"/>
      <c r="BK123" s="57"/>
      <c r="BL123" s="57"/>
      <c r="BM123" s="57"/>
      <c r="BN123" s="57"/>
      <c r="BO123" s="57"/>
      <c r="BP123" s="57"/>
      <c r="BQ123" s="60"/>
    </row>
    <row r="124" spans="1:69" ht="15.75" thickBot="1" x14ac:dyDescent="0.3">
      <c r="A124" s="178" t="s">
        <v>209</v>
      </c>
      <c r="B124" s="179"/>
      <c r="C124" s="179"/>
      <c r="D124" s="179"/>
      <c r="E124" s="179"/>
      <c r="F124" s="180"/>
      <c r="G124" s="178" t="s">
        <v>160</v>
      </c>
      <c r="H124" s="179"/>
      <c r="I124" s="179"/>
      <c r="J124" s="179"/>
      <c r="K124" s="179"/>
      <c r="L124" s="180"/>
      <c r="M124" s="178" t="s">
        <v>161</v>
      </c>
      <c r="N124" s="179"/>
      <c r="O124" s="179"/>
      <c r="P124" s="179"/>
      <c r="Q124" s="179"/>
      <c r="R124" s="180"/>
      <c r="S124" s="178" t="s">
        <v>162</v>
      </c>
      <c r="T124" s="179"/>
      <c r="U124" s="179"/>
      <c r="V124" s="179"/>
      <c r="W124" s="179"/>
      <c r="X124" s="180"/>
      <c r="Y124" s="178" t="s">
        <v>163</v>
      </c>
      <c r="Z124" s="179"/>
      <c r="AA124" s="179"/>
      <c r="AB124" s="179"/>
      <c r="AC124" s="179"/>
      <c r="AD124" s="180"/>
      <c r="BE124" s="16" t="s">
        <v>50</v>
      </c>
      <c r="BF124" s="55"/>
      <c r="BG124" s="55"/>
      <c r="BH124" s="55"/>
      <c r="BI124" s="56"/>
      <c r="BJ124" s="55"/>
      <c r="BK124" s="57"/>
      <c r="BL124" s="57"/>
      <c r="BM124" s="57"/>
      <c r="BN124" s="57"/>
      <c r="BO124" s="57"/>
      <c r="BP124" s="57"/>
      <c r="BQ124" s="60"/>
    </row>
    <row r="125" spans="1:69" ht="15.75" thickBot="1" x14ac:dyDescent="0.3">
      <c r="A125" s="178" t="s">
        <v>152</v>
      </c>
      <c r="B125" s="179"/>
      <c r="C125" s="179"/>
      <c r="D125" s="179"/>
      <c r="E125" s="179"/>
      <c r="F125" s="180"/>
      <c r="G125" s="178" t="s">
        <v>152</v>
      </c>
      <c r="H125" s="179"/>
      <c r="I125" s="179"/>
      <c r="J125" s="179"/>
      <c r="K125" s="179"/>
      <c r="L125" s="180"/>
      <c r="M125" s="178" t="s">
        <v>152</v>
      </c>
      <c r="N125" s="179"/>
      <c r="O125" s="179"/>
      <c r="P125" s="179"/>
      <c r="Q125" s="179"/>
      <c r="R125" s="180"/>
      <c r="S125" s="178" t="s">
        <v>152</v>
      </c>
      <c r="T125" s="179"/>
      <c r="U125" s="179"/>
      <c r="V125" s="179"/>
      <c r="W125" s="179"/>
      <c r="X125" s="180"/>
      <c r="Y125" s="178" t="s">
        <v>152</v>
      </c>
      <c r="Z125" s="179"/>
      <c r="AA125" s="179"/>
      <c r="AB125" s="179"/>
      <c r="AC125" s="179"/>
      <c r="AD125" s="180"/>
      <c r="BE125" s="16" t="s">
        <v>65</v>
      </c>
      <c r="BF125" s="17"/>
      <c r="BG125" s="17"/>
      <c r="BH125" s="17"/>
      <c r="BI125" s="54" t="s">
        <v>64</v>
      </c>
      <c r="BJ125" s="17"/>
      <c r="BK125" s="37">
        <f>E83</f>
        <v>4.6965750000000002</v>
      </c>
      <c r="BL125" s="37"/>
      <c r="BM125" s="37">
        <f>BK125+BL125</f>
        <v>4.6965750000000002</v>
      </c>
      <c r="BN125" s="37">
        <f>B83+C83</f>
        <v>3.6127500000000001</v>
      </c>
      <c r="BO125" s="37">
        <f>D83</f>
        <v>0</v>
      </c>
      <c r="BP125" s="37"/>
      <c r="BQ125" s="48">
        <f>BN125+BP125*BO125</f>
        <v>3.6127500000000001</v>
      </c>
    </row>
    <row r="126" spans="1:69" ht="15.75" thickBot="1" x14ac:dyDescent="0.3">
      <c r="A126" s="40"/>
      <c r="B126" s="40" t="s">
        <v>15</v>
      </c>
      <c r="C126" s="40" t="s">
        <v>40</v>
      </c>
      <c r="D126" s="121" t="s">
        <v>43</v>
      </c>
      <c r="E126" s="121" t="s">
        <v>46</v>
      </c>
      <c r="F126" s="122" t="s">
        <v>150</v>
      </c>
      <c r="G126" s="79"/>
      <c r="H126" s="121" t="s">
        <v>15</v>
      </c>
      <c r="I126" s="121" t="s">
        <v>40</v>
      </c>
      <c r="J126" s="121" t="s">
        <v>43</v>
      </c>
      <c r="K126" s="121" t="s">
        <v>46</v>
      </c>
      <c r="L126" s="122" t="s">
        <v>150</v>
      </c>
      <c r="M126" s="79"/>
      <c r="N126" s="121" t="s">
        <v>15</v>
      </c>
      <c r="O126" s="121" t="s">
        <v>40</v>
      </c>
      <c r="P126" s="121" t="s">
        <v>43</v>
      </c>
      <c r="Q126" s="121" t="s">
        <v>46</v>
      </c>
      <c r="R126" s="122" t="s">
        <v>150</v>
      </c>
      <c r="S126" s="79"/>
      <c r="T126" s="121" t="s">
        <v>15</v>
      </c>
      <c r="U126" s="121" t="s">
        <v>40</v>
      </c>
      <c r="V126" s="121" t="s">
        <v>43</v>
      </c>
      <c r="W126" s="121" t="s">
        <v>46</v>
      </c>
      <c r="X126" s="122" t="s">
        <v>150</v>
      </c>
      <c r="Y126" s="79"/>
      <c r="Z126" s="121" t="s">
        <v>15</v>
      </c>
      <c r="AA126" s="121" t="s">
        <v>40</v>
      </c>
      <c r="AB126" s="121" t="s">
        <v>43</v>
      </c>
      <c r="AC126" s="121" t="s">
        <v>46</v>
      </c>
      <c r="AD126" s="122" t="s">
        <v>150</v>
      </c>
      <c r="BE126" s="182" t="s">
        <v>17</v>
      </c>
      <c r="BF126" s="183"/>
      <c r="BG126" s="183"/>
      <c r="BH126" s="183"/>
      <c r="BI126" s="183"/>
      <c r="BJ126" s="183"/>
      <c r="BK126" s="183"/>
      <c r="BL126" s="184"/>
      <c r="BM126" s="58">
        <f>BM122+BM125</f>
        <v>64.887189600000013</v>
      </c>
      <c r="BN126" s="185"/>
      <c r="BO126" s="186"/>
      <c r="BP126" s="187"/>
      <c r="BQ126" s="59">
        <f>BQ122+BQ125</f>
        <v>38.899992000000005</v>
      </c>
    </row>
    <row r="127" spans="1:69" ht="15.75" thickBot="1" x14ac:dyDescent="0.3">
      <c r="A127" s="40" t="s">
        <v>49</v>
      </c>
      <c r="B127" s="40">
        <f>(5.15+0.5)/2</f>
        <v>2.8250000000000002</v>
      </c>
      <c r="C127" s="40">
        <f>$B$77*B127</f>
        <v>12.043257500000003</v>
      </c>
      <c r="D127" s="40">
        <f>$E$77*B127</f>
        <v>15.656234750000005</v>
      </c>
      <c r="E127" s="40">
        <f>($H$77)*B127</f>
        <v>24.131234750000004</v>
      </c>
      <c r="F127" s="82">
        <f>$J$77*B127</f>
        <v>17.128257500000004</v>
      </c>
      <c r="G127" s="6" t="s">
        <v>49</v>
      </c>
      <c r="H127" s="9">
        <f>(5.15+6)/2</f>
        <v>5.5750000000000002</v>
      </c>
      <c r="I127" s="40">
        <f>$B$77*H127</f>
        <v>23.766782500000005</v>
      </c>
      <c r="J127" s="40">
        <f>$E$77*H127</f>
        <v>30.896817250000009</v>
      </c>
      <c r="K127" s="40">
        <f>($H$77)*H127</f>
        <v>47.621817250000007</v>
      </c>
      <c r="L127" s="82">
        <f>$J$77*H127</f>
        <v>33.801782500000002</v>
      </c>
      <c r="M127" s="6" t="s">
        <v>49</v>
      </c>
      <c r="N127" s="9">
        <f>(5.15+6)/2</f>
        <v>5.5750000000000002</v>
      </c>
      <c r="O127" s="40">
        <f>$B$77*N127</f>
        <v>23.766782500000005</v>
      </c>
      <c r="P127" s="40">
        <f>$E$77*N127</f>
        <v>30.896817250000009</v>
      </c>
      <c r="Q127" s="40">
        <f>($H$77)*N127</f>
        <v>47.621817250000007</v>
      </c>
      <c r="R127" s="82">
        <f>$J$77*N127</f>
        <v>33.801782500000002</v>
      </c>
      <c r="S127" s="6" t="s">
        <v>49</v>
      </c>
      <c r="T127" s="9">
        <v>0.5</v>
      </c>
      <c r="U127" s="40">
        <f>$B$77*T127</f>
        <v>2.1315500000000003</v>
      </c>
      <c r="V127" s="40">
        <f>$E$77*T127</f>
        <v>2.7710150000000007</v>
      </c>
      <c r="W127" s="40">
        <f>($H$77)*T127</f>
        <v>4.2710150000000002</v>
      </c>
      <c r="X127" s="82">
        <f>$J$77*T127</f>
        <v>3.0315500000000002</v>
      </c>
      <c r="Y127" s="6" t="s">
        <v>49</v>
      </c>
      <c r="Z127" s="9">
        <v>0.5</v>
      </c>
      <c r="AA127" s="40">
        <f>$B$77*Z127</f>
        <v>2.1315500000000003</v>
      </c>
      <c r="AB127" s="40">
        <f>$E$77*Z127</f>
        <v>2.7710150000000007</v>
      </c>
      <c r="AC127" s="40">
        <f>($H$77)*Z127</f>
        <v>4.2710150000000002</v>
      </c>
      <c r="AD127" s="82">
        <f>$J$77*Z127</f>
        <v>3.0315500000000002</v>
      </c>
    </row>
    <row r="128" spans="1:69" x14ac:dyDescent="0.25">
      <c r="A128" s="40" t="s">
        <v>147</v>
      </c>
      <c r="B128" s="40">
        <f>0.5</f>
        <v>0.5</v>
      </c>
      <c r="C128" s="40">
        <f>$B$81*B128</f>
        <v>1.4787500000000002</v>
      </c>
      <c r="D128" s="40">
        <f>$E$81*B128</f>
        <v>1.9223750000000004</v>
      </c>
      <c r="E128" s="40">
        <f>($H$81)*B128</f>
        <v>4.9223750000000006</v>
      </c>
      <c r="F128" s="82">
        <f>$J$81*B128</f>
        <v>2.67875</v>
      </c>
      <c r="G128" s="6" t="s">
        <v>147</v>
      </c>
      <c r="H128" s="127">
        <v>0.5</v>
      </c>
      <c r="I128" s="40">
        <f>$B$81*H128</f>
        <v>1.4787500000000002</v>
      </c>
      <c r="J128" s="40">
        <f>$E$81*H128</f>
        <v>1.9223750000000004</v>
      </c>
      <c r="K128" s="40">
        <f>($H$81)*H128</f>
        <v>4.9223750000000006</v>
      </c>
      <c r="L128" s="82">
        <f>$J$81*H128</f>
        <v>2.67875</v>
      </c>
      <c r="M128" s="6" t="s">
        <v>147</v>
      </c>
      <c r="N128" s="9">
        <v>0.5</v>
      </c>
      <c r="O128" s="40">
        <f>$B$81*N128</f>
        <v>1.4787500000000002</v>
      </c>
      <c r="P128" s="40">
        <f>$E$81*N128</f>
        <v>1.9223750000000004</v>
      </c>
      <c r="Q128" s="40">
        <f>($H$81)*N128</f>
        <v>4.9223750000000006</v>
      </c>
      <c r="R128" s="82">
        <f>$J$81*N128</f>
        <v>2.67875</v>
      </c>
      <c r="S128" s="6" t="s">
        <v>147</v>
      </c>
      <c r="T128" s="9">
        <v>0.5</v>
      </c>
      <c r="U128" s="40">
        <f>$B$81*T128</f>
        <v>1.4787500000000002</v>
      </c>
      <c r="V128" s="40">
        <f>$E$81*T128</f>
        <v>1.9223750000000004</v>
      </c>
      <c r="W128" s="40">
        <f>($H$81)*T128</f>
        <v>4.9223750000000006</v>
      </c>
      <c r="X128" s="82">
        <f>$J$81*T128</f>
        <v>2.67875</v>
      </c>
      <c r="Y128" s="6" t="s">
        <v>147</v>
      </c>
      <c r="Z128" s="9">
        <v>0.5</v>
      </c>
      <c r="AA128" s="40">
        <f>$B$81*Z128</f>
        <v>1.4787500000000002</v>
      </c>
      <c r="AB128" s="40">
        <f>$E$81*Z128</f>
        <v>1.9223750000000004</v>
      </c>
      <c r="AC128" s="40">
        <f>($H$81)*Z128</f>
        <v>4.9223750000000006</v>
      </c>
      <c r="AD128" s="82">
        <f>$J$81*Z128</f>
        <v>2.67875</v>
      </c>
      <c r="BE128" s="51" t="s">
        <v>67</v>
      </c>
      <c r="BF128" s="52" t="s">
        <v>54</v>
      </c>
      <c r="BG128" s="52" t="s">
        <v>55</v>
      </c>
      <c r="BH128" s="52" t="s">
        <v>56</v>
      </c>
      <c r="BI128" s="52" t="s">
        <v>68</v>
      </c>
      <c r="BJ128" s="52" t="s">
        <v>58</v>
      </c>
      <c r="BK128" s="52" t="s">
        <v>59</v>
      </c>
      <c r="BL128" s="52" t="s">
        <v>45</v>
      </c>
      <c r="BM128" s="52" t="s">
        <v>46</v>
      </c>
      <c r="BN128" s="52" t="s">
        <v>69</v>
      </c>
      <c r="BO128" s="52" t="s">
        <v>42</v>
      </c>
      <c r="BP128" s="52" t="s">
        <v>61</v>
      </c>
      <c r="BQ128" s="53" t="s">
        <v>70</v>
      </c>
    </row>
    <row r="129" spans="1:69" x14ac:dyDescent="0.25">
      <c r="A129" s="40" t="s">
        <v>52</v>
      </c>
      <c r="B129" s="40">
        <v>0</v>
      </c>
      <c r="C129" s="40">
        <f>$B$88*B129</f>
        <v>0</v>
      </c>
      <c r="D129" s="40">
        <f>$E$88*B129</f>
        <v>0</v>
      </c>
      <c r="E129" s="40">
        <f>($H$88)*B129</f>
        <v>0</v>
      </c>
      <c r="F129" s="82">
        <f>$J$88*B129</f>
        <v>0</v>
      </c>
      <c r="G129" s="6" t="s">
        <v>52</v>
      </c>
      <c r="H129" s="9">
        <v>0</v>
      </c>
      <c r="I129" s="40">
        <f>$B$88*H129</f>
        <v>0</v>
      </c>
      <c r="J129" s="40">
        <f>$E$88*H129</f>
        <v>0</v>
      </c>
      <c r="K129" s="40">
        <f>($H$88)*H129</f>
        <v>0</v>
      </c>
      <c r="L129" s="82">
        <f>$J$88*H129</f>
        <v>0</v>
      </c>
      <c r="M129" s="6" t="s">
        <v>52</v>
      </c>
      <c r="N129" s="9">
        <v>1</v>
      </c>
      <c r="O129" s="40">
        <f>$B$88*N129</f>
        <v>4.8</v>
      </c>
      <c r="P129" s="40">
        <f>$E$88*N129</f>
        <v>6.24</v>
      </c>
      <c r="Q129" s="40">
        <f>($H$88)*N129</f>
        <v>12.24</v>
      </c>
      <c r="R129" s="82">
        <f>$J$88*N129</f>
        <v>7.1999999999999993</v>
      </c>
      <c r="S129" s="6" t="s">
        <v>52</v>
      </c>
      <c r="T129" s="9">
        <v>0</v>
      </c>
      <c r="U129" s="40">
        <f>$B$88*T129</f>
        <v>0</v>
      </c>
      <c r="V129" s="40">
        <f>$E$88*T129</f>
        <v>0</v>
      </c>
      <c r="W129" s="40">
        <f>($H$88)*T129</f>
        <v>0</v>
      </c>
      <c r="X129" s="82">
        <f>$J$88*T129</f>
        <v>0</v>
      </c>
      <c r="Y129" s="6" t="s">
        <v>52</v>
      </c>
      <c r="Z129" s="9">
        <v>0</v>
      </c>
      <c r="AA129" s="40">
        <f>$B$88*Z129</f>
        <v>0</v>
      </c>
      <c r="AB129" s="40">
        <f>$E$88*Z129</f>
        <v>0</v>
      </c>
      <c r="AC129" s="40">
        <f>($H$88)*Z129</f>
        <v>0</v>
      </c>
      <c r="AD129" s="82">
        <f>$J$88*Z129</f>
        <v>0</v>
      </c>
      <c r="BE129" s="61" t="s">
        <v>49</v>
      </c>
      <c r="BF129" s="37">
        <v>1.2</v>
      </c>
      <c r="BG129" s="37">
        <v>1.2</v>
      </c>
      <c r="BH129" s="37">
        <v>5.2</v>
      </c>
      <c r="BI129" s="62"/>
      <c r="BJ129" s="37">
        <f>BF145</f>
        <v>1.2</v>
      </c>
      <c r="BK129" s="37">
        <f>($F$77+$E$77)*BJ129</f>
        <v>8.810436000000001</v>
      </c>
      <c r="BL129" s="37">
        <f>$G$77*BJ129</f>
        <v>3.5999999999999996</v>
      </c>
      <c r="BM129" s="37">
        <f>BK129+BL129</f>
        <v>12.410436000000001</v>
      </c>
      <c r="BN129" s="37">
        <f>($B$77+$C$77)*BJ129</f>
        <v>6.5557200000000009</v>
      </c>
      <c r="BO129" s="37">
        <f>$D$77*BJ129</f>
        <v>2.4</v>
      </c>
      <c r="BP129" s="37">
        <v>0.3</v>
      </c>
      <c r="BQ129" s="48">
        <f>BN129+BP129*BO129</f>
        <v>7.2757200000000006</v>
      </c>
    </row>
    <row r="130" spans="1:69" x14ac:dyDescent="0.25">
      <c r="A130" s="40" t="s">
        <v>148</v>
      </c>
      <c r="B130" s="40">
        <v>0</v>
      </c>
      <c r="C130" s="40">
        <f>$B$82*B130</f>
        <v>0</v>
      </c>
      <c r="D130" s="40">
        <f>$E$82*B130</f>
        <v>0</v>
      </c>
      <c r="E130" s="40">
        <f>($H$82)*B130</f>
        <v>0</v>
      </c>
      <c r="F130" s="82">
        <f>$J$82*B130</f>
        <v>0</v>
      </c>
      <c r="G130" s="6" t="s">
        <v>148</v>
      </c>
      <c r="H130" s="9">
        <v>0</v>
      </c>
      <c r="I130" s="40">
        <f>$B$82*H130</f>
        <v>0</v>
      </c>
      <c r="J130" s="40">
        <f>$E$82*H130</f>
        <v>0</v>
      </c>
      <c r="K130" s="40">
        <f>($H$82)*H130</f>
        <v>0</v>
      </c>
      <c r="L130" s="82">
        <f>$J$82*H130</f>
        <v>0</v>
      </c>
      <c r="M130" s="6" t="s">
        <v>148</v>
      </c>
      <c r="N130" s="36">
        <v>1</v>
      </c>
      <c r="O130" s="40">
        <f>$B$82*N130</f>
        <v>2.8627500000000001</v>
      </c>
      <c r="P130" s="40">
        <f>$E$82*N130</f>
        <v>3.7215750000000001</v>
      </c>
      <c r="Q130" s="40">
        <f>($H$82)*N130</f>
        <v>3.7215750000000001</v>
      </c>
      <c r="R130" s="82">
        <f>$J$82*N130</f>
        <v>2.8627500000000001</v>
      </c>
      <c r="S130" s="6" t="s">
        <v>148</v>
      </c>
      <c r="T130" s="36">
        <v>1</v>
      </c>
      <c r="U130" s="40">
        <f>$B$82*T130</f>
        <v>2.8627500000000001</v>
      </c>
      <c r="V130" s="40">
        <f>$E$82*T130</f>
        <v>3.7215750000000001</v>
      </c>
      <c r="W130" s="40">
        <f>($H$82)*T130</f>
        <v>3.7215750000000001</v>
      </c>
      <c r="X130" s="82">
        <f>$J$82*T130</f>
        <v>2.8627500000000001</v>
      </c>
      <c r="Y130" s="6" t="s">
        <v>148</v>
      </c>
      <c r="Z130" s="36">
        <v>1</v>
      </c>
      <c r="AA130" s="40">
        <f>$B$82*Z130</f>
        <v>2.8627500000000001</v>
      </c>
      <c r="AB130" s="40">
        <f>$E$82*Z130</f>
        <v>3.7215750000000001</v>
      </c>
      <c r="AC130" s="40">
        <f>($H$82)*Z130</f>
        <v>3.7215750000000001</v>
      </c>
      <c r="AD130" s="82">
        <f>$J$82*Z130</f>
        <v>2.8627500000000001</v>
      </c>
      <c r="BE130" s="61" t="s">
        <v>38</v>
      </c>
      <c r="BF130" s="57"/>
      <c r="BG130" s="57"/>
      <c r="BH130" s="57"/>
      <c r="BI130" s="63"/>
      <c r="BJ130" s="57"/>
      <c r="BK130" s="57"/>
      <c r="BL130" s="57"/>
      <c r="BM130" s="57"/>
      <c r="BN130" s="57"/>
      <c r="BO130" s="57"/>
      <c r="BP130" s="57"/>
      <c r="BQ130" s="60"/>
    </row>
    <row r="131" spans="1:69" x14ac:dyDescent="0.25">
      <c r="A131" s="40" t="s">
        <v>149</v>
      </c>
      <c r="B131" s="40">
        <v>1</v>
      </c>
      <c r="C131" s="40">
        <f>$B$85*B131</f>
        <v>2.0993499999999998</v>
      </c>
      <c r="D131" s="40">
        <f>$E$85*B131</f>
        <v>2.729155</v>
      </c>
      <c r="E131" s="40">
        <f>($H$85)*B131</f>
        <v>2.729155</v>
      </c>
      <c r="F131" s="82">
        <f>$J$85*B131</f>
        <v>2.0993499999999998</v>
      </c>
      <c r="G131" s="6" t="s">
        <v>149</v>
      </c>
      <c r="H131" s="9">
        <v>1</v>
      </c>
      <c r="I131" s="40">
        <f>$B$85*H131</f>
        <v>2.0993499999999998</v>
      </c>
      <c r="J131" s="40">
        <f>$E$85*H131</f>
        <v>2.729155</v>
      </c>
      <c r="K131" s="40">
        <f>($H$85)*H131</f>
        <v>2.729155</v>
      </c>
      <c r="L131" s="82">
        <f>$J$85*H131</f>
        <v>2.0993499999999998</v>
      </c>
      <c r="M131" s="6" t="s">
        <v>149</v>
      </c>
      <c r="N131" s="36">
        <v>0</v>
      </c>
      <c r="O131" s="40">
        <f>$B$85*N131</f>
        <v>0</v>
      </c>
      <c r="P131" s="40">
        <f>$E$85*N131</f>
        <v>0</v>
      </c>
      <c r="Q131" s="40">
        <f>($H$85)*N131</f>
        <v>0</v>
      </c>
      <c r="R131" s="82">
        <f>$J$85*N131</f>
        <v>0</v>
      </c>
      <c r="S131" s="6" t="s">
        <v>149</v>
      </c>
      <c r="T131" s="36">
        <v>0</v>
      </c>
      <c r="U131" s="40">
        <f>$B$85*T131</f>
        <v>0</v>
      </c>
      <c r="V131" s="40">
        <f>$E$85*T131</f>
        <v>0</v>
      </c>
      <c r="W131" s="40">
        <f>($H$85)*T131</f>
        <v>0</v>
      </c>
      <c r="X131" s="82">
        <f>$J$85*T131</f>
        <v>0</v>
      </c>
      <c r="Y131" s="6" t="s">
        <v>149</v>
      </c>
      <c r="Z131" s="36">
        <v>0</v>
      </c>
      <c r="AA131" s="40">
        <f>$B$85*Z131</f>
        <v>0</v>
      </c>
      <c r="AB131" s="40">
        <f>$E$85*Z131</f>
        <v>0</v>
      </c>
      <c r="AC131" s="40">
        <f>($H$85)*Z131</f>
        <v>0</v>
      </c>
      <c r="AD131" s="82">
        <f>$J$85*Z131</f>
        <v>0</v>
      </c>
      <c r="BE131" s="61" t="s">
        <v>50</v>
      </c>
      <c r="BF131" s="57"/>
      <c r="BG131" s="57"/>
      <c r="BH131" s="57"/>
      <c r="BI131" s="63"/>
      <c r="BJ131" s="57"/>
      <c r="BK131" s="57"/>
      <c r="BL131" s="57"/>
      <c r="BM131" s="57"/>
      <c r="BN131" s="57"/>
      <c r="BO131" s="57"/>
      <c r="BP131" s="57"/>
      <c r="BQ131" s="60"/>
    </row>
    <row r="132" spans="1:69" ht="15.75" thickBot="1" x14ac:dyDescent="0.3">
      <c r="A132" s="13" t="s">
        <v>50</v>
      </c>
      <c r="B132" s="69">
        <v>0</v>
      </c>
      <c r="C132" s="120">
        <f>$B$80*B132</f>
        <v>0</v>
      </c>
      <c r="D132" s="120">
        <f>$E$80*B132</f>
        <v>0</v>
      </c>
      <c r="E132" s="120">
        <f>($H$80)*B132</f>
        <v>0</v>
      </c>
      <c r="F132" s="81">
        <f>$J$80*B132</f>
        <v>0</v>
      </c>
      <c r="G132" s="13" t="s">
        <v>50</v>
      </c>
      <c r="H132" s="69">
        <v>0</v>
      </c>
      <c r="I132" s="120">
        <f>$B$80*H132</f>
        <v>0</v>
      </c>
      <c r="J132" s="120">
        <f>$E$80*H132</f>
        <v>0</v>
      </c>
      <c r="K132" s="120">
        <f>($H$80)*H132</f>
        <v>0</v>
      </c>
      <c r="L132" s="81">
        <f>$J$80*H132</f>
        <v>0</v>
      </c>
      <c r="M132" s="13" t="s">
        <v>50</v>
      </c>
      <c r="N132" s="69">
        <v>0</v>
      </c>
      <c r="O132" s="120">
        <f>$B$80*N132</f>
        <v>0</v>
      </c>
      <c r="P132" s="120">
        <f>$E$80*N132</f>
        <v>0</v>
      </c>
      <c r="Q132" s="120">
        <f>($H$80)*N132</f>
        <v>0</v>
      </c>
      <c r="R132" s="81">
        <f>$J$80*N132</f>
        <v>0</v>
      </c>
      <c r="S132" s="13" t="s">
        <v>50</v>
      </c>
      <c r="T132" s="69">
        <v>0</v>
      </c>
      <c r="U132" s="120">
        <f>$B$80*T132</f>
        <v>0</v>
      </c>
      <c r="V132" s="120">
        <f>$E$80*T132</f>
        <v>0</v>
      </c>
      <c r="W132" s="120">
        <f>($H$80)*T132</f>
        <v>0</v>
      </c>
      <c r="X132" s="81">
        <f>$J$80*T132</f>
        <v>0</v>
      </c>
      <c r="Y132" s="13" t="s">
        <v>50</v>
      </c>
      <c r="Z132" s="69">
        <v>0</v>
      </c>
      <c r="AA132" s="120">
        <f>$B$80*Z132</f>
        <v>0</v>
      </c>
      <c r="AB132" s="120">
        <f>$E$80*Z132</f>
        <v>0</v>
      </c>
      <c r="AC132" s="120">
        <f>($H$80)*Z132</f>
        <v>0</v>
      </c>
      <c r="AD132" s="81">
        <f>$J$80*Z132</f>
        <v>0</v>
      </c>
      <c r="BE132" s="61" t="s">
        <v>65</v>
      </c>
      <c r="BF132" s="37"/>
      <c r="BG132" s="37"/>
      <c r="BH132" s="37"/>
      <c r="BI132" s="62"/>
      <c r="BJ132" s="37"/>
      <c r="BK132" s="37">
        <f>E84</f>
        <v>5.6715750000000007</v>
      </c>
      <c r="BL132" s="37"/>
      <c r="BM132" s="37">
        <f>BK132+BL132</f>
        <v>5.6715750000000007</v>
      </c>
      <c r="BN132" s="64">
        <f>B84+C84</f>
        <v>4.3627500000000001</v>
      </c>
      <c r="BO132" s="64">
        <f>D84</f>
        <v>0</v>
      </c>
      <c r="BP132" s="64"/>
      <c r="BQ132" s="48">
        <f>BN132+BP132*BO132</f>
        <v>4.3627500000000001</v>
      </c>
    </row>
    <row r="133" spans="1:69" ht="15.75" thickBot="1" x14ac:dyDescent="0.3">
      <c r="A133" s="123" t="s">
        <v>153</v>
      </c>
      <c r="B133" s="67"/>
      <c r="C133" s="124">
        <f>SUM(C127:C132)</f>
        <v>15.621357500000002</v>
      </c>
      <c r="D133" s="124">
        <f>SUM(D127:D132)</f>
        <v>20.307764750000004</v>
      </c>
      <c r="E133" s="124">
        <f>SUM(E127:E132)</f>
        <v>31.782764750000005</v>
      </c>
      <c r="F133" s="125">
        <f>SUM(F127:F132)</f>
        <v>21.906357500000006</v>
      </c>
      <c r="G133" s="123" t="s">
        <v>153</v>
      </c>
      <c r="H133" s="67"/>
      <c r="I133" s="124">
        <f>SUM(I127:I132)</f>
        <v>27.344882500000008</v>
      </c>
      <c r="J133" s="124">
        <f>SUM(J127:J132)</f>
        <v>35.548347250000006</v>
      </c>
      <c r="K133" s="124">
        <f>SUM(K127:K132)</f>
        <v>55.273347250000008</v>
      </c>
      <c r="L133" s="125">
        <f>SUM(L127:L132)</f>
        <v>38.579882500000004</v>
      </c>
      <c r="M133" s="123" t="s">
        <v>153</v>
      </c>
      <c r="N133" s="67"/>
      <c r="O133" s="124">
        <f>SUM(O127:O132)</f>
        <v>32.908282500000006</v>
      </c>
      <c r="P133" s="124">
        <f>SUM(P127:P132)</f>
        <v>42.780767250000011</v>
      </c>
      <c r="Q133" s="124">
        <f>SUM(Q127:Q132)</f>
        <v>68.505767250000005</v>
      </c>
      <c r="R133" s="125">
        <f>SUM(R127:R132)</f>
        <v>46.543282499999997</v>
      </c>
      <c r="S133" s="123" t="s">
        <v>153</v>
      </c>
      <c r="T133" s="67"/>
      <c r="U133" s="124">
        <f>SUM(U127:U132)</f>
        <v>6.4730500000000006</v>
      </c>
      <c r="V133" s="124">
        <f>SUM(V127:V132)</f>
        <v>8.4149650000000005</v>
      </c>
      <c r="W133" s="124">
        <f>SUM(W127:W132)</f>
        <v>12.914965</v>
      </c>
      <c r="X133" s="125">
        <f>SUM(X127:X132)</f>
        <v>8.5730500000000003</v>
      </c>
      <c r="Y133" s="123" t="s">
        <v>153</v>
      </c>
      <c r="Z133" s="67"/>
      <c r="AA133" s="124">
        <f>SUM(AA127:AA132)</f>
        <v>6.4730500000000006</v>
      </c>
      <c r="AB133" s="124">
        <f>SUM(AB127:AB132)</f>
        <v>8.4149650000000005</v>
      </c>
      <c r="AC133" s="124">
        <f>SUM(AC127:AC132)</f>
        <v>12.914965</v>
      </c>
      <c r="AD133" s="125">
        <f>SUM(AD127:AD132)</f>
        <v>8.5730500000000003</v>
      </c>
      <c r="BE133" s="202" t="s">
        <v>17</v>
      </c>
      <c r="BF133" s="203"/>
      <c r="BG133" s="203"/>
      <c r="BH133" s="203"/>
      <c r="BI133" s="203"/>
      <c r="BJ133" s="203"/>
      <c r="BK133" s="203"/>
      <c r="BL133" s="204"/>
      <c r="BM133" s="65">
        <f>BM129+BM132</f>
        <v>18.082011000000001</v>
      </c>
      <c r="BN133" s="172"/>
      <c r="BO133" s="172"/>
      <c r="BP133" s="172"/>
      <c r="BQ133" s="66">
        <f>BQ129+BQ132</f>
        <v>11.638470000000002</v>
      </c>
    </row>
    <row r="134" spans="1:69" ht="15.75" thickBot="1" x14ac:dyDescent="0.3">
      <c r="BE134" s="9"/>
      <c r="BF134" s="9"/>
      <c r="BG134" s="9"/>
      <c r="BH134" s="9"/>
    </row>
    <row r="135" spans="1:69" ht="15.75" thickBot="1" x14ac:dyDescent="0.3">
      <c r="A135" s="178" t="s">
        <v>154</v>
      </c>
      <c r="B135" s="179"/>
      <c r="C135" s="179"/>
      <c r="D135" s="179"/>
      <c r="E135" s="179"/>
      <c r="F135" s="180"/>
      <c r="G135" s="178" t="s">
        <v>154</v>
      </c>
      <c r="H135" s="179"/>
      <c r="I135" s="179"/>
      <c r="J135" s="179"/>
      <c r="K135" s="179"/>
      <c r="L135" s="180"/>
      <c r="M135" s="178" t="s">
        <v>154</v>
      </c>
      <c r="N135" s="179"/>
      <c r="O135" s="179"/>
      <c r="P135" s="179"/>
      <c r="Q135" s="179"/>
      <c r="R135" s="180"/>
      <c r="S135" s="178" t="s">
        <v>154</v>
      </c>
      <c r="T135" s="179"/>
      <c r="U135" s="179"/>
      <c r="V135" s="179"/>
      <c r="W135" s="179"/>
      <c r="X135" s="180"/>
      <c r="Y135" s="178" t="s">
        <v>154</v>
      </c>
      <c r="Z135" s="179"/>
      <c r="AA135" s="179"/>
      <c r="AB135" s="179"/>
      <c r="AC135" s="179"/>
      <c r="AD135" s="180"/>
      <c r="BE135" s="173" t="s">
        <v>71</v>
      </c>
      <c r="BF135" s="174"/>
      <c r="BM135" s="9"/>
      <c r="BN135" s="9"/>
      <c r="BP135" s="9"/>
      <c r="BQ135" s="9"/>
    </row>
    <row r="136" spans="1:69" ht="15.75" thickBot="1" x14ac:dyDescent="0.3">
      <c r="A136" s="79"/>
      <c r="B136" s="121" t="s">
        <v>15</v>
      </c>
      <c r="C136" s="121" t="s">
        <v>40</v>
      </c>
      <c r="D136" s="121" t="s">
        <v>43</v>
      </c>
      <c r="E136" s="121" t="s">
        <v>46</v>
      </c>
      <c r="F136" s="122" t="s">
        <v>150</v>
      </c>
      <c r="G136" s="79"/>
      <c r="H136" s="121" t="s">
        <v>15</v>
      </c>
      <c r="I136" s="121" t="s">
        <v>40</v>
      </c>
      <c r="J136" s="121" t="s">
        <v>43</v>
      </c>
      <c r="K136" s="121" t="s">
        <v>46</v>
      </c>
      <c r="L136" s="122" t="s">
        <v>150</v>
      </c>
      <c r="M136" s="79"/>
      <c r="N136" s="121" t="s">
        <v>15</v>
      </c>
      <c r="O136" s="121" t="s">
        <v>40</v>
      </c>
      <c r="P136" s="121" t="s">
        <v>43</v>
      </c>
      <c r="Q136" s="121" t="s">
        <v>46</v>
      </c>
      <c r="R136" s="122" t="s">
        <v>150</v>
      </c>
      <c r="S136" s="79"/>
      <c r="T136" s="121" t="s">
        <v>15</v>
      </c>
      <c r="U136" s="121" t="s">
        <v>40</v>
      </c>
      <c r="V136" s="121" t="s">
        <v>43</v>
      </c>
      <c r="W136" s="121" t="s">
        <v>46</v>
      </c>
      <c r="X136" s="122" t="s">
        <v>150</v>
      </c>
      <c r="Y136" s="79"/>
      <c r="Z136" s="121" t="s">
        <v>15</v>
      </c>
      <c r="AA136" s="121" t="s">
        <v>40</v>
      </c>
      <c r="AB136" s="121" t="s">
        <v>43</v>
      </c>
      <c r="AC136" s="121" t="s">
        <v>46</v>
      </c>
      <c r="AD136" s="122" t="s">
        <v>150</v>
      </c>
      <c r="BE136" s="26" t="s">
        <v>72</v>
      </c>
      <c r="BF136" s="27">
        <f>5.4</f>
        <v>5.4</v>
      </c>
      <c r="BG136" t="s">
        <v>15</v>
      </c>
      <c r="BH136" s="19" t="s">
        <v>73</v>
      </c>
      <c r="BI136" s="67">
        <v>5.2</v>
      </c>
      <c r="BJ136" s="20" t="s">
        <v>15</v>
      </c>
      <c r="BM136" s="68"/>
      <c r="BN136" s="68"/>
      <c r="BQ136" s="9"/>
    </row>
    <row r="137" spans="1:69" ht="15.75" thickBot="1" x14ac:dyDescent="0.3">
      <c r="A137" s="6" t="s">
        <v>49</v>
      </c>
      <c r="B137" s="9">
        <f>B127</f>
        <v>2.8250000000000002</v>
      </c>
      <c r="C137" s="40">
        <f>$B$77*B137</f>
        <v>12.043257500000003</v>
      </c>
      <c r="D137" s="40">
        <f>$E$77*B137</f>
        <v>15.656234750000005</v>
      </c>
      <c r="E137" s="40">
        <f>($H$77)*B137</f>
        <v>24.131234750000004</v>
      </c>
      <c r="F137" s="82">
        <f>$J$77*B137</f>
        <v>17.128257500000004</v>
      </c>
      <c r="G137" s="6" t="s">
        <v>49</v>
      </c>
      <c r="H137" s="9">
        <f>H127</f>
        <v>5.5750000000000002</v>
      </c>
      <c r="I137" s="40">
        <f>$B$77*H137</f>
        <v>23.766782500000005</v>
      </c>
      <c r="J137" s="40">
        <f>$E$77*H137</f>
        <v>30.896817250000009</v>
      </c>
      <c r="K137" s="40">
        <f>($H$77)*H137</f>
        <v>47.621817250000007</v>
      </c>
      <c r="L137" s="82">
        <f>$J$77*H137</f>
        <v>33.801782500000002</v>
      </c>
      <c r="M137" s="6" t="s">
        <v>49</v>
      </c>
      <c r="N137" s="9">
        <f>N127</f>
        <v>5.5750000000000002</v>
      </c>
      <c r="O137" s="40">
        <f>$B$77*N137</f>
        <v>23.766782500000005</v>
      </c>
      <c r="P137" s="40">
        <f>$E$77*N137</f>
        <v>30.896817250000009</v>
      </c>
      <c r="Q137" s="40">
        <f>($H$77)*N137</f>
        <v>47.621817250000007</v>
      </c>
      <c r="R137" s="82">
        <f>$J$77*N137</f>
        <v>33.801782500000002</v>
      </c>
      <c r="S137" s="6" t="s">
        <v>49</v>
      </c>
      <c r="T137" s="9">
        <v>0.5</v>
      </c>
      <c r="U137" s="40">
        <f>$B$77*T137</f>
        <v>2.1315500000000003</v>
      </c>
      <c r="V137" s="40">
        <f>$E$77*T137</f>
        <v>2.7710150000000007</v>
      </c>
      <c r="W137" s="40">
        <f>($H$77)*T137</f>
        <v>4.2710150000000002</v>
      </c>
      <c r="X137" s="82">
        <f>$J$77*T137</f>
        <v>3.0315500000000002</v>
      </c>
      <c r="Y137" s="6" t="s">
        <v>49</v>
      </c>
      <c r="Z137" s="9">
        <f>Z127</f>
        <v>0.5</v>
      </c>
      <c r="AA137" s="40">
        <f>$B$77*Z137</f>
        <v>2.1315500000000003</v>
      </c>
      <c r="AB137" s="40">
        <f>$E$77*Z137</f>
        <v>2.7710150000000007</v>
      </c>
      <c r="AC137" s="40">
        <f>($H$77)*Z137</f>
        <v>4.2710150000000002</v>
      </c>
      <c r="AD137" s="82">
        <f>$J$77*Z137</f>
        <v>3.0315500000000002</v>
      </c>
      <c r="BE137" s="16" t="s">
        <v>67</v>
      </c>
      <c r="BF137" s="18">
        <f>5.2</f>
        <v>5.2</v>
      </c>
      <c r="BG137" t="s">
        <v>15</v>
      </c>
      <c r="BH137" s="13" t="s">
        <v>74</v>
      </c>
      <c r="BI137" s="69">
        <v>5.15</v>
      </c>
      <c r="BJ137" s="14" t="s">
        <v>15</v>
      </c>
      <c r="BM137" s="9"/>
      <c r="BN137" s="9"/>
      <c r="BP137" s="68"/>
      <c r="BQ137" s="68"/>
    </row>
    <row r="138" spans="1:69" ht="15.75" thickBot="1" x14ac:dyDescent="0.3">
      <c r="A138" s="6" t="s">
        <v>147</v>
      </c>
      <c r="B138" s="127">
        <v>0</v>
      </c>
      <c r="C138" s="40">
        <f>$B$81*B138</f>
        <v>0</v>
      </c>
      <c r="D138" s="40">
        <f>$E$81*B138</f>
        <v>0</v>
      </c>
      <c r="E138" s="40">
        <f>($H$81)*B138</f>
        <v>0</v>
      </c>
      <c r="F138" s="82">
        <f>$J$81*B138</f>
        <v>0</v>
      </c>
      <c r="G138" s="6" t="s">
        <v>147</v>
      </c>
      <c r="H138" s="127">
        <v>0</v>
      </c>
      <c r="I138" s="40">
        <f>$B$81*H138</f>
        <v>0</v>
      </c>
      <c r="J138" s="40">
        <f>$E$81*H138</f>
        <v>0</v>
      </c>
      <c r="K138" s="40">
        <f>($H$81)*H138</f>
        <v>0</v>
      </c>
      <c r="L138" s="82">
        <f>$J$81*H138</f>
        <v>0</v>
      </c>
      <c r="M138" s="6" t="s">
        <v>147</v>
      </c>
      <c r="N138" s="9">
        <v>0</v>
      </c>
      <c r="O138" s="40">
        <f>$B$81*N138</f>
        <v>0</v>
      </c>
      <c r="P138" s="40">
        <f>$E$81*N138</f>
        <v>0</v>
      </c>
      <c r="Q138" s="40">
        <f>($H$81)*N138</f>
        <v>0</v>
      </c>
      <c r="R138" s="82">
        <f>$J$81*N138</f>
        <v>0</v>
      </c>
      <c r="S138" s="6" t="s">
        <v>147</v>
      </c>
      <c r="T138" s="9">
        <v>0</v>
      </c>
      <c r="U138" s="40">
        <f>$B$81*T138</f>
        <v>0</v>
      </c>
      <c r="V138" s="40">
        <f>$E$81*T138</f>
        <v>0</v>
      </c>
      <c r="W138" s="40">
        <f>($H$81)*T138</f>
        <v>0</v>
      </c>
      <c r="X138" s="82">
        <f>$J$81*T138</f>
        <v>0</v>
      </c>
      <c r="Y138" s="6" t="s">
        <v>147</v>
      </c>
      <c r="Z138" s="9">
        <v>0</v>
      </c>
      <c r="AA138" s="40">
        <f>$B$81*Z138</f>
        <v>0</v>
      </c>
      <c r="AB138" s="40">
        <f>$E$81*Z138</f>
        <v>0</v>
      </c>
      <c r="AC138" s="40">
        <f>($H$81)*Z138</f>
        <v>0</v>
      </c>
      <c r="AD138" s="82">
        <f>$J$81*Z138</f>
        <v>0</v>
      </c>
      <c r="BE138" s="16" t="s">
        <v>75</v>
      </c>
      <c r="BF138" s="48" t="e">
        <f>#REF!</f>
        <v>#REF!</v>
      </c>
      <c r="BG138" t="s">
        <v>15</v>
      </c>
      <c r="BH138" s="13" t="s">
        <v>76</v>
      </c>
      <c r="BI138" s="69">
        <v>5.45</v>
      </c>
      <c r="BJ138" s="14" t="s">
        <v>15</v>
      </c>
      <c r="BM138" s="9"/>
      <c r="BN138" s="9"/>
      <c r="BP138" s="9"/>
      <c r="BQ138" s="9"/>
    </row>
    <row r="139" spans="1:69" ht="15.75" thickBot="1" x14ac:dyDescent="0.3">
      <c r="A139" s="6" t="s">
        <v>52</v>
      </c>
      <c r="B139" s="9">
        <v>0</v>
      </c>
      <c r="C139" s="40">
        <f>$B$88*B139</f>
        <v>0</v>
      </c>
      <c r="D139" s="40">
        <f>$E$88*B139</f>
        <v>0</v>
      </c>
      <c r="E139" s="40">
        <f>($H$88)*B139</f>
        <v>0</v>
      </c>
      <c r="F139" s="82">
        <f>$J$88*B139</f>
        <v>0</v>
      </c>
      <c r="G139" s="6" t="s">
        <v>52</v>
      </c>
      <c r="H139" s="9">
        <v>0</v>
      </c>
      <c r="I139" s="40">
        <f>$B$88*H139</f>
        <v>0</v>
      </c>
      <c r="J139" s="40">
        <f>$E$88*H139</f>
        <v>0</v>
      </c>
      <c r="K139" s="40">
        <f>($H$88)*H139</f>
        <v>0</v>
      </c>
      <c r="L139" s="82">
        <f>$J$88*H139</f>
        <v>0</v>
      </c>
      <c r="M139" s="6" t="s">
        <v>52</v>
      </c>
      <c r="N139" s="9">
        <v>1</v>
      </c>
      <c r="O139" s="40">
        <f>$B$88*N139</f>
        <v>4.8</v>
      </c>
      <c r="P139" s="40">
        <f>$E$88*N139</f>
        <v>6.24</v>
      </c>
      <c r="Q139" s="40">
        <f>($H$88)*N139</f>
        <v>12.24</v>
      </c>
      <c r="R139" s="82">
        <f>$J$88*N139</f>
        <v>7.1999999999999993</v>
      </c>
      <c r="S139" s="6" t="s">
        <v>52</v>
      </c>
      <c r="T139" s="9">
        <v>0</v>
      </c>
      <c r="U139" s="40">
        <f>$B$88*T139</f>
        <v>0</v>
      </c>
      <c r="V139" s="40">
        <f>$E$88*T139</f>
        <v>0</v>
      </c>
      <c r="W139" s="40">
        <f>($H$88)*T139</f>
        <v>0</v>
      </c>
      <c r="X139" s="82">
        <f>$J$88*T139</f>
        <v>0</v>
      </c>
      <c r="Y139" s="6" t="s">
        <v>52</v>
      </c>
      <c r="Z139" s="9">
        <v>0</v>
      </c>
      <c r="AA139" s="40">
        <f>$B$88*Z139</f>
        <v>0</v>
      </c>
      <c r="AB139" s="40">
        <f>$E$88*Z139</f>
        <v>0</v>
      </c>
      <c r="AC139" s="40">
        <f>($H$88)*Z139</f>
        <v>0</v>
      </c>
      <c r="AD139" s="82">
        <f>$J$88*Z139</f>
        <v>0</v>
      </c>
      <c r="BE139" s="28" t="s">
        <v>77</v>
      </c>
      <c r="BF139" s="29">
        <f>5.15</f>
        <v>5.15</v>
      </c>
      <c r="BG139" t="s">
        <v>15</v>
      </c>
      <c r="BM139" s="9"/>
      <c r="BN139" s="9"/>
      <c r="BP139" s="9"/>
      <c r="BQ139" s="9"/>
    </row>
    <row r="140" spans="1:69" ht="15.75" thickBot="1" x14ac:dyDescent="0.3">
      <c r="A140" s="6" t="s">
        <v>148</v>
      </c>
      <c r="B140" s="9">
        <v>1</v>
      </c>
      <c r="C140" s="40">
        <f>$B$83*B140</f>
        <v>3.6127500000000001</v>
      </c>
      <c r="D140" s="40">
        <f>$E$83*B140</f>
        <v>4.6965750000000002</v>
      </c>
      <c r="E140" s="40">
        <f>($H$83)*B140</f>
        <v>4.6965750000000002</v>
      </c>
      <c r="F140" s="82">
        <f>$J$83*B140</f>
        <v>3.6127500000000001</v>
      </c>
      <c r="G140" s="6" t="s">
        <v>148</v>
      </c>
      <c r="H140" s="9">
        <v>1</v>
      </c>
      <c r="I140" s="40">
        <f>$B$83*H140</f>
        <v>3.6127500000000001</v>
      </c>
      <c r="J140" s="40">
        <f>$E$83*H140</f>
        <v>4.6965750000000002</v>
      </c>
      <c r="K140" s="40">
        <f>($H$83)*H140</f>
        <v>4.6965750000000002</v>
      </c>
      <c r="L140" s="82">
        <f>$J$83*H140</f>
        <v>3.6127500000000001</v>
      </c>
      <c r="M140" s="6" t="s">
        <v>148</v>
      </c>
      <c r="N140" s="9">
        <v>1</v>
      </c>
      <c r="O140" s="40">
        <f>$B$83*N140</f>
        <v>3.6127500000000001</v>
      </c>
      <c r="P140" s="40">
        <f>$E$83*N140</f>
        <v>4.6965750000000002</v>
      </c>
      <c r="Q140" s="40">
        <f>($H$83)*N140</f>
        <v>4.6965750000000002</v>
      </c>
      <c r="R140" s="82">
        <f>$J$83*N140</f>
        <v>3.6127500000000001</v>
      </c>
      <c r="S140" s="6" t="s">
        <v>148</v>
      </c>
      <c r="T140" s="9">
        <v>1</v>
      </c>
      <c r="U140" s="40">
        <f>$B$83*T140</f>
        <v>3.6127500000000001</v>
      </c>
      <c r="V140" s="40">
        <f>$E$83*T140</f>
        <v>4.6965750000000002</v>
      </c>
      <c r="W140" s="40">
        <f>($H$83)*T140</f>
        <v>4.6965750000000002</v>
      </c>
      <c r="X140" s="82">
        <f>$J$83*T140</f>
        <v>3.6127500000000001</v>
      </c>
      <c r="Y140" s="6" t="s">
        <v>148</v>
      </c>
      <c r="Z140" s="9">
        <v>0</v>
      </c>
      <c r="AA140" s="40">
        <f>$B$83*Z140</f>
        <v>0</v>
      </c>
      <c r="AB140" s="40">
        <f>$E$83*Z140</f>
        <v>0</v>
      </c>
      <c r="AC140" s="40">
        <f>($H$83)*Z140</f>
        <v>0</v>
      </c>
      <c r="AD140" s="82">
        <f>$J$83*Z140</f>
        <v>0</v>
      </c>
      <c r="BM140" s="9"/>
      <c r="BN140" s="9"/>
      <c r="BP140" s="9"/>
      <c r="BQ140" s="9"/>
    </row>
    <row r="141" spans="1:69" x14ac:dyDescent="0.25">
      <c r="A141" s="6" t="s">
        <v>149</v>
      </c>
      <c r="B141" s="9">
        <v>0</v>
      </c>
      <c r="C141" s="40">
        <f>$B$85*B141</f>
        <v>0</v>
      </c>
      <c r="D141" s="40">
        <f>$E$85*B141</f>
        <v>0</v>
      </c>
      <c r="E141" s="40">
        <f>($H$85)*B141</f>
        <v>0</v>
      </c>
      <c r="F141" s="82">
        <f>$J$85*B141</f>
        <v>0</v>
      </c>
      <c r="G141" s="6" t="s">
        <v>149</v>
      </c>
      <c r="H141" s="9">
        <v>0</v>
      </c>
      <c r="I141" s="40">
        <f>$B$85*H141</f>
        <v>0</v>
      </c>
      <c r="J141" s="40">
        <f>$E$85*H141</f>
        <v>0</v>
      </c>
      <c r="K141" s="40">
        <f>($H$85)*H141</f>
        <v>0</v>
      </c>
      <c r="L141" s="82">
        <f>$J$85*H141</f>
        <v>0</v>
      </c>
      <c r="M141" s="6" t="s">
        <v>149</v>
      </c>
      <c r="N141" s="36">
        <v>0</v>
      </c>
      <c r="O141" s="40">
        <f>$B$85*N141</f>
        <v>0</v>
      </c>
      <c r="P141" s="40">
        <f>$E$85*N141</f>
        <v>0</v>
      </c>
      <c r="Q141" s="40">
        <f>($H$85)*N141</f>
        <v>0</v>
      </c>
      <c r="R141" s="82">
        <f>$J$85*N141</f>
        <v>0</v>
      </c>
      <c r="S141" s="6" t="s">
        <v>149</v>
      </c>
      <c r="T141" s="36">
        <v>0</v>
      </c>
      <c r="U141" s="40">
        <f>$B$85*T141</f>
        <v>0</v>
      </c>
      <c r="V141" s="40">
        <f>$E$85*T141</f>
        <v>0</v>
      </c>
      <c r="W141" s="40">
        <f>($H$85)*T141</f>
        <v>0</v>
      </c>
      <c r="X141" s="82">
        <f>$J$85*T141</f>
        <v>0</v>
      </c>
      <c r="Y141" s="6" t="s">
        <v>149</v>
      </c>
      <c r="Z141" s="36">
        <v>1</v>
      </c>
      <c r="AA141" s="40">
        <f>$B$85*Z141</f>
        <v>2.0993499999999998</v>
      </c>
      <c r="AB141" s="40">
        <f>$E$85*Z141</f>
        <v>2.729155</v>
      </c>
      <c r="AC141" s="40">
        <f>($H$85)*Z141</f>
        <v>2.729155</v>
      </c>
      <c r="AD141" s="82">
        <f>$J$85*Z141</f>
        <v>2.0993499999999998</v>
      </c>
      <c r="BE141" s="26" t="s">
        <v>78</v>
      </c>
      <c r="BF141" s="27">
        <v>1</v>
      </c>
      <c r="BM141" s="9"/>
      <c r="BN141" s="9"/>
      <c r="BP141" s="9"/>
      <c r="BQ141" s="9"/>
    </row>
    <row r="142" spans="1:69" ht="15.75" thickBot="1" x14ac:dyDescent="0.3">
      <c r="A142" s="13" t="s">
        <v>50</v>
      </c>
      <c r="B142" s="69">
        <v>0</v>
      </c>
      <c r="C142" s="120">
        <f>$B$80*B142</f>
        <v>0</v>
      </c>
      <c r="D142" s="120">
        <f>$E$80*B142</f>
        <v>0</v>
      </c>
      <c r="E142" s="120">
        <f>($H$80)*B142</f>
        <v>0</v>
      </c>
      <c r="F142" s="81">
        <f>$J$80*B142</f>
        <v>0</v>
      </c>
      <c r="G142" s="13" t="s">
        <v>50</v>
      </c>
      <c r="H142" s="69">
        <v>0</v>
      </c>
      <c r="I142" s="120">
        <f>$B$80*H142</f>
        <v>0</v>
      </c>
      <c r="J142" s="120">
        <f>$E$80*H142</f>
        <v>0</v>
      </c>
      <c r="K142" s="120">
        <f>($H$80)*H142</f>
        <v>0</v>
      </c>
      <c r="L142" s="81">
        <f>$J$80*H142</f>
        <v>0</v>
      </c>
      <c r="M142" s="13" t="s">
        <v>50</v>
      </c>
      <c r="N142" s="69">
        <v>0</v>
      </c>
      <c r="O142" s="120">
        <f>$B$80*N142</f>
        <v>0</v>
      </c>
      <c r="P142" s="120">
        <f>$E$80*N142</f>
        <v>0</v>
      </c>
      <c r="Q142" s="120">
        <f>($H$80)*N142</f>
        <v>0</v>
      </c>
      <c r="R142" s="81">
        <f>$J$80*N142</f>
        <v>0</v>
      </c>
      <c r="S142" s="13" t="s">
        <v>50</v>
      </c>
      <c r="T142" s="69">
        <v>0</v>
      </c>
      <c r="U142" s="120">
        <f>$B$80*T142</f>
        <v>0</v>
      </c>
      <c r="V142" s="120">
        <f>$E$80*T142</f>
        <v>0</v>
      </c>
      <c r="W142" s="120">
        <f>($H$80)*T142</f>
        <v>0</v>
      </c>
      <c r="X142" s="81">
        <f>$J$80*T142</f>
        <v>0</v>
      </c>
      <c r="Y142" s="13" t="s">
        <v>50</v>
      </c>
      <c r="Z142" s="69">
        <v>0</v>
      </c>
      <c r="AA142" s="120">
        <f>$B$80*Z142</f>
        <v>0</v>
      </c>
      <c r="AB142" s="120">
        <f>$E$80*Z142</f>
        <v>0</v>
      </c>
      <c r="AC142" s="120">
        <f>($H$80)*Z142</f>
        <v>0</v>
      </c>
      <c r="AD142" s="81">
        <f>$J$80*Z142</f>
        <v>0</v>
      </c>
      <c r="BE142" s="16" t="s">
        <v>79</v>
      </c>
      <c r="BF142" s="18">
        <v>1.2</v>
      </c>
      <c r="BM142" s="9"/>
      <c r="BN142" s="9"/>
      <c r="BO142" s="9"/>
      <c r="BQ142" s="9"/>
    </row>
    <row r="143" spans="1:69" ht="15.75" thickBot="1" x14ac:dyDescent="0.3">
      <c r="A143" s="123" t="s">
        <v>153</v>
      </c>
      <c r="B143" s="67"/>
      <c r="C143" s="124">
        <f>SUM(C137:C142)</f>
        <v>15.656007500000003</v>
      </c>
      <c r="D143" s="124">
        <f>SUM(D137:D142)</f>
        <v>20.352809750000006</v>
      </c>
      <c r="E143" s="124">
        <f>SUM(E137:E142)</f>
        <v>28.827809750000004</v>
      </c>
      <c r="F143" s="165">
        <f>SUM(F137:F142)</f>
        <v>20.741007500000002</v>
      </c>
      <c r="G143" s="166" t="s">
        <v>153</v>
      </c>
      <c r="H143" s="124"/>
      <c r="I143" s="124">
        <f>SUM(I137:I142)</f>
        <v>27.379532500000003</v>
      </c>
      <c r="J143" s="124">
        <f>SUM(J137:J142)</f>
        <v>35.593392250000008</v>
      </c>
      <c r="K143" s="124">
        <f>SUM(K137:K142)</f>
        <v>52.318392250000009</v>
      </c>
      <c r="L143" s="165">
        <f>SUM(L137:L142)</f>
        <v>37.4145325</v>
      </c>
      <c r="M143" s="123" t="s">
        <v>153</v>
      </c>
      <c r="N143" s="67"/>
      <c r="O143" s="124">
        <f>SUM(O137:O142)</f>
        <v>32.179532500000008</v>
      </c>
      <c r="P143" s="124">
        <f>SUM(P137:P142)</f>
        <v>41.83339225000001</v>
      </c>
      <c r="Q143" s="124">
        <f>SUM(Q137:Q142)</f>
        <v>64.558392250000011</v>
      </c>
      <c r="R143" s="165">
        <f>SUM(R137:R142)</f>
        <v>44.614532500000003</v>
      </c>
      <c r="S143" s="123" t="s">
        <v>153</v>
      </c>
      <c r="T143" s="67"/>
      <c r="U143" s="124">
        <f>SUM(U137:U142)</f>
        <v>5.7443000000000008</v>
      </c>
      <c r="V143" s="124">
        <f>SUM(V137:V142)</f>
        <v>7.4675900000000013</v>
      </c>
      <c r="W143" s="124">
        <f>SUM(W137:W142)</f>
        <v>8.9675900000000013</v>
      </c>
      <c r="X143" s="125">
        <f>SUM(X137:X142)</f>
        <v>6.6443000000000003</v>
      </c>
      <c r="Y143" s="123" t="s">
        <v>153</v>
      </c>
      <c r="Z143" s="67"/>
      <c r="AA143" s="124">
        <f>SUM(AA137:AA142)</f>
        <v>4.2309000000000001</v>
      </c>
      <c r="AB143" s="124">
        <f>SUM(AB137:AB142)</f>
        <v>5.5001700000000007</v>
      </c>
      <c r="AC143" s="124">
        <f>SUM(AC137:AC142)</f>
        <v>7.0001700000000007</v>
      </c>
      <c r="AD143" s="125">
        <f>SUM(AD137:AD142)</f>
        <v>5.1309000000000005</v>
      </c>
      <c r="BE143" s="70" t="s">
        <v>80</v>
      </c>
      <c r="BF143" s="71">
        <f>((BI138*BF142))/2</f>
        <v>3.27</v>
      </c>
      <c r="BM143" s="9"/>
      <c r="BN143" s="9"/>
      <c r="BO143" s="9"/>
      <c r="BQ143" s="9"/>
    </row>
    <row r="144" spans="1:69" ht="15.75" thickBot="1" x14ac:dyDescent="0.3">
      <c r="BE144" s="70" t="s">
        <v>81</v>
      </c>
      <c r="BF144" s="71">
        <f>((BF136*BF141)+(BF137*BF142))/2</f>
        <v>5.82</v>
      </c>
      <c r="BM144" s="9"/>
      <c r="BO144" s="68"/>
      <c r="BQ144" s="9"/>
    </row>
    <row r="145" spans="1:71" ht="15.75" thickBot="1" x14ac:dyDescent="0.3">
      <c r="A145" s="178" t="s">
        <v>155</v>
      </c>
      <c r="B145" s="179"/>
      <c r="C145" s="179"/>
      <c r="D145" s="179"/>
      <c r="E145" s="179"/>
      <c r="F145" s="180"/>
      <c r="G145" s="178" t="s">
        <v>155</v>
      </c>
      <c r="H145" s="179"/>
      <c r="I145" s="179"/>
      <c r="J145" s="179"/>
      <c r="K145" s="179"/>
      <c r="L145" s="180"/>
      <c r="M145" s="178" t="s">
        <v>155</v>
      </c>
      <c r="N145" s="179"/>
      <c r="O145" s="179"/>
      <c r="P145" s="179"/>
      <c r="Q145" s="179"/>
      <c r="R145" s="180"/>
      <c r="S145" s="178" t="s">
        <v>155</v>
      </c>
      <c r="T145" s="179"/>
      <c r="U145" s="179"/>
      <c r="V145" s="179"/>
      <c r="W145" s="179"/>
      <c r="X145" s="180"/>
      <c r="Y145" s="178" t="s">
        <v>155</v>
      </c>
      <c r="Z145" s="179"/>
      <c r="AA145" s="179"/>
      <c r="AB145" s="179"/>
      <c r="AC145" s="179"/>
      <c r="AD145" s="180"/>
      <c r="BE145" s="22" t="s">
        <v>82</v>
      </c>
      <c r="BF145" s="24">
        <f>(0.5*BF142+0.5*BF142)</f>
        <v>1.2</v>
      </c>
      <c r="BM145" s="68"/>
      <c r="BO145" s="9"/>
      <c r="BQ145" s="9"/>
    </row>
    <row r="146" spans="1:71" x14ac:dyDescent="0.25">
      <c r="A146" s="79"/>
      <c r="B146" s="121" t="s">
        <v>15</v>
      </c>
      <c r="C146" s="121" t="s">
        <v>40</v>
      </c>
      <c r="D146" s="121" t="s">
        <v>43</v>
      </c>
      <c r="E146" s="121" t="s">
        <v>46</v>
      </c>
      <c r="F146" s="122" t="s">
        <v>150</v>
      </c>
      <c r="G146" s="79"/>
      <c r="H146" s="121" t="s">
        <v>15</v>
      </c>
      <c r="I146" s="121" t="s">
        <v>40</v>
      </c>
      <c r="J146" s="121" t="s">
        <v>43</v>
      </c>
      <c r="K146" s="121" t="s">
        <v>46</v>
      </c>
      <c r="L146" s="122" t="s">
        <v>150</v>
      </c>
      <c r="M146" s="79"/>
      <c r="N146" s="121" t="s">
        <v>15</v>
      </c>
      <c r="O146" s="121" t="s">
        <v>40</v>
      </c>
      <c r="P146" s="121" t="s">
        <v>43</v>
      </c>
      <c r="Q146" s="121" t="s">
        <v>46</v>
      </c>
      <c r="R146" s="122" t="s">
        <v>150</v>
      </c>
      <c r="S146" s="79"/>
      <c r="T146" s="121" t="s">
        <v>15</v>
      </c>
      <c r="U146" s="121" t="s">
        <v>40</v>
      </c>
      <c r="V146" s="121" t="s">
        <v>43</v>
      </c>
      <c r="W146" s="121" t="s">
        <v>46</v>
      </c>
      <c r="X146" s="122" t="s">
        <v>150</v>
      </c>
      <c r="Y146" s="79"/>
      <c r="Z146" s="121" t="s">
        <v>15</v>
      </c>
      <c r="AA146" s="121" t="s">
        <v>40</v>
      </c>
      <c r="AB146" s="121" t="s">
        <v>43</v>
      </c>
      <c r="AC146" s="121" t="s">
        <v>46</v>
      </c>
      <c r="AD146" s="122" t="s">
        <v>150</v>
      </c>
    </row>
    <row r="147" spans="1:71" x14ac:dyDescent="0.25">
      <c r="A147" s="6" t="s">
        <v>49</v>
      </c>
      <c r="B147" s="9">
        <f>B137</f>
        <v>2.8250000000000002</v>
      </c>
      <c r="C147" s="40">
        <f>$B$77*B147</f>
        <v>12.043257500000003</v>
      </c>
      <c r="D147" s="40">
        <f>$E$77*B147</f>
        <v>15.656234750000005</v>
      </c>
      <c r="E147" s="40">
        <f>($H$77)*B147</f>
        <v>24.131234750000004</v>
      </c>
      <c r="F147" s="82">
        <f>$J$77*B147</f>
        <v>17.128257500000004</v>
      </c>
      <c r="G147" s="6" t="s">
        <v>49</v>
      </c>
      <c r="H147" s="9">
        <v>5.5750000000000002</v>
      </c>
      <c r="I147" s="40">
        <f>$B$77*H147</f>
        <v>23.766782500000005</v>
      </c>
      <c r="J147" s="40">
        <f>$E$77*H147</f>
        <v>30.896817250000009</v>
      </c>
      <c r="K147" s="40">
        <f>($H$77)*H147</f>
        <v>47.621817250000007</v>
      </c>
      <c r="L147" s="82">
        <f>$J$77*H147</f>
        <v>33.801782500000002</v>
      </c>
      <c r="M147" s="6" t="s">
        <v>49</v>
      </c>
      <c r="N147" s="9">
        <f>N137</f>
        <v>5.5750000000000002</v>
      </c>
      <c r="O147" s="40">
        <f>$B$77*N147</f>
        <v>23.766782500000005</v>
      </c>
      <c r="P147" s="40">
        <f>$E$77*N147</f>
        <v>30.896817250000009</v>
      </c>
      <c r="Q147" s="40">
        <f>($H$77)*N147</f>
        <v>47.621817250000007</v>
      </c>
      <c r="R147" s="82">
        <f>$J$77*N147</f>
        <v>33.801782500000002</v>
      </c>
      <c r="S147" s="6" t="s">
        <v>49</v>
      </c>
      <c r="T147" s="9">
        <v>0.5</v>
      </c>
      <c r="U147" s="40">
        <f>$B$77*T147</f>
        <v>2.1315500000000003</v>
      </c>
      <c r="V147" s="40">
        <f>$E$77*T147</f>
        <v>2.7710150000000007</v>
      </c>
      <c r="W147" s="40">
        <f>($H$77)*T147</f>
        <v>4.2710150000000002</v>
      </c>
      <c r="X147" s="82">
        <f>$J$77*T147</f>
        <v>3.0315500000000002</v>
      </c>
      <c r="Y147" s="6" t="s">
        <v>49</v>
      </c>
      <c r="Z147" s="9">
        <v>0.5</v>
      </c>
      <c r="AA147" s="40">
        <f>$B$77*Z147</f>
        <v>2.1315500000000003</v>
      </c>
      <c r="AB147" s="40">
        <f>$E$77*Z147</f>
        <v>2.7710150000000007</v>
      </c>
      <c r="AC147" s="40">
        <f>($H$77)*Z147</f>
        <v>4.2710150000000002</v>
      </c>
      <c r="AD147" s="82">
        <f>$J$77*Z147</f>
        <v>3.0315500000000002</v>
      </c>
    </row>
    <row r="148" spans="1:71" ht="15.75" thickBot="1" x14ac:dyDescent="0.3">
      <c r="A148" s="6" t="s">
        <v>147</v>
      </c>
      <c r="B148" s="127">
        <v>0</v>
      </c>
      <c r="C148" s="40">
        <f>$B$81*B148</f>
        <v>0</v>
      </c>
      <c r="D148" s="40">
        <f>$E$81*B148</f>
        <v>0</v>
      </c>
      <c r="E148" s="40">
        <f>($H$81)*B148</f>
        <v>0</v>
      </c>
      <c r="F148" s="82">
        <f>$J$81*B148</f>
        <v>0</v>
      </c>
      <c r="G148" s="6" t="s">
        <v>147</v>
      </c>
      <c r="H148" s="127">
        <v>0</v>
      </c>
      <c r="I148" s="40">
        <f>$B$81*H148</f>
        <v>0</v>
      </c>
      <c r="J148" s="40">
        <f>$E$81*H148</f>
        <v>0</v>
      </c>
      <c r="K148" s="40">
        <f>($H$81)*H148</f>
        <v>0</v>
      </c>
      <c r="L148" s="82">
        <f>$J$81*H148</f>
        <v>0</v>
      </c>
      <c r="M148" s="6" t="s">
        <v>147</v>
      </c>
      <c r="N148" s="9">
        <v>0</v>
      </c>
      <c r="O148" s="40">
        <f>$B$81*N148</f>
        <v>0</v>
      </c>
      <c r="P148" s="40">
        <f>$E$81*N148</f>
        <v>0</v>
      </c>
      <c r="Q148" s="40">
        <f>($H$81)*N148</f>
        <v>0</v>
      </c>
      <c r="R148" s="82">
        <f>$J$81*N148</f>
        <v>0</v>
      </c>
      <c r="S148" s="6" t="s">
        <v>147</v>
      </c>
      <c r="T148" s="9">
        <v>0</v>
      </c>
      <c r="U148" s="40">
        <f>$B$81*T148</f>
        <v>0</v>
      </c>
      <c r="V148" s="40">
        <f>$E$81*T148</f>
        <v>0</v>
      </c>
      <c r="W148" s="40">
        <f>($H$81)*T148</f>
        <v>0</v>
      </c>
      <c r="X148" s="82">
        <f>$J$81*T148</f>
        <v>0</v>
      </c>
      <c r="Y148" s="6" t="s">
        <v>147</v>
      </c>
      <c r="Z148" s="9">
        <v>0</v>
      </c>
      <c r="AA148" s="40">
        <f>$B$81*Z148</f>
        <v>0</v>
      </c>
      <c r="AB148" s="40">
        <f>$E$81*Z148</f>
        <v>0</v>
      </c>
      <c r="AC148" s="40">
        <f>($H$81)*Z148</f>
        <v>0</v>
      </c>
      <c r="AD148" s="82">
        <f>$J$81*Z148</f>
        <v>0</v>
      </c>
    </row>
    <row r="149" spans="1:71" ht="15.75" thickBot="1" x14ac:dyDescent="0.3">
      <c r="A149" s="6" t="s">
        <v>52</v>
      </c>
      <c r="B149" s="9">
        <v>0</v>
      </c>
      <c r="C149" s="40">
        <f>$B$88*B149</f>
        <v>0</v>
      </c>
      <c r="D149" s="40">
        <f>$E$88*B149</f>
        <v>0</v>
      </c>
      <c r="E149" s="40">
        <f>($H$88)*B149</f>
        <v>0</v>
      </c>
      <c r="F149" s="82">
        <f>$J$88*B149</f>
        <v>0</v>
      </c>
      <c r="G149" s="6" t="s">
        <v>52</v>
      </c>
      <c r="H149" s="9">
        <v>0</v>
      </c>
      <c r="I149" s="40">
        <f>$B$88*H149</f>
        <v>0</v>
      </c>
      <c r="J149" s="40">
        <f>$E$88*H149</f>
        <v>0</v>
      </c>
      <c r="K149" s="40">
        <f>($H$88)*H149</f>
        <v>0</v>
      </c>
      <c r="L149" s="82">
        <f>$J$88*H149</f>
        <v>0</v>
      </c>
      <c r="M149" s="6" t="s">
        <v>52</v>
      </c>
      <c r="N149" s="9">
        <v>1</v>
      </c>
      <c r="O149" s="40">
        <f>$B$88*N149</f>
        <v>4.8</v>
      </c>
      <c r="P149" s="40">
        <f>$E$88*N149</f>
        <v>6.24</v>
      </c>
      <c r="Q149" s="40">
        <f>($H$88)*N149</f>
        <v>12.24</v>
      </c>
      <c r="R149" s="82">
        <f>$J$88*N149</f>
        <v>7.1999999999999993</v>
      </c>
      <c r="S149" s="6" t="s">
        <v>52</v>
      </c>
      <c r="T149" s="9">
        <v>0</v>
      </c>
      <c r="U149" s="40">
        <f>$B$88*T149</f>
        <v>0</v>
      </c>
      <c r="V149" s="40">
        <f>$E$88*T149</f>
        <v>0</v>
      </c>
      <c r="W149" s="40">
        <f>($H$88)*T149</f>
        <v>0</v>
      </c>
      <c r="X149" s="82">
        <f>$J$88*T149</f>
        <v>0</v>
      </c>
      <c r="Y149" s="6" t="s">
        <v>52</v>
      </c>
      <c r="Z149" s="9">
        <v>0</v>
      </c>
      <c r="AA149" s="40">
        <f>$B$88*Z149</f>
        <v>0</v>
      </c>
      <c r="AB149" s="40">
        <f>$E$88*Z149</f>
        <v>0</v>
      </c>
      <c r="AC149" s="40">
        <f>($H$88)*Z149</f>
        <v>0</v>
      </c>
      <c r="AD149" s="82">
        <f>$J$88*Z149</f>
        <v>0</v>
      </c>
      <c r="BF149" s="167" t="s">
        <v>110</v>
      </c>
      <c r="BG149" s="168"/>
      <c r="BH149" s="168"/>
      <c r="BI149" s="169"/>
      <c r="BK149" s="167" t="s">
        <v>111</v>
      </c>
      <c r="BL149" s="168"/>
      <c r="BM149" s="168"/>
      <c r="BN149" s="169"/>
      <c r="BP149" s="167" t="s">
        <v>112</v>
      </c>
      <c r="BQ149" s="168"/>
      <c r="BR149" s="168"/>
      <c r="BS149" s="169"/>
    </row>
    <row r="150" spans="1:71" x14ac:dyDescent="0.25">
      <c r="A150" s="6" t="s">
        <v>148</v>
      </c>
      <c r="B150" s="9">
        <v>1</v>
      </c>
      <c r="C150" s="40">
        <f>$B$84*B150</f>
        <v>4.3627500000000001</v>
      </c>
      <c r="D150" s="40">
        <f>$E$84*B150</f>
        <v>5.6715750000000007</v>
      </c>
      <c r="E150" s="40">
        <f>($H$84)*B150</f>
        <v>5.6715750000000007</v>
      </c>
      <c r="F150" s="82">
        <f>$J$84*B150</f>
        <v>4.3627500000000001</v>
      </c>
      <c r="G150" s="6" t="s">
        <v>148</v>
      </c>
      <c r="H150" s="9">
        <v>1</v>
      </c>
      <c r="I150" s="40">
        <f>$B$84*H150</f>
        <v>4.3627500000000001</v>
      </c>
      <c r="J150" s="40">
        <f>$E$84*H150</f>
        <v>5.6715750000000007</v>
      </c>
      <c r="K150" s="40">
        <f>($H$84)*H150</f>
        <v>5.6715750000000007</v>
      </c>
      <c r="L150" s="82">
        <f>$J$84*H150</f>
        <v>4.3627500000000001</v>
      </c>
      <c r="M150" s="6" t="s">
        <v>148</v>
      </c>
      <c r="N150" s="9">
        <v>1</v>
      </c>
      <c r="O150" s="40">
        <f>$B$84*N150</f>
        <v>4.3627500000000001</v>
      </c>
      <c r="P150" s="40">
        <f>$E$84*N150</f>
        <v>5.6715750000000007</v>
      </c>
      <c r="Q150" s="40">
        <f>($H$84)*N150</f>
        <v>5.6715750000000007</v>
      </c>
      <c r="R150" s="82">
        <f>$J$84*N150</f>
        <v>4.3627500000000001</v>
      </c>
      <c r="S150" s="6" t="s">
        <v>148</v>
      </c>
      <c r="T150" s="9">
        <v>1</v>
      </c>
      <c r="U150" s="40">
        <f>$B$84*T150</f>
        <v>4.3627500000000001</v>
      </c>
      <c r="V150" s="40">
        <f>$E$84*T150</f>
        <v>5.6715750000000007</v>
      </c>
      <c r="W150" s="40">
        <f>($H$84)*T150</f>
        <v>5.6715750000000007</v>
      </c>
      <c r="X150" s="82">
        <f>$J$84*T150</f>
        <v>4.3627500000000001</v>
      </c>
      <c r="Y150" s="6" t="s">
        <v>148</v>
      </c>
      <c r="Z150" s="36">
        <v>0</v>
      </c>
      <c r="AA150" s="40">
        <f>$B$84*Z150</f>
        <v>0</v>
      </c>
      <c r="AB150" s="40">
        <f>$E$84*Z150</f>
        <v>0</v>
      </c>
      <c r="AC150" s="40">
        <f>($H$84)*Z150</f>
        <v>0</v>
      </c>
      <c r="AD150" s="82">
        <f>$J$84*Z150</f>
        <v>0</v>
      </c>
      <c r="BF150" s="51"/>
      <c r="BG150" s="52" t="s">
        <v>113</v>
      </c>
      <c r="BH150" s="52" t="s">
        <v>114</v>
      </c>
      <c r="BI150" s="53" t="s">
        <v>115</v>
      </c>
      <c r="BK150" s="51"/>
      <c r="BL150" s="52" t="s">
        <v>113</v>
      </c>
      <c r="BM150" s="52" t="s">
        <v>114</v>
      </c>
      <c r="BN150" s="53" t="s">
        <v>115</v>
      </c>
      <c r="BP150" s="51"/>
      <c r="BQ150" s="52" t="s">
        <v>113</v>
      </c>
      <c r="BR150" s="52" t="s">
        <v>114</v>
      </c>
      <c r="BS150" s="53" t="s">
        <v>115</v>
      </c>
    </row>
    <row r="151" spans="1:71" x14ac:dyDescent="0.25">
      <c r="A151" s="6" t="s">
        <v>149</v>
      </c>
      <c r="B151" s="9">
        <v>0</v>
      </c>
      <c r="C151" s="40">
        <f>$B$85*B151</f>
        <v>0</v>
      </c>
      <c r="D151" s="40">
        <f>$E$85*B151</f>
        <v>0</v>
      </c>
      <c r="E151" s="40">
        <f>($H$85)*B151</f>
        <v>0</v>
      </c>
      <c r="F151" s="82">
        <f>$J$85*B151</f>
        <v>0</v>
      </c>
      <c r="G151" s="6" t="s">
        <v>149</v>
      </c>
      <c r="H151" s="9">
        <v>0</v>
      </c>
      <c r="I151" s="40">
        <f>$B$85*H151</f>
        <v>0</v>
      </c>
      <c r="J151" s="40">
        <f>$E$85*H151</f>
        <v>0</v>
      </c>
      <c r="K151" s="40">
        <f>($H$85)*H151</f>
        <v>0</v>
      </c>
      <c r="L151" s="82">
        <f>$J$85*H151</f>
        <v>0</v>
      </c>
      <c r="M151" s="6" t="s">
        <v>149</v>
      </c>
      <c r="N151" s="36">
        <v>0</v>
      </c>
      <c r="O151" s="40">
        <f>$B$85*N151</f>
        <v>0</v>
      </c>
      <c r="P151" s="40">
        <f>$E$85*N151</f>
        <v>0</v>
      </c>
      <c r="Q151" s="40">
        <f>($H$85)*N151</f>
        <v>0</v>
      </c>
      <c r="R151" s="82">
        <f>$J$85*N151</f>
        <v>0</v>
      </c>
      <c r="S151" s="6" t="s">
        <v>149</v>
      </c>
      <c r="T151" s="36">
        <v>0</v>
      </c>
      <c r="U151" s="40">
        <f>$B$85*T151</f>
        <v>0</v>
      </c>
      <c r="V151" s="40">
        <f>$E$85*T151</f>
        <v>0</v>
      </c>
      <c r="W151" s="40">
        <f>($H$85)*T151</f>
        <v>0</v>
      </c>
      <c r="X151" s="82">
        <f>$J$85*T151</f>
        <v>0</v>
      </c>
      <c r="Y151" s="6" t="s">
        <v>149</v>
      </c>
      <c r="Z151" s="36">
        <v>1</v>
      </c>
      <c r="AA151" s="40">
        <f>$B$85*Z151</f>
        <v>2.0993499999999998</v>
      </c>
      <c r="AB151" s="40">
        <f>$E$85*Z151</f>
        <v>2.729155</v>
      </c>
      <c r="AC151" s="40">
        <f>($H$85)*Z151</f>
        <v>2.729155</v>
      </c>
      <c r="AD151" s="82">
        <f>$J$85*Z151</f>
        <v>2.0993499999999998</v>
      </c>
      <c r="BF151" s="16" t="s">
        <v>49</v>
      </c>
      <c r="BG151" s="17" t="e">
        <f>(BG152+BG153)*(BG154+BG155)</f>
        <v>#REF!</v>
      </c>
      <c r="BH151" s="37" t="e">
        <f>H77*BG159</f>
        <v>#REF!</v>
      </c>
      <c r="BI151" s="48" t="e">
        <f>J77*BG159</f>
        <v>#REF!</v>
      </c>
      <c r="BK151" s="16" t="s">
        <v>49</v>
      </c>
      <c r="BL151" s="17">
        <f>BL152*BL153</f>
        <v>9.6408000000000005</v>
      </c>
      <c r="BM151" s="37">
        <f>BL151*H77</f>
        <v>82.35200282400001</v>
      </c>
      <c r="BN151" s="48">
        <f>BL151*J77</f>
        <v>58.45313448000001</v>
      </c>
      <c r="BP151" s="16" t="s">
        <v>49</v>
      </c>
      <c r="BQ151" s="17">
        <f>(BQ154+BQ152)*BQ153</f>
        <v>14.986500000000001</v>
      </c>
      <c r="BR151" s="37">
        <f>(H77+H80)*BQ151</f>
        <v>243.81881539500003</v>
      </c>
      <c r="BS151" s="48">
        <f>(J77+J80)*BQ151</f>
        <v>179.94440415000003</v>
      </c>
    </row>
    <row r="152" spans="1:71" ht="15.75" thickBot="1" x14ac:dyDescent="0.3">
      <c r="A152" s="13" t="s">
        <v>50</v>
      </c>
      <c r="B152" s="69">
        <v>0</v>
      </c>
      <c r="C152" s="120">
        <f>$B$80*B152</f>
        <v>0</v>
      </c>
      <c r="D152" s="120">
        <f>$E$80*B152</f>
        <v>0</v>
      </c>
      <c r="E152" s="120">
        <f>($H$80)*B152</f>
        <v>0</v>
      </c>
      <c r="F152" s="81">
        <f>$J$80*B152</f>
        <v>0</v>
      </c>
      <c r="G152" s="13" t="s">
        <v>50</v>
      </c>
      <c r="H152" s="69">
        <v>0</v>
      </c>
      <c r="I152" s="120">
        <f>$B$80*H152</f>
        <v>0</v>
      </c>
      <c r="J152" s="120">
        <f>$E$80*H152</f>
        <v>0</v>
      </c>
      <c r="K152" s="120">
        <f>($H$80)*H152</f>
        <v>0</v>
      </c>
      <c r="L152" s="81">
        <f>$J$80*H152</f>
        <v>0</v>
      </c>
      <c r="M152" s="13" t="s">
        <v>50</v>
      </c>
      <c r="N152" s="69">
        <v>0</v>
      </c>
      <c r="O152" s="120">
        <f>$B$80*N152</f>
        <v>0</v>
      </c>
      <c r="P152" s="120">
        <f>$E$80*N152</f>
        <v>0</v>
      </c>
      <c r="Q152" s="120">
        <f>($H$80)*N152</f>
        <v>0</v>
      </c>
      <c r="R152" s="81">
        <f>$J$80*N152</f>
        <v>0</v>
      </c>
      <c r="S152" s="13" t="s">
        <v>50</v>
      </c>
      <c r="T152" s="69">
        <v>0</v>
      </c>
      <c r="U152" s="120">
        <f>$B$80*T152</f>
        <v>0</v>
      </c>
      <c r="V152" s="120">
        <f>$E$80*T152</f>
        <v>0</v>
      </c>
      <c r="W152" s="120">
        <f>($H$80)*T152</f>
        <v>0</v>
      </c>
      <c r="X152" s="81">
        <f>$J$80*T152</f>
        <v>0</v>
      </c>
      <c r="Y152" s="13" t="s">
        <v>50</v>
      </c>
      <c r="Z152" s="69">
        <v>0</v>
      </c>
      <c r="AA152" s="120">
        <f>$B$80*Z152</f>
        <v>0</v>
      </c>
      <c r="AB152" s="120">
        <f>$E$80*Z152</f>
        <v>0</v>
      </c>
      <c r="AC152" s="120">
        <f>($H$80)*Z152</f>
        <v>0</v>
      </c>
      <c r="AD152" s="81">
        <f>$J$80*Z152</f>
        <v>0</v>
      </c>
      <c r="BF152" s="16" t="s">
        <v>116</v>
      </c>
      <c r="BG152" s="17">
        <f>BF136*BG160/2</f>
        <v>2.7</v>
      </c>
      <c r="BH152" s="37">
        <f>$H$83*BG152</f>
        <v>12.680752500000001</v>
      </c>
      <c r="BI152" s="18">
        <f>$J$83*BG152</f>
        <v>9.7544250000000012</v>
      </c>
      <c r="BK152" s="16" t="s">
        <v>117</v>
      </c>
      <c r="BL152" s="17">
        <f>(BI136*BL161)/2</f>
        <v>3.12</v>
      </c>
      <c r="BM152" s="37">
        <f>BL152*$H$83</f>
        <v>14.653314000000002</v>
      </c>
      <c r="BN152" s="18">
        <f>BL152*$J$83</f>
        <v>11.271780000000001</v>
      </c>
      <c r="BP152" s="16" t="s">
        <v>117</v>
      </c>
      <c r="BQ152" s="17">
        <f>(5.2*BQ161)/2</f>
        <v>3.12</v>
      </c>
      <c r="BR152" s="37">
        <f>$H$82*BQ152</f>
        <v>11.611314</v>
      </c>
      <c r="BS152" s="48">
        <f>$J$82</f>
        <v>2.8627500000000001</v>
      </c>
    </row>
    <row r="153" spans="1:71" ht="15.75" thickBot="1" x14ac:dyDescent="0.3">
      <c r="A153" s="123" t="s">
        <v>153</v>
      </c>
      <c r="B153" s="67"/>
      <c r="C153" s="124">
        <f>SUM(C147:C152)</f>
        <v>16.406007500000001</v>
      </c>
      <c r="D153" s="124">
        <f>SUM(D147:D152)</f>
        <v>21.327809750000007</v>
      </c>
      <c r="E153" s="124">
        <f>SUM(E147:E152)</f>
        <v>29.802809750000005</v>
      </c>
      <c r="F153" s="125">
        <f>SUM(F147:F152)</f>
        <v>21.491007500000002</v>
      </c>
      <c r="G153" s="123" t="s">
        <v>153</v>
      </c>
      <c r="H153" s="67"/>
      <c r="I153" s="124">
        <f>SUM(I147:I152)</f>
        <v>28.129532500000003</v>
      </c>
      <c r="J153" s="124">
        <f>SUM(J147:J152)</f>
        <v>36.568392250000009</v>
      </c>
      <c r="K153" s="124">
        <f>SUM(K147:K152)</f>
        <v>53.293392250000011</v>
      </c>
      <c r="L153" s="125">
        <f>SUM(L147:L152)</f>
        <v>38.1645325</v>
      </c>
      <c r="M153" s="123" t="s">
        <v>153</v>
      </c>
      <c r="N153" s="67"/>
      <c r="O153" s="124">
        <f>SUM(O147:O152)</f>
        <v>32.929532500000008</v>
      </c>
      <c r="P153" s="124">
        <f>SUM(P147:P152)</f>
        <v>42.808392250000011</v>
      </c>
      <c r="Q153" s="124">
        <f>SUM(Q147:Q152)</f>
        <v>65.533392250000006</v>
      </c>
      <c r="R153" s="125">
        <f>SUM(R147:R152)</f>
        <v>45.364532500000003</v>
      </c>
      <c r="S153" s="123" t="s">
        <v>153</v>
      </c>
      <c r="T153" s="67"/>
      <c r="U153" s="124">
        <f>SUM(U147:U152)</f>
        <v>6.4943000000000008</v>
      </c>
      <c r="V153" s="124">
        <f>SUM(V147:V152)</f>
        <v>8.4425900000000009</v>
      </c>
      <c r="W153" s="124">
        <f>SUM(W147:W152)</f>
        <v>9.9425900000000009</v>
      </c>
      <c r="X153" s="125">
        <f>SUM(X147:X152)</f>
        <v>7.3943000000000003</v>
      </c>
      <c r="Y153" s="123" t="s">
        <v>153</v>
      </c>
      <c r="Z153" s="67"/>
      <c r="AA153" s="124">
        <f>SUM(AA147:AA152)</f>
        <v>4.2309000000000001</v>
      </c>
      <c r="AB153" s="124">
        <f>SUM(AB147:AB152)</f>
        <v>5.5001700000000007</v>
      </c>
      <c r="AC153" s="124">
        <f>SUM(AC147:AC152)</f>
        <v>7.0001700000000007</v>
      </c>
      <c r="AD153" s="125">
        <f>SUM(AD147:AD152)</f>
        <v>5.1309000000000005</v>
      </c>
      <c r="BF153" s="16" t="s">
        <v>118</v>
      </c>
      <c r="BG153" s="17">
        <f>BF137*BG161/2</f>
        <v>3.12</v>
      </c>
      <c r="BH153" s="37">
        <f>$H$84*BG153</f>
        <v>17.695314000000003</v>
      </c>
      <c r="BI153" s="18">
        <f>$J$84*BG153</f>
        <v>13.611780000000001</v>
      </c>
      <c r="BK153" s="16" t="s">
        <v>119</v>
      </c>
      <c r="BL153" s="17">
        <f>(BI137*BL161)/2</f>
        <v>3.0900000000000003</v>
      </c>
      <c r="BM153" s="37">
        <f>BL153*$H$83</f>
        <v>14.512416750000002</v>
      </c>
      <c r="BN153" s="18">
        <f>BL153*$J$83</f>
        <v>11.163397500000002</v>
      </c>
      <c r="BP153" s="16" t="s">
        <v>120</v>
      </c>
      <c r="BQ153" s="17">
        <f>(5.15*BQ160)/2</f>
        <v>2.5750000000000002</v>
      </c>
      <c r="BR153" s="37">
        <f>$H$82*BQ153</f>
        <v>9.5830556250000001</v>
      </c>
      <c r="BS153" s="48">
        <f>$J$82</f>
        <v>2.8627500000000001</v>
      </c>
    </row>
    <row r="154" spans="1:71" x14ac:dyDescent="0.25">
      <c r="BF154" s="16" t="s">
        <v>121</v>
      </c>
      <c r="BG154" s="17" t="e">
        <f>BF138*BG161/2</f>
        <v>#REF!</v>
      </c>
      <c r="BH154" s="37" t="e">
        <f>$H$83*BG154</f>
        <v>#REF!</v>
      </c>
      <c r="BI154" s="18" t="e">
        <f>$J$83*BG154</f>
        <v>#REF!</v>
      </c>
      <c r="BK154" s="16"/>
      <c r="BL154" s="17"/>
      <c r="BM154" s="37"/>
      <c r="BN154" s="18"/>
      <c r="BP154" s="16" t="s">
        <v>122</v>
      </c>
      <c r="BQ154" s="17">
        <f>(5.4*BQ160)/2</f>
        <v>2.7</v>
      </c>
      <c r="BR154" s="37">
        <f>$H$82*BQ154</f>
        <v>10.0482525</v>
      </c>
      <c r="BS154" s="48">
        <f>$J$82</f>
        <v>2.8627500000000001</v>
      </c>
    </row>
    <row r="155" spans="1:71" ht="15.75" thickBot="1" x14ac:dyDescent="0.3">
      <c r="BF155" s="91" t="s">
        <v>123</v>
      </c>
      <c r="BG155" s="92">
        <f>BF139*BG161/2</f>
        <v>3.0900000000000003</v>
      </c>
      <c r="BH155" s="64">
        <f>$H$83*BG155</f>
        <v>14.512416750000002</v>
      </c>
      <c r="BI155" s="93">
        <f>$J$83*BG155</f>
        <v>11.163397500000002</v>
      </c>
      <c r="BK155" s="91"/>
      <c r="BL155" s="92"/>
      <c r="BM155" s="64"/>
      <c r="BN155" s="93"/>
      <c r="BP155" s="91"/>
      <c r="BQ155" s="92"/>
      <c r="BR155" s="64"/>
      <c r="BS155" s="93"/>
    </row>
    <row r="156" spans="1:71" ht="15.75" thickBot="1" x14ac:dyDescent="0.3">
      <c r="A156" s="206" t="s">
        <v>169</v>
      </c>
      <c r="B156" s="206"/>
      <c r="C156" s="206"/>
      <c r="D156" s="206"/>
      <c r="E156" s="206"/>
      <c r="F156" s="206"/>
      <c r="G156" s="206"/>
      <c r="H156" s="206"/>
      <c r="I156" s="206"/>
      <c r="J156" s="206"/>
      <c r="K156" s="206"/>
      <c r="L156" s="206"/>
      <c r="M156" s="206"/>
      <c r="N156" s="206"/>
      <c r="O156" s="206"/>
      <c r="P156" s="206"/>
      <c r="Q156" s="206"/>
      <c r="R156" s="207"/>
      <c r="S156" s="170" t="s">
        <v>170</v>
      </c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1"/>
      <c r="BF156" s="94" t="s">
        <v>100</v>
      </c>
      <c r="BG156" s="95"/>
      <c r="BH156" s="96" t="e">
        <f>SUM(BH151:BH155)</f>
        <v>#REF!</v>
      </c>
      <c r="BI156" s="97" t="e">
        <f>SUM(BI151:BI155)</f>
        <v>#REF!</v>
      </c>
      <c r="BK156" s="94" t="s">
        <v>100</v>
      </c>
      <c r="BL156" s="95"/>
      <c r="BM156" s="96">
        <f>SUM(BM151:BM154)</f>
        <v>111.517733574</v>
      </c>
      <c r="BN156" s="97">
        <f>SUM(BN151:BN153)</f>
        <v>80.888311980000012</v>
      </c>
      <c r="BP156" s="94" t="s">
        <v>100</v>
      </c>
      <c r="BQ156" s="95">
        <f>SUM(BQ151:BQ154)</f>
        <v>23.381499999999999</v>
      </c>
      <c r="BR156" s="95">
        <f>SUM(BR151:BR154)</f>
        <v>275.06143752000003</v>
      </c>
      <c r="BS156" s="95">
        <f>SUM(BS151:BS154)</f>
        <v>188.53265415000004</v>
      </c>
    </row>
    <row r="157" spans="1:71" ht="15.75" thickBot="1" x14ac:dyDescent="0.3">
      <c r="A157" s="178" t="s">
        <v>210</v>
      </c>
      <c r="B157" s="179"/>
      <c r="C157" s="179"/>
      <c r="D157" s="179"/>
      <c r="E157" s="179"/>
      <c r="F157" s="180"/>
      <c r="G157" s="178" t="s">
        <v>165</v>
      </c>
      <c r="H157" s="179"/>
      <c r="I157" s="179"/>
      <c r="J157" s="179"/>
      <c r="K157" s="179"/>
      <c r="L157" s="180"/>
      <c r="M157" s="178" t="s">
        <v>166</v>
      </c>
      <c r="N157" s="179"/>
      <c r="O157" s="179"/>
      <c r="P157" s="179"/>
      <c r="Q157" s="179"/>
      <c r="R157" s="180"/>
      <c r="S157" s="178" t="s">
        <v>167</v>
      </c>
      <c r="T157" s="179"/>
      <c r="U157" s="179"/>
      <c r="V157" s="179"/>
      <c r="W157" s="179"/>
      <c r="X157" s="180"/>
      <c r="Y157" s="178" t="s">
        <v>168</v>
      </c>
      <c r="Z157" s="179"/>
      <c r="AA157" s="179"/>
      <c r="AB157" s="179"/>
      <c r="AC157" s="179"/>
      <c r="AD157" s="180"/>
      <c r="BF157" s="98" t="s">
        <v>124</v>
      </c>
      <c r="BG157" s="99"/>
      <c r="BH157" s="65" t="e">
        <f>BH156+$H$86</f>
        <v>#REF!</v>
      </c>
      <c r="BI157" s="59" t="e">
        <f>BI156+$J$86</f>
        <v>#REF!</v>
      </c>
      <c r="BK157" s="98" t="s">
        <v>125</v>
      </c>
      <c r="BL157" s="99"/>
      <c r="BM157" s="65">
        <f>BM156+$H$86</f>
        <v>129.94523357400001</v>
      </c>
      <c r="BN157" s="59">
        <f>BN156+$J$86</f>
        <v>95.063311980000009</v>
      </c>
      <c r="BP157" s="98" t="s">
        <v>125</v>
      </c>
      <c r="BQ157" s="99"/>
      <c r="BR157" s="65">
        <f>BR156+H86</f>
        <v>293.48893752000004</v>
      </c>
      <c r="BS157" s="59">
        <f>BS156+J86</f>
        <v>202.70765415000005</v>
      </c>
    </row>
    <row r="158" spans="1:71" ht="15.75" thickBot="1" x14ac:dyDescent="0.3">
      <c r="A158" s="178" t="s">
        <v>152</v>
      </c>
      <c r="B158" s="179"/>
      <c r="C158" s="179"/>
      <c r="D158" s="179"/>
      <c r="E158" s="179"/>
      <c r="F158" s="180"/>
      <c r="G158" s="178" t="s">
        <v>152</v>
      </c>
      <c r="H158" s="179"/>
      <c r="I158" s="179"/>
      <c r="J158" s="179"/>
      <c r="K158" s="179"/>
      <c r="L158" s="180"/>
      <c r="M158" s="178" t="s">
        <v>152</v>
      </c>
      <c r="N158" s="179"/>
      <c r="O158" s="179"/>
      <c r="P158" s="179"/>
      <c r="Q158" s="179"/>
      <c r="R158" s="180"/>
      <c r="S158" s="178" t="s">
        <v>152</v>
      </c>
      <c r="T158" s="179"/>
      <c r="U158" s="179"/>
      <c r="V158" s="179"/>
      <c r="W158" s="179"/>
      <c r="X158" s="180"/>
      <c r="Y158" s="178" t="s">
        <v>152</v>
      </c>
      <c r="Z158" s="179"/>
      <c r="AA158" s="179"/>
      <c r="AB158" s="179"/>
      <c r="AC158" s="179"/>
      <c r="AD158" s="180"/>
    </row>
    <row r="159" spans="1:71" ht="15.75" thickBot="1" x14ac:dyDescent="0.3">
      <c r="A159" s="79"/>
      <c r="B159" s="121" t="s">
        <v>15</v>
      </c>
      <c r="C159" s="121" t="s">
        <v>40</v>
      </c>
      <c r="D159" s="121" t="s">
        <v>43</v>
      </c>
      <c r="E159" s="121" t="s">
        <v>46</v>
      </c>
      <c r="F159" s="122" t="s">
        <v>150</v>
      </c>
      <c r="G159" s="79"/>
      <c r="H159" s="121" t="s">
        <v>15</v>
      </c>
      <c r="I159" s="121" t="s">
        <v>40</v>
      </c>
      <c r="J159" s="121" t="s">
        <v>43</v>
      </c>
      <c r="K159" s="121" t="s">
        <v>46</v>
      </c>
      <c r="L159" s="122" t="s">
        <v>150</v>
      </c>
      <c r="M159" s="79"/>
      <c r="N159" s="121" t="s">
        <v>15</v>
      </c>
      <c r="O159" s="121" t="s">
        <v>40</v>
      </c>
      <c r="P159" s="121" t="s">
        <v>43</v>
      </c>
      <c r="Q159" s="121" t="s">
        <v>46</v>
      </c>
      <c r="R159" s="122" t="s">
        <v>150</v>
      </c>
      <c r="S159" s="79"/>
      <c r="T159" s="121" t="s">
        <v>15</v>
      </c>
      <c r="U159" s="121" t="s">
        <v>40</v>
      </c>
      <c r="V159" s="121" t="s">
        <v>43</v>
      </c>
      <c r="W159" s="121" t="s">
        <v>46</v>
      </c>
      <c r="X159" s="122" t="s">
        <v>150</v>
      </c>
      <c r="Y159" s="79"/>
      <c r="Z159" s="121" t="s">
        <v>15</v>
      </c>
      <c r="AA159" s="121" t="s">
        <v>40</v>
      </c>
      <c r="AB159" s="121" t="s">
        <v>43</v>
      </c>
      <c r="AC159" s="121" t="s">
        <v>46</v>
      </c>
      <c r="AD159" s="122" t="s">
        <v>150</v>
      </c>
      <c r="BF159" s="3" t="s">
        <v>126</v>
      </c>
      <c r="BG159" s="100" t="e">
        <f>BG151</f>
        <v>#REF!</v>
      </c>
      <c r="BK159" s="3" t="s">
        <v>126</v>
      </c>
      <c r="BL159" s="100">
        <f>BL152*BL153</f>
        <v>9.6408000000000005</v>
      </c>
      <c r="BP159" s="3" t="s">
        <v>126</v>
      </c>
      <c r="BQ159" s="100">
        <f>BQ151</f>
        <v>14.986500000000001</v>
      </c>
    </row>
    <row r="160" spans="1:71" x14ac:dyDescent="0.25">
      <c r="A160" s="6" t="s">
        <v>49</v>
      </c>
      <c r="B160" s="9">
        <f>(0.5+5.45)/2</f>
        <v>2.9750000000000001</v>
      </c>
      <c r="C160" s="40">
        <f>$B$77*B160</f>
        <v>12.682722500000002</v>
      </c>
      <c r="D160" s="40">
        <f>$E$77*B160</f>
        <v>16.487539250000005</v>
      </c>
      <c r="E160" s="40">
        <f>($H$77)*B160</f>
        <v>25.412539250000002</v>
      </c>
      <c r="F160" s="82">
        <f>$J$77*B160</f>
        <v>18.037722500000001</v>
      </c>
      <c r="G160" s="6" t="s">
        <v>49</v>
      </c>
      <c r="H160" s="9">
        <f>(6+5.45)/2</f>
        <v>5.7249999999999996</v>
      </c>
      <c r="I160" s="40">
        <f>$B$77*H160</f>
        <v>24.406247500000003</v>
      </c>
      <c r="J160" s="40">
        <f>$E$77*H160</f>
        <v>31.728121750000007</v>
      </c>
      <c r="K160" s="40">
        <f>($H$77)*H160</f>
        <v>48.903121749999997</v>
      </c>
      <c r="L160" s="82">
        <f>$J$77*H160</f>
        <v>34.711247499999999</v>
      </c>
      <c r="M160" s="6" t="s">
        <v>49</v>
      </c>
      <c r="N160" s="9">
        <f>(6+5.45)/2</f>
        <v>5.7249999999999996</v>
      </c>
      <c r="O160" s="40">
        <f>$B$77*N160</f>
        <v>24.406247500000003</v>
      </c>
      <c r="P160" s="40">
        <f>$E$77*N160</f>
        <v>31.728121750000007</v>
      </c>
      <c r="Q160" s="40">
        <f>($H$77)*N160</f>
        <v>48.903121749999997</v>
      </c>
      <c r="R160" s="82">
        <f>$J$77*N160</f>
        <v>34.711247499999999</v>
      </c>
      <c r="S160" s="6" t="s">
        <v>49</v>
      </c>
      <c r="T160" s="9">
        <v>0.5</v>
      </c>
      <c r="U160" s="40">
        <f>$B$77*T160</f>
        <v>2.1315500000000003</v>
      </c>
      <c r="V160" s="40">
        <f>$E$77*T160</f>
        <v>2.7710150000000007</v>
      </c>
      <c r="W160" s="40">
        <f>($H$77)*T160</f>
        <v>4.2710150000000002</v>
      </c>
      <c r="X160" s="82">
        <f>$J$77*T160</f>
        <v>3.0315500000000002</v>
      </c>
      <c r="Y160" s="6" t="s">
        <v>49</v>
      </c>
      <c r="Z160" s="40">
        <f>0.5</f>
        <v>0.5</v>
      </c>
      <c r="AA160" s="40">
        <f>$B$77*Z160</f>
        <v>2.1315500000000003</v>
      </c>
      <c r="AB160" s="40">
        <f>$E$77*Z160</f>
        <v>2.7710150000000007</v>
      </c>
      <c r="AC160" s="40">
        <f>($H$77)*Z160</f>
        <v>4.2710150000000002</v>
      </c>
      <c r="AD160" s="82">
        <f>$J$77*Z160</f>
        <v>3.0315500000000002</v>
      </c>
      <c r="BF160" s="16" t="s">
        <v>78</v>
      </c>
      <c r="BG160" s="18">
        <v>1</v>
      </c>
      <c r="BK160" s="16" t="s">
        <v>78</v>
      </c>
      <c r="BL160" s="18">
        <v>1</v>
      </c>
      <c r="BP160" s="16" t="s">
        <v>78</v>
      </c>
      <c r="BQ160" s="18">
        <v>1</v>
      </c>
    </row>
    <row r="161" spans="1:69" ht="15.75" thickBot="1" x14ac:dyDescent="0.3">
      <c r="A161" s="6" t="s">
        <v>147</v>
      </c>
      <c r="B161" s="127">
        <v>0</v>
      </c>
      <c r="C161" s="40">
        <f>$B$81*B161</f>
        <v>0</v>
      </c>
      <c r="D161" s="40">
        <f>$E$81*B161</f>
        <v>0</v>
      </c>
      <c r="E161" s="40">
        <f>($H$81)*B161</f>
        <v>0</v>
      </c>
      <c r="F161" s="82">
        <f>$J$81*B161</f>
        <v>0</v>
      </c>
      <c r="G161" s="6" t="s">
        <v>147</v>
      </c>
      <c r="H161" s="127">
        <v>0</v>
      </c>
      <c r="I161" s="40">
        <f>$B$81*H161</f>
        <v>0</v>
      </c>
      <c r="J161" s="40">
        <f>$E$81*H161</f>
        <v>0</v>
      </c>
      <c r="K161" s="40">
        <f>($H$81)*H161</f>
        <v>0</v>
      </c>
      <c r="L161" s="82">
        <f>$J$81*H161</f>
        <v>0</v>
      </c>
      <c r="M161" s="6" t="s">
        <v>147</v>
      </c>
      <c r="N161" s="9">
        <v>0</v>
      </c>
      <c r="O161" s="40">
        <f>$B$81*N161</f>
        <v>0</v>
      </c>
      <c r="P161" s="40">
        <f>$E$81*N161</f>
        <v>0</v>
      </c>
      <c r="Q161" s="40">
        <f>($H$81)*N161</f>
        <v>0</v>
      </c>
      <c r="R161" s="82">
        <f>$J$81*N161</f>
        <v>0</v>
      </c>
      <c r="S161" s="6" t="s">
        <v>147</v>
      </c>
      <c r="T161" s="127">
        <v>0.5</v>
      </c>
      <c r="U161" s="40">
        <f>$B$81*T161</f>
        <v>1.4787500000000002</v>
      </c>
      <c r="V161" s="40">
        <f>$E$81*T161</f>
        <v>1.9223750000000004</v>
      </c>
      <c r="W161" s="40">
        <f>($H$81)*T161</f>
        <v>4.9223750000000006</v>
      </c>
      <c r="X161" s="82">
        <f>$J$81*T161</f>
        <v>2.67875</v>
      </c>
      <c r="Y161" s="6" t="s">
        <v>147</v>
      </c>
      <c r="Z161" s="9">
        <f>0.5</f>
        <v>0.5</v>
      </c>
      <c r="AA161" s="40">
        <f>$B$81*Z161</f>
        <v>1.4787500000000002</v>
      </c>
      <c r="AB161" s="40">
        <f>$E$81*Z161</f>
        <v>1.9223750000000004</v>
      </c>
      <c r="AC161" s="40">
        <f>($H$81)*Z161</f>
        <v>4.9223750000000006</v>
      </c>
      <c r="AD161" s="82">
        <f>$J$81*Z161</f>
        <v>2.67875</v>
      </c>
      <c r="BF161" s="28" t="s">
        <v>127</v>
      </c>
      <c r="BG161" s="29">
        <v>1.2</v>
      </c>
      <c r="BK161" s="28" t="s">
        <v>127</v>
      </c>
      <c r="BL161" s="29">
        <v>1.2</v>
      </c>
      <c r="BP161" s="28" t="s">
        <v>127</v>
      </c>
      <c r="BQ161" s="29">
        <v>1.2</v>
      </c>
    </row>
    <row r="162" spans="1:69" ht="15.75" thickBot="1" x14ac:dyDescent="0.3">
      <c r="A162" s="6" t="s">
        <v>52</v>
      </c>
      <c r="B162" s="9">
        <v>0</v>
      </c>
      <c r="C162" s="40">
        <f>$B$88*B162</f>
        <v>0</v>
      </c>
      <c r="D162" s="40">
        <f>$E$88*B162</f>
        <v>0</v>
      </c>
      <c r="E162" s="40">
        <f>($H$88)*B162</f>
        <v>0</v>
      </c>
      <c r="F162" s="82">
        <f>$J$88*B162</f>
        <v>0</v>
      </c>
      <c r="G162" s="6" t="s">
        <v>52</v>
      </c>
      <c r="H162" s="9">
        <v>0</v>
      </c>
      <c r="I162" s="40">
        <f>$B$88*H162</f>
        <v>0</v>
      </c>
      <c r="J162" s="40">
        <f>$E$88*H162</f>
        <v>0</v>
      </c>
      <c r="K162" s="40">
        <f>($H$88)*H162</f>
        <v>0</v>
      </c>
      <c r="L162" s="82">
        <f>$J$88*H162</f>
        <v>0</v>
      </c>
      <c r="M162" s="6" t="s">
        <v>52</v>
      </c>
      <c r="N162" s="9">
        <v>0</v>
      </c>
      <c r="O162" s="40">
        <f>$B$88*N162</f>
        <v>0</v>
      </c>
      <c r="P162" s="40">
        <f>$E$88*N162</f>
        <v>0</v>
      </c>
      <c r="Q162" s="40">
        <f>($H$88)*N162</f>
        <v>0</v>
      </c>
      <c r="R162" s="82">
        <f>$J$88*N162</f>
        <v>0</v>
      </c>
      <c r="S162" s="6" t="s">
        <v>52</v>
      </c>
      <c r="T162" s="9">
        <v>0</v>
      </c>
      <c r="U162" s="40">
        <f>$B$88*T162</f>
        <v>0</v>
      </c>
      <c r="V162" s="40">
        <f>$E$88*T162</f>
        <v>0</v>
      </c>
      <c r="W162" s="40">
        <f>($H$88)*T162</f>
        <v>0</v>
      </c>
      <c r="X162" s="82">
        <f>$J$88*T162</f>
        <v>0</v>
      </c>
      <c r="Y162" s="6" t="s">
        <v>52</v>
      </c>
      <c r="Z162" s="9">
        <v>0</v>
      </c>
      <c r="AA162" s="40">
        <f>$B$88*Z162</f>
        <v>0</v>
      </c>
      <c r="AB162" s="40">
        <f>$E$88*Z162</f>
        <v>0</v>
      </c>
      <c r="AC162" s="40">
        <f>($H$88)*Z162</f>
        <v>0</v>
      </c>
      <c r="AD162" s="82">
        <f>$J$88*Z162</f>
        <v>0</v>
      </c>
    </row>
    <row r="163" spans="1:69" ht="15.75" thickBot="1" x14ac:dyDescent="0.3">
      <c r="A163" s="6" t="s">
        <v>148</v>
      </c>
      <c r="B163" s="9">
        <v>0</v>
      </c>
      <c r="C163" s="40">
        <f>$B$82*B163</f>
        <v>0</v>
      </c>
      <c r="D163" s="40">
        <f>$E$82*B163</f>
        <v>0</v>
      </c>
      <c r="E163" s="40">
        <f>($H$82)*B163</f>
        <v>0</v>
      </c>
      <c r="F163" s="82">
        <f>$J$82*B163</f>
        <v>0</v>
      </c>
      <c r="G163" s="6" t="s">
        <v>148</v>
      </c>
      <c r="H163" s="9">
        <v>0</v>
      </c>
      <c r="I163" s="40">
        <f>$B$82*H163</f>
        <v>0</v>
      </c>
      <c r="J163" s="40">
        <f>$E$82*H163</f>
        <v>0</v>
      </c>
      <c r="K163" s="40">
        <f>($H$82)*H163</f>
        <v>0</v>
      </c>
      <c r="L163" s="82">
        <f>$J$82*H163</f>
        <v>0</v>
      </c>
      <c r="M163" s="6" t="s">
        <v>148</v>
      </c>
      <c r="N163" s="36">
        <v>0</v>
      </c>
      <c r="O163" s="40">
        <f>$B$82*N163</f>
        <v>0</v>
      </c>
      <c r="P163" s="40">
        <f>$E$82*N163</f>
        <v>0</v>
      </c>
      <c r="Q163" s="40">
        <f>($H$82)*N163</f>
        <v>0</v>
      </c>
      <c r="R163" s="82">
        <f>$J$82*N163</f>
        <v>0</v>
      </c>
      <c r="S163" s="6" t="s">
        <v>148</v>
      </c>
      <c r="T163" s="36">
        <v>0</v>
      </c>
      <c r="U163" s="40">
        <f>$B$82*T163</f>
        <v>0</v>
      </c>
      <c r="V163" s="40">
        <f>$E$82*T163</f>
        <v>0</v>
      </c>
      <c r="W163" s="40">
        <f>($H$82)*T163</f>
        <v>0</v>
      </c>
      <c r="X163" s="82">
        <f>$J$82*T163</f>
        <v>0</v>
      </c>
      <c r="Y163" s="6" t="s">
        <v>148</v>
      </c>
      <c r="Z163" s="36">
        <v>0</v>
      </c>
      <c r="AA163" s="40">
        <f>$B$82*Z163</f>
        <v>0</v>
      </c>
      <c r="AB163" s="40">
        <f>$E$82*Z163</f>
        <v>0</v>
      </c>
      <c r="AC163" s="40">
        <f>($H$82)*Z163</f>
        <v>0</v>
      </c>
      <c r="AD163" s="82">
        <f>$J$82*Z163</f>
        <v>0</v>
      </c>
      <c r="BF163" s="167" t="s">
        <v>128</v>
      </c>
      <c r="BG163" s="168"/>
      <c r="BH163" s="169"/>
    </row>
    <row r="164" spans="1:69" ht="15.75" thickBot="1" x14ac:dyDescent="0.3">
      <c r="A164" s="6" t="s">
        <v>149</v>
      </c>
      <c r="B164" s="9">
        <v>1</v>
      </c>
      <c r="C164" s="40">
        <f>$B$85*B164</f>
        <v>2.0993499999999998</v>
      </c>
      <c r="D164" s="40">
        <f>$E$85*B164</f>
        <v>2.729155</v>
      </c>
      <c r="E164" s="40">
        <f>($H$85)*B164</f>
        <v>2.729155</v>
      </c>
      <c r="F164" s="82">
        <f>$J$85*B164</f>
        <v>2.0993499999999998</v>
      </c>
      <c r="G164" s="6" t="s">
        <v>149</v>
      </c>
      <c r="H164" s="9">
        <v>1</v>
      </c>
      <c r="I164" s="40">
        <f>$B$85*H164</f>
        <v>2.0993499999999998</v>
      </c>
      <c r="J164" s="40">
        <f>$E$85*H164</f>
        <v>2.729155</v>
      </c>
      <c r="K164" s="40">
        <f>($H$85)*H164</f>
        <v>2.729155</v>
      </c>
      <c r="L164" s="82">
        <f>$J$85*H164</f>
        <v>2.0993499999999998</v>
      </c>
      <c r="M164" s="6" t="s">
        <v>149</v>
      </c>
      <c r="N164" s="36">
        <v>1</v>
      </c>
      <c r="O164" s="40">
        <f>$B$85*N164</f>
        <v>2.0993499999999998</v>
      </c>
      <c r="P164" s="40">
        <f>$E$85*N164</f>
        <v>2.729155</v>
      </c>
      <c r="Q164" s="40">
        <f>($H$85)*N164</f>
        <v>2.729155</v>
      </c>
      <c r="R164" s="82">
        <f>$J$85*N164</f>
        <v>2.0993499999999998</v>
      </c>
      <c r="S164" s="6" t="s">
        <v>149</v>
      </c>
      <c r="T164" s="36">
        <v>1</v>
      </c>
      <c r="U164" s="40">
        <f>$B$85*T164</f>
        <v>2.0993499999999998</v>
      </c>
      <c r="V164" s="40">
        <f>$E$85*T164</f>
        <v>2.729155</v>
      </c>
      <c r="W164" s="40">
        <f>($H$85)*T164</f>
        <v>2.729155</v>
      </c>
      <c r="X164" s="82">
        <f>$J$85*T164</f>
        <v>2.0993499999999998</v>
      </c>
      <c r="Y164" s="6" t="s">
        <v>149</v>
      </c>
      <c r="Z164" s="36">
        <v>1</v>
      </c>
      <c r="AA164" s="40">
        <f>$B$85*Z164</f>
        <v>2.0993499999999998</v>
      </c>
      <c r="AB164" s="40">
        <f>$E$85*Z164</f>
        <v>2.729155</v>
      </c>
      <c r="AC164" s="40">
        <f>($H$85)*Z164</f>
        <v>2.729155</v>
      </c>
      <c r="AD164" s="82">
        <f>$J$85*Z164</f>
        <v>2.0993499999999998</v>
      </c>
      <c r="BF164" s="3" t="s">
        <v>129</v>
      </c>
      <c r="BG164" s="4" t="s">
        <v>130</v>
      </c>
      <c r="BH164" s="100" t="s">
        <v>131</v>
      </c>
    </row>
    <row r="165" spans="1:69" ht="15.75" thickBot="1" x14ac:dyDescent="0.3">
      <c r="A165" s="13" t="s">
        <v>50</v>
      </c>
      <c r="B165" s="69">
        <v>0</v>
      </c>
      <c r="C165" s="120">
        <f>$B$80*B165</f>
        <v>0</v>
      </c>
      <c r="D165" s="120">
        <f>$E$80*B165</f>
        <v>0</v>
      </c>
      <c r="E165" s="120">
        <f>($H$80)*B165</f>
        <v>0</v>
      </c>
      <c r="F165" s="81">
        <f>$J$80*B165</f>
        <v>0</v>
      </c>
      <c r="G165" s="13" t="s">
        <v>50</v>
      </c>
      <c r="H165" s="69">
        <v>0</v>
      </c>
      <c r="I165" s="120">
        <f>$B$80*H165</f>
        <v>0</v>
      </c>
      <c r="J165" s="120">
        <f>$E$80*H165</f>
        <v>0</v>
      </c>
      <c r="K165" s="120">
        <f>($H$80)*H165</f>
        <v>0</v>
      </c>
      <c r="L165" s="81">
        <f>$J$80*H165</f>
        <v>0</v>
      </c>
      <c r="M165" s="13" t="s">
        <v>50</v>
      </c>
      <c r="N165" s="69">
        <v>0</v>
      </c>
      <c r="O165" s="120">
        <f>$B$80*N165</f>
        <v>0</v>
      </c>
      <c r="P165" s="120">
        <f>$E$80*N165</f>
        <v>0</v>
      </c>
      <c r="Q165" s="120">
        <f>($H$80)*N165</f>
        <v>0</v>
      </c>
      <c r="R165" s="81">
        <f>$J$80*N165</f>
        <v>0</v>
      </c>
      <c r="S165" s="13" t="s">
        <v>50</v>
      </c>
      <c r="T165" s="69">
        <v>1</v>
      </c>
      <c r="U165" s="120">
        <f>$B$80*T165</f>
        <v>5.9440000000000008</v>
      </c>
      <c r="V165" s="120">
        <f>$E$80*T165</f>
        <v>7.7272000000000016</v>
      </c>
      <c r="W165" s="120">
        <f>($H$80)*T165</f>
        <v>7.7272000000000016</v>
      </c>
      <c r="X165" s="81">
        <f>$J$80*T165</f>
        <v>5.9440000000000008</v>
      </c>
      <c r="Y165" s="13" t="s">
        <v>50</v>
      </c>
      <c r="Z165" s="69">
        <v>1</v>
      </c>
      <c r="AA165" s="120">
        <v>1</v>
      </c>
      <c r="AB165" s="120">
        <f>$E$80*Z165</f>
        <v>7.7272000000000016</v>
      </c>
      <c r="AC165" s="120">
        <f>($H$80)*Z165</f>
        <v>7.7272000000000016</v>
      </c>
      <c r="AD165" s="81">
        <f>$J$80*Z165</f>
        <v>5.9440000000000008</v>
      </c>
      <c r="BF165" s="101" t="s">
        <v>132</v>
      </c>
      <c r="BG165" s="102" t="e">
        <f>BI156</f>
        <v>#REF!</v>
      </c>
      <c r="BH165" s="103">
        <f>BN156</f>
        <v>80.888311980000012</v>
      </c>
    </row>
    <row r="166" spans="1:69" ht="15.75" thickBot="1" x14ac:dyDescent="0.3">
      <c r="A166" s="123" t="s">
        <v>153</v>
      </c>
      <c r="B166" s="67"/>
      <c r="C166" s="124">
        <f>SUM(C160:C165)</f>
        <v>14.782072500000002</v>
      </c>
      <c r="D166" s="124">
        <f>SUM(D160:D165)</f>
        <v>19.216694250000003</v>
      </c>
      <c r="E166" s="124">
        <f>SUM(E160:E165)</f>
        <v>28.14169425</v>
      </c>
      <c r="F166" s="125">
        <f>SUM(F160:F165)</f>
        <v>20.137072500000002</v>
      </c>
      <c r="G166" s="123" t="s">
        <v>153</v>
      </c>
      <c r="H166" s="67"/>
      <c r="I166" s="124">
        <f>SUM(I160:I165)</f>
        <v>26.505597500000004</v>
      </c>
      <c r="J166" s="124">
        <f>SUM(J160:J165)</f>
        <v>34.457276750000005</v>
      </c>
      <c r="K166" s="124">
        <f>SUM(K160:K165)</f>
        <v>51.632276749999996</v>
      </c>
      <c r="L166" s="125">
        <f>SUM(L160:L165)</f>
        <v>36.8105975</v>
      </c>
      <c r="M166" s="123" t="s">
        <v>153</v>
      </c>
      <c r="N166" s="67"/>
      <c r="O166" s="124">
        <f>SUM(O160:O165)</f>
        <v>26.505597500000004</v>
      </c>
      <c r="P166" s="124">
        <f>SUM(P160:P165)</f>
        <v>34.457276750000005</v>
      </c>
      <c r="Q166" s="124">
        <f>SUM(Q160:Q165)</f>
        <v>51.632276749999996</v>
      </c>
      <c r="R166" s="125">
        <f>SUM(R160:R165)</f>
        <v>36.8105975</v>
      </c>
      <c r="S166" s="123" t="s">
        <v>153</v>
      </c>
      <c r="T166" s="67"/>
      <c r="U166" s="124">
        <f>SUM(U160:U165)</f>
        <v>11.653650000000001</v>
      </c>
      <c r="V166" s="124">
        <f>SUM(V160:V165)</f>
        <v>15.149745000000003</v>
      </c>
      <c r="W166" s="124">
        <f>SUM(W160:W165)</f>
        <v>19.649745000000003</v>
      </c>
      <c r="X166" s="125">
        <f>SUM(X160:X165)</f>
        <v>13.75365</v>
      </c>
      <c r="Y166" s="123" t="s">
        <v>153</v>
      </c>
      <c r="Z166" s="67"/>
      <c r="AA166" s="124">
        <f>SUM(AA160:AA165)</f>
        <v>6.7096499999999999</v>
      </c>
      <c r="AB166" s="124">
        <f>SUM(AB160:AB165)</f>
        <v>15.149745000000003</v>
      </c>
      <c r="AC166" s="124">
        <f>SUM(AC160:AC165)</f>
        <v>19.649745000000003</v>
      </c>
      <c r="AD166" s="125">
        <f>SUM(AD160:AD165)</f>
        <v>13.75365</v>
      </c>
      <c r="BF166" s="16">
        <v>4</v>
      </c>
      <c r="BG166" s="37" t="e">
        <f>BG165+J86</f>
        <v>#REF!</v>
      </c>
      <c r="BH166" s="48">
        <f>BN157</f>
        <v>95.063311980000009</v>
      </c>
    </row>
    <row r="167" spans="1:69" ht="15.75" thickBot="1" x14ac:dyDescent="0.3">
      <c r="BF167" s="16">
        <v>3</v>
      </c>
      <c r="BG167" s="37" t="e">
        <f>BG166*2</f>
        <v>#REF!</v>
      </c>
      <c r="BH167" s="48">
        <f>BH166*2</f>
        <v>190.12662396000002</v>
      </c>
    </row>
    <row r="168" spans="1:69" ht="15.75" thickBot="1" x14ac:dyDescent="0.3">
      <c r="A168" s="178" t="s">
        <v>154</v>
      </c>
      <c r="B168" s="179"/>
      <c r="C168" s="179"/>
      <c r="D168" s="179"/>
      <c r="E168" s="179"/>
      <c r="F168" s="180"/>
      <c r="G168" s="178" t="s">
        <v>154</v>
      </c>
      <c r="H168" s="179"/>
      <c r="I168" s="179"/>
      <c r="J168" s="179"/>
      <c r="K168" s="179"/>
      <c r="L168" s="180"/>
      <c r="M168" s="178" t="s">
        <v>154</v>
      </c>
      <c r="N168" s="179"/>
      <c r="O168" s="179"/>
      <c r="P168" s="179"/>
      <c r="Q168" s="179"/>
      <c r="R168" s="180"/>
      <c r="S168" s="178" t="s">
        <v>154</v>
      </c>
      <c r="T168" s="179"/>
      <c r="U168" s="179"/>
      <c r="V168" s="179"/>
      <c r="W168" s="179"/>
      <c r="X168" s="180"/>
      <c r="Y168" s="178" t="s">
        <v>154</v>
      </c>
      <c r="Z168" s="179"/>
      <c r="AA168" s="179"/>
      <c r="AB168" s="179"/>
      <c r="AC168" s="179"/>
      <c r="AD168" s="180"/>
      <c r="BF168" s="16">
        <v>2</v>
      </c>
      <c r="BG168" s="37" t="e">
        <f>BG166*3</f>
        <v>#REF!</v>
      </c>
      <c r="BH168" s="48">
        <f>BH166*3</f>
        <v>285.18993594000005</v>
      </c>
      <c r="BI168" s="9"/>
      <c r="BJ168" s="9"/>
    </row>
    <row r="169" spans="1:69" x14ac:dyDescent="0.25">
      <c r="A169" s="79"/>
      <c r="B169" s="121" t="s">
        <v>15</v>
      </c>
      <c r="C169" s="121" t="s">
        <v>40</v>
      </c>
      <c r="D169" s="121" t="s">
        <v>43</v>
      </c>
      <c r="E169" s="121" t="s">
        <v>46</v>
      </c>
      <c r="F169" s="122" t="s">
        <v>150</v>
      </c>
      <c r="G169" s="79"/>
      <c r="H169" s="121" t="s">
        <v>15</v>
      </c>
      <c r="I169" s="121" t="s">
        <v>40</v>
      </c>
      <c r="J169" s="121" t="s">
        <v>43</v>
      </c>
      <c r="K169" s="121" t="s">
        <v>46</v>
      </c>
      <c r="L169" s="122" t="s">
        <v>150</v>
      </c>
      <c r="M169" s="79"/>
      <c r="N169" s="121" t="s">
        <v>15</v>
      </c>
      <c r="O169" s="121" t="s">
        <v>40</v>
      </c>
      <c r="P169" s="121" t="s">
        <v>43</v>
      </c>
      <c r="Q169" s="121" t="s">
        <v>46</v>
      </c>
      <c r="R169" s="122" t="s">
        <v>150</v>
      </c>
      <c r="S169" s="79"/>
      <c r="T169" s="121" t="s">
        <v>15</v>
      </c>
      <c r="U169" s="121" t="s">
        <v>40</v>
      </c>
      <c r="V169" s="121" t="s">
        <v>43</v>
      </c>
      <c r="W169" s="121" t="s">
        <v>46</v>
      </c>
      <c r="X169" s="122" t="s">
        <v>150</v>
      </c>
      <c r="Y169" s="79"/>
      <c r="Z169" s="121" t="s">
        <v>15</v>
      </c>
      <c r="AA169" s="121" t="s">
        <v>40</v>
      </c>
      <c r="AB169" s="121" t="s">
        <v>43</v>
      </c>
      <c r="AC169" s="121" t="s">
        <v>46</v>
      </c>
      <c r="AD169" s="122" t="s">
        <v>150</v>
      </c>
      <c r="BF169" s="16">
        <v>1</v>
      </c>
      <c r="BG169" s="37" t="e">
        <f>BG166*4</f>
        <v>#REF!</v>
      </c>
      <c r="BH169" s="48">
        <f>BH166*4</f>
        <v>380.25324792000004</v>
      </c>
      <c r="BI169" s="68"/>
      <c r="BJ169" s="9"/>
    </row>
    <row r="170" spans="1:69" ht="15.75" thickBot="1" x14ac:dyDescent="0.3">
      <c r="A170" s="6" t="s">
        <v>49</v>
      </c>
      <c r="B170" s="9">
        <f>(0.5+5.45)/2</f>
        <v>2.9750000000000001</v>
      </c>
      <c r="C170" s="40">
        <f>$B$77*B170</f>
        <v>12.682722500000002</v>
      </c>
      <c r="D170" s="40">
        <f>$E$77*B170</f>
        <v>16.487539250000005</v>
      </c>
      <c r="E170" s="40">
        <f>($H$77)*B170</f>
        <v>25.412539250000002</v>
      </c>
      <c r="F170" s="82">
        <f>$J$77*B170</f>
        <v>18.037722500000001</v>
      </c>
      <c r="G170" s="6" t="s">
        <v>49</v>
      </c>
      <c r="H170" s="9">
        <f>H160</f>
        <v>5.7249999999999996</v>
      </c>
      <c r="I170" s="40">
        <f>$B$77*H170</f>
        <v>24.406247500000003</v>
      </c>
      <c r="J170" s="40">
        <f>$E$77*H170</f>
        <v>31.728121750000007</v>
      </c>
      <c r="K170" s="40">
        <f>($H$77)*H170</f>
        <v>48.903121749999997</v>
      </c>
      <c r="L170" s="82">
        <f>$J$77*H170</f>
        <v>34.711247499999999</v>
      </c>
      <c r="M170" s="6" t="s">
        <v>49</v>
      </c>
      <c r="N170" s="9">
        <f>N160</f>
        <v>5.7249999999999996</v>
      </c>
      <c r="O170" s="40">
        <f>$B$77*N170</f>
        <v>24.406247500000003</v>
      </c>
      <c r="P170" s="40">
        <f>$E$77*N170</f>
        <v>31.728121750000007</v>
      </c>
      <c r="Q170" s="40">
        <f>($H$77)*N170</f>
        <v>48.903121749999997</v>
      </c>
      <c r="R170" s="82">
        <f>$J$77*N170</f>
        <v>34.711247499999999</v>
      </c>
      <c r="S170" s="6" t="s">
        <v>49</v>
      </c>
      <c r="T170" s="9">
        <f>T160</f>
        <v>0.5</v>
      </c>
      <c r="U170" s="40">
        <f>$B$77*T170</f>
        <v>2.1315500000000003</v>
      </c>
      <c r="V170" s="40">
        <f>$E$77*T170</f>
        <v>2.7710150000000007</v>
      </c>
      <c r="W170" s="40">
        <f>($H$77)*T170</f>
        <v>4.2710150000000002</v>
      </c>
      <c r="X170" s="82">
        <f>$J$77*T170</f>
        <v>3.0315500000000002</v>
      </c>
      <c r="Y170" s="6" t="s">
        <v>49</v>
      </c>
      <c r="Z170" s="9">
        <v>0.5</v>
      </c>
      <c r="AA170" s="40">
        <f>$B$77*Z170</f>
        <v>2.1315500000000003</v>
      </c>
      <c r="AB170" s="40">
        <f>$E$77*Z170</f>
        <v>2.7710150000000007</v>
      </c>
      <c r="AC170" s="40">
        <f>($H$77)*Z170</f>
        <v>4.2710150000000002</v>
      </c>
      <c r="AD170" s="82">
        <f>$J$77*Z170</f>
        <v>3.0315500000000002</v>
      </c>
      <c r="BF170" s="104" t="s">
        <v>133</v>
      </c>
      <c r="BG170" s="38" t="e">
        <f>BG166*5</f>
        <v>#REF!</v>
      </c>
      <c r="BH170" s="77">
        <f>BH166*5</f>
        <v>475.31655990000002</v>
      </c>
    </row>
    <row r="171" spans="1:69" x14ac:dyDescent="0.25">
      <c r="A171" s="6" t="s">
        <v>147</v>
      </c>
      <c r="B171" s="127">
        <v>0</v>
      </c>
      <c r="C171" s="40">
        <f>$B$81*B171</f>
        <v>0</v>
      </c>
      <c r="D171" s="40">
        <f>$E$81*B171</f>
        <v>0</v>
      </c>
      <c r="E171" s="40">
        <f>($H$81)*B171</f>
        <v>0</v>
      </c>
      <c r="F171" s="82">
        <f>$J$81*B171</f>
        <v>0</v>
      </c>
      <c r="G171" s="6" t="s">
        <v>147</v>
      </c>
      <c r="H171" s="127">
        <v>0</v>
      </c>
      <c r="I171" s="40">
        <f>$B$81*H171</f>
        <v>0</v>
      </c>
      <c r="J171" s="40">
        <f>$E$81*H171</f>
        <v>0</v>
      </c>
      <c r="K171" s="40">
        <f>($H$81)*H171</f>
        <v>0</v>
      </c>
      <c r="L171" s="82">
        <f>$J$81*H171</f>
        <v>0</v>
      </c>
      <c r="M171" s="6" t="s">
        <v>147</v>
      </c>
      <c r="N171" s="9">
        <v>0</v>
      </c>
      <c r="O171" s="40">
        <f>$B$81*N171</f>
        <v>0</v>
      </c>
      <c r="P171" s="40">
        <f>$E$81*N171</f>
        <v>0</v>
      </c>
      <c r="Q171" s="40">
        <f>($H$81)*N171</f>
        <v>0</v>
      </c>
      <c r="R171" s="82">
        <f>$J$81*N171</f>
        <v>0</v>
      </c>
      <c r="S171" s="6" t="s">
        <v>147</v>
      </c>
      <c r="T171" s="127">
        <v>5</v>
      </c>
      <c r="U171" s="40">
        <f>$B$81*T171</f>
        <v>14.787500000000001</v>
      </c>
      <c r="V171" s="40">
        <f>$E$81*T171</f>
        <v>19.223750000000003</v>
      </c>
      <c r="W171" s="40">
        <f>($H$81)*T171</f>
        <v>49.22375000000001</v>
      </c>
      <c r="X171" s="82">
        <f>$J$81*T171</f>
        <v>26.787500000000001</v>
      </c>
      <c r="Y171" s="6" t="s">
        <v>147</v>
      </c>
      <c r="Z171" s="9">
        <v>0</v>
      </c>
      <c r="AA171" s="40">
        <f>$B$81*Z171</f>
        <v>0</v>
      </c>
      <c r="AB171" s="40">
        <f>$E$81*Z171</f>
        <v>0</v>
      </c>
      <c r="AC171" s="40">
        <f>($H$81)*Z171</f>
        <v>0</v>
      </c>
      <c r="AD171" s="82">
        <f>$J$81*Z171</f>
        <v>0</v>
      </c>
    </row>
    <row r="172" spans="1:69" x14ac:dyDescent="0.25">
      <c r="A172" s="6" t="s">
        <v>52</v>
      </c>
      <c r="B172" s="9">
        <v>0</v>
      </c>
      <c r="C172" s="40">
        <f>$B$88*B172</f>
        <v>0</v>
      </c>
      <c r="D172" s="40">
        <f>$E$88*B172</f>
        <v>0</v>
      </c>
      <c r="E172" s="40">
        <f>($H$88)*B172</f>
        <v>0</v>
      </c>
      <c r="F172" s="82">
        <f>$J$88*B172</f>
        <v>0</v>
      </c>
      <c r="G172" s="6" t="s">
        <v>52</v>
      </c>
      <c r="H172" s="9">
        <v>0</v>
      </c>
      <c r="I172" s="40">
        <f>$B$88*H172</f>
        <v>0</v>
      </c>
      <c r="J172" s="40">
        <f>$E$88*H172</f>
        <v>0</v>
      </c>
      <c r="K172" s="40">
        <f>($H$88)*H172</f>
        <v>0</v>
      </c>
      <c r="L172" s="82">
        <f>$J$88*H172</f>
        <v>0</v>
      </c>
      <c r="M172" s="6" t="s">
        <v>52</v>
      </c>
      <c r="N172" s="9">
        <v>0</v>
      </c>
      <c r="O172" s="40">
        <f>$B$88*N172</f>
        <v>0</v>
      </c>
      <c r="P172" s="40">
        <f>$E$88*N172</f>
        <v>0</v>
      </c>
      <c r="Q172" s="40">
        <f>($H$88)*N172</f>
        <v>0</v>
      </c>
      <c r="R172" s="82">
        <f>$J$88*N172</f>
        <v>0</v>
      </c>
      <c r="S172" s="6" t="s">
        <v>52</v>
      </c>
      <c r="T172" s="9">
        <v>0</v>
      </c>
      <c r="U172" s="40">
        <f>$B$88*T172</f>
        <v>0</v>
      </c>
      <c r="V172" s="40">
        <f>$E$88*T172</f>
        <v>0</v>
      </c>
      <c r="W172" s="40">
        <f>($H$88)*T172</f>
        <v>0</v>
      </c>
      <c r="X172" s="82">
        <f>$J$88*T172</f>
        <v>0</v>
      </c>
      <c r="Y172" s="6" t="s">
        <v>52</v>
      </c>
      <c r="Z172" s="9">
        <v>0</v>
      </c>
      <c r="AA172" s="40">
        <f>$B$88*Z172</f>
        <v>0</v>
      </c>
      <c r="AB172" s="40">
        <f>$E$88*Z172</f>
        <v>0</v>
      </c>
      <c r="AC172" s="40">
        <f>($H$88)*Z172</f>
        <v>0</v>
      </c>
      <c r="AD172" s="82">
        <f>$J$88*Z172</f>
        <v>0</v>
      </c>
    </row>
    <row r="173" spans="1:69" x14ac:dyDescent="0.25">
      <c r="A173" s="6" t="s">
        <v>148</v>
      </c>
      <c r="B173" s="9">
        <v>1</v>
      </c>
      <c r="C173" s="40">
        <f>$B$83*B173</f>
        <v>3.6127500000000001</v>
      </c>
      <c r="D173" s="40">
        <f>$E$83*B173</f>
        <v>4.6965750000000002</v>
      </c>
      <c r="E173" s="40">
        <f>($H$83)*B173</f>
        <v>4.6965750000000002</v>
      </c>
      <c r="F173" s="82">
        <f>$J$83*B173</f>
        <v>3.6127500000000001</v>
      </c>
      <c r="G173" s="6" t="s">
        <v>148</v>
      </c>
      <c r="H173" s="9">
        <v>1</v>
      </c>
      <c r="I173" s="40">
        <f>$B$83*H173</f>
        <v>3.6127500000000001</v>
      </c>
      <c r="J173" s="40">
        <f>$E$83*H173</f>
        <v>4.6965750000000002</v>
      </c>
      <c r="K173" s="40">
        <f>($H$83)*H173</f>
        <v>4.6965750000000002</v>
      </c>
      <c r="L173" s="82">
        <f>$J$83*H173</f>
        <v>3.6127500000000001</v>
      </c>
      <c r="M173" s="6" t="s">
        <v>148</v>
      </c>
      <c r="N173" s="9">
        <v>1</v>
      </c>
      <c r="O173" s="40">
        <f>$B$83*N173</f>
        <v>3.6127500000000001</v>
      </c>
      <c r="P173" s="40">
        <f>$E$83*N173</f>
        <v>4.6965750000000002</v>
      </c>
      <c r="Q173" s="40">
        <f>($H$83)*N173</f>
        <v>4.6965750000000002</v>
      </c>
      <c r="R173" s="82">
        <f>$J$83*N173</f>
        <v>3.6127500000000001</v>
      </c>
      <c r="S173" s="6" t="s">
        <v>148</v>
      </c>
      <c r="T173" s="9">
        <v>1</v>
      </c>
      <c r="U173" s="40">
        <f>$B$83*T173</f>
        <v>3.6127500000000001</v>
      </c>
      <c r="V173" s="40">
        <f>$E$83*T173</f>
        <v>4.6965750000000002</v>
      </c>
      <c r="W173" s="40">
        <f>($H$83)*T173</f>
        <v>4.6965750000000002</v>
      </c>
      <c r="X173" s="82">
        <f>$J$83*T173</f>
        <v>3.6127500000000001</v>
      </c>
      <c r="Y173" s="6" t="s">
        <v>148</v>
      </c>
      <c r="Z173" s="36">
        <v>1</v>
      </c>
      <c r="AA173" s="40">
        <f>$B$83*Z173</f>
        <v>3.6127500000000001</v>
      </c>
      <c r="AB173" s="40">
        <f>$E$83*Z173</f>
        <v>4.6965750000000002</v>
      </c>
      <c r="AC173" s="40">
        <f>($H$83)*Z173</f>
        <v>4.6965750000000002</v>
      </c>
      <c r="AD173" s="82">
        <f>$J$83*Z173</f>
        <v>3.6127500000000001</v>
      </c>
    </row>
    <row r="174" spans="1:69" x14ac:dyDescent="0.25">
      <c r="A174" s="6" t="s">
        <v>149</v>
      </c>
      <c r="B174" s="9">
        <v>0</v>
      </c>
      <c r="C174" s="40">
        <f>$B$85*B174</f>
        <v>0</v>
      </c>
      <c r="D174" s="40">
        <f>$E$85*B174</f>
        <v>0</v>
      </c>
      <c r="E174" s="40">
        <f>($H$85)*B174</f>
        <v>0</v>
      </c>
      <c r="F174" s="82">
        <f>$J$85*B174</f>
        <v>0</v>
      </c>
      <c r="G174" s="6" t="s">
        <v>149</v>
      </c>
      <c r="H174" s="9">
        <v>0</v>
      </c>
      <c r="I174" s="40">
        <f>$B$85*H174</f>
        <v>0</v>
      </c>
      <c r="J174" s="40">
        <f>$E$85*H174</f>
        <v>0</v>
      </c>
      <c r="K174" s="40">
        <f>($H$85)*H174</f>
        <v>0</v>
      </c>
      <c r="L174" s="82">
        <f>$J$85*H174</f>
        <v>0</v>
      </c>
      <c r="M174" s="6" t="s">
        <v>149</v>
      </c>
      <c r="N174" s="36">
        <v>0</v>
      </c>
      <c r="O174" s="40">
        <f>$B$85*N174</f>
        <v>0</v>
      </c>
      <c r="P174" s="40">
        <f>$E$85*N174</f>
        <v>0</v>
      </c>
      <c r="Q174" s="40">
        <f>($H$85)*N174</f>
        <v>0</v>
      </c>
      <c r="R174" s="82">
        <f>$J$85*N174</f>
        <v>0</v>
      </c>
      <c r="S174" s="6" t="s">
        <v>149</v>
      </c>
      <c r="T174" s="36">
        <v>0</v>
      </c>
      <c r="U174" s="40">
        <f>$B$85*T174</f>
        <v>0</v>
      </c>
      <c r="V174" s="40">
        <f>$E$85*T174</f>
        <v>0</v>
      </c>
      <c r="W174" s="40">
        <f>($H$85)*T174</f>
        <v>0</v>
      </c>
      <c r="X174" s="82">
        <f>$J$85*T174</f>
        <v>0</v>
      </c>
      <c r="Y174" s="6" t="s">
        <v>149</v>
      </c>
      <c r="Z174" s="36">
        <v>0</v>
      </c>
      <c r="AA174" s="40">
        <f>$B$85*Z174</f>
        <v>0</v>
      </c>
      <c r="AB174" s="40">
        <f>$E$85*Z174</f>
        <v>0</v>
      </c>
      <c r="AC174" s="40">
        <f>($H$85)*Z174</f>
        <v>0</v>
      </c>
      <c r="AD174" s="82">
        <f>$J$85*Z174</f>
        <v>0</v>
      </c>
    </row>
    <row r="175" spans="1:69" ht="15.75" thickBot="1" x14ac:dyDescent="0.3">
      <c r="A175" s="13" t="s">
        <v>50</v>
      </c>
      <c r="B175" s="69">
        <v>0</v>
      </c>
      <c r="C175" s="120">
        <f>$B$80*B175</f>
        <v>0</v>
      </c>
      <c r="D175" s="120">
        <f>$E$80*B175</f>
        <v>0</v>
      </c>
      <c r="E175" s="120">
        <f>($H$80)*B175</f>
        <v>0</v>
      </c>
      <c r="F175" s="81">
        <f>$J$80*B175</f>
        <v>0</v>
      </c>
      <c r="G175" s="13" t="s">
        <v>50</v>
      </c>
      <c r="H175" s="69">
        <v>0</v>
      </c>
      <c r="I175" s="120">
        <f>$B$80*H175</f>
        <v>0</v>
      </c>
      <c r="J175" s="120">
        <f>$E$80*H175</f>
        <v>0</v>
      </c>
      <c r="K175" s="120">
        <f>($H$80)*H175</f>
        <v>0</v>
      </c>
      <c r="L175" s="81">
        <f>$J$80*H175</f>
        <v>0</v>
      </c>
      <c r="M175" s="13" t="s">
        <v>50</v>
      </c>
      <c r="N175" s="69">
        <v>0</v>
      </c>
      <c r="O175" s="120">
        <f>$B$80*N175</f>
        <v>0</v>
      </c>
      <c r="P175" s="120">
        <f>$E$80*N175</f>
        <v>0</v>
      </c>
      <c r="Q175" s="120">
        <f>($H$80)*N175</f>
        <v>0</v>
      </c>
      <c r="R175" s="81">
        <f>$J$80*N175</f>
        <v>0</v>
      </c>
      <c r="S175" s="13" t="s">
        <v>50</v>
      </c>
      <c r="T175" s="69">
        <v>1</v>
      </c>
      <c r="U175" s="120">
        <f>$B$80*T175</f>
        <v>5.9440000000000008</v>
      </c>
      <c r="V175" s="120">
        <f>$E$80*T175</f>
        <v>7.7272000000000016</v>
      </c>
      <c r="W175" s="120">
        <f>($H$80)*T175</f>
        <v>7.7272000000000016</v>
      </c>
      <c r="X175" s="81">
        <f>$J$80*T175</f>
        <v>5.9440000000000008</v>
      </c>
      <c r="Y175" s="13" t="s">
        <v>50</v>
      </c>
      <c r="Z175" s="69">
        <v>1</v>
      </c>
      <c r="AA175" s="120">
        <f>$B$80*Z175</f>
        <v>5.9440000000000008</v>
      </c>
      <c r="AB175" s="120">
        <f>$E$80*Z175</f>
        <v>7.7272000000000016</v>
      </c>
      <c r="AC175" s="120">
        <f>($H$80)*Z175</f>
        <v>7.7272000000000016</v>
      </c>
      <c r="AD175" s="81">
        <f>$J$80*Z175</f>
        <v>5.9440000000000008</v>
      </c>
    </row>
    <row r="176" spans="1:69" ht="15.75" thickBot="1" x14ac:dyDescent="0.3">
      <c r="A176" s="123" t="s">
        <v>153</v>
      </c>
      <c r="B176" s="67"/>
      <c r="C176" s="124">
        <f>SUM(C170:C175)</f>
        <v>16.295472500000002</v>
      </c>
      <c r="D176" s="124">
        <f>SUM(D170:D175)</f>
        <v>21.184114250000004</v>
      </c>
      <c r="E176" s="124">
        <f>SUM(E170:E175)</f>
        <v>30.109114250000001</v>
      </c>
      <c r="F176" s="125">
        <f>SUM(F170:F175)</f>
        <v>21.650472499999999</v>
      </c>
      <c r="G176" s="123" t="s">
        <v>153</v>
      </c>
      <c r="H176" s="67"/>
      <c r="I176" s="124">
        <f>SUM(I170:I175)</f>
        <v>28.018997500000005</v>
      </c>
      <c r="J176" s="124">
        <f>SUM(J170:J175)</f>
        <v>36.42469675000001</v>
      </c>
      <c r="K176" s="124">
        <f>SUM(K170:K175)</f>
        <v>53.59969675</v>
      </c>
      <c r="L176" s="125">
        <f>SUM(L170:L175)</f>
        <v>38.323997499999997</v>
      </c>
      <c r="M176" s="123" t="s">
        <v>153</v>
      </c>
      <c r="N176" s="67"/>
      <c r="O176" s="124">
        <f>SUM(O170:O175)</f>
        <v>28.018997500000005</v>
      </c>
      <c r="P176" s="124">
        <f>SUM(P170:P175)</f>
        <v>36.42469675000001</v>
      </c>
      <c r="Q176" s="124">
        <f>SUM(Q170:Q175)</f>
        <v>53.59969675</v>
      </c>
      <c r="R176" s="125">
        <f>SUM(R170:R175)</f>
        <v>38.323997499999997</v>
      </c>
      <c r="S176" s="123" t="s">
        <v>153</v>
      </c>
      <c r="T176" s="67"/>
      <c r="U176" s="124">
        <f>SUM(U170:U175)</f>
        <v>26.475800000000007</v>
      </c>
      <c r="V176" s="124">
        <f>SUM(V170:V175)</f>
        <v>34.418540000000007</v>
      </c>
      <c r="W176" s="124">
        <f>SUM(W170:W175)</f>
        <v>65.918540000000007</v>
      </c>
      <c r="X176" s="125">
        <f>SUM(X170:X175)</f>
        <v>39.375800000000005</v>
      </c>
      <c r="Y176" s="123" t="s">
        <v>153</v>
      </c>
      <c r="Z176" s="67"/>
      <c r="AA176" s="124">
        <f>SUM(AA170:AA175)</f>
        <v>11.688300000000002</v>
      </c>
      <c r="AB176" s="124">
        <f>SUM(AB170:AB175)</f>
        <v>15.194790000000003</v>
      </c>
      <c r="AC176" s="124">
        <f>SUM(AC170:AC175)</f>
        <v>16.694790000000005</v>
      </c>
      <c r="AD176" s="125">
        <f>SUM(AD170:AD175)</f>
        <v>12.5883</v>
      </c>
    </row>
    <row r="177" spans="1:30" ht="15.75" thickBot="1" x14ac:dyDescent="0.3"/>
    <row r="178" spans="1:30" ht="15.75" thickBot="1" x14ac:dyDescent="0.3">
      <c r="A178" s="178" t="s">
        <v>155</v>
      </c>
      <c r="B178" s="179"/>
      <c r="C178" s="179"/>
      <c r="D178" s="179"/>
      <c r="E178" s="179"/>
      <c r="F178" s="180"/>
      <c r="G178" s="178" t="s">
        <v>155</v>
      </c>
      <c r="H178" s="179"/>
      <c r="I178" s="179"/>
      <c r="J178" s="179"/>
      <c r="K178" s="179"/>
      <c r="L178" s="180"/>
      <c r="M178" s="178" t="s">
        <v>155</v>
      </c>
      <c r="N178" s="179"/>
      <c r="O178" s="179"/>
      <c r="P178" s="179"/>
      <c r="Q178" s="179"/>
      <c r="R178" s="180"/>
      <c r="S178" s="178" t="s">
        <v>155</v>
      </c>
      <c r="T178" s="179"/>
      <c r="U178" s="179"/>
      <c r="V178" s="179"/>
      <c r="W178" s="179"/>
      <c r="X178" s="180"/>
      <c r="Y178" s="178" t="s">
        <v>155</v>
      </c>
      <c r="Z178" s="179"/>
      <c r="AA178" s="179"/>
      <c r="AB178" s="179"/>
      <c r="AC178" s="179"/>
      <c r="AD178" s="180"/>
    </row>
    <row r="179" spans="1:30" x14ac:dyDescent="0.25">
      <c r="A179" s="79"/>
      <c r="B179" s="121" t="s">
        <v>15</v>
      </c>
      <c r="C179" s="121" t="s">
        <v>40</v>
      </c>
      <c r="D179" s="121" t="s">
        <v>43</v>
      </c>
      <c r="E179" s="121" t="s">
        <v>46</v>
      </c>
      <c r="F179" s="122" t="s">
        <v>150</v>
      </c>
      <c r="G179" s="79"/>
      <c r="H179" s="121" t="s">
        <v>15</v>
      </c>
      <c r="I179" s="121" t="s">
        <v>40</v>
      </c>
      <c r="J179" s="121" t="s">
        <v>43</v>
      </c>
      <c r="K179" s="121" t="s">
        <v>46</v>
      </c>
      <c r="L179" s="122" t="s">
        <v>150</v>
      </c>
      <c r="M179" s="79"/>
      <c r="N179" s="121" t="s">
        <v>15</v>
      </c>
      <c r="O179" s="121" t="s">
        <v>40</v>
      </c>
      <c r="P179" s="121" t="s">
        <v>43</v>
      </c>
      <c r="Q179" s="121" t="s">
        <v>46</v>
      </c>
      <c r="R179" s="122" t="s">
        <v>150</v>
      </c>
      <c r="S179" s="79"/>
      <c r="T179" s="121" t="s">
        <v>15</v>
      </c>
      <c r="U179" s="121" t="s">
        <v>40</v>
      </c>
      <c r="V179" s="121" t="s">
        <v>43</v>
      </c>
      <c r="W179" s="121" t="s">
        <v>46</v>
      </c>
      <c r="X179" s="122" t="s">
        <v>150</v>
      </c>
      <c r="Y179" s="79"/>
      <c r="Z179" s="121" t="s">
        <v>15</v>
      </c>
      <c r="AA179" s="121" t="s">
        <v>40</v>
      </c>
      <c r="AB179" s="121" t="s">
        <v>43</v>
      </c>
      <c r="AC179" s="121" t="s">
        <v>46</v>
      </c>
      <c r="AD179" s="122" t="s">
        <v>150</v>
      </c>
    </row>
    <row r="180" spans="1:30" x14ac:dyDescent="0.25">
      <c r="A180" s="6" t="s">
        <v>49</v>
      </c>
      <c r="B180" s="9">
        <f>B170</f>
        <v>2.9750000000000001</v>
      </c>
      <c r="C180" s="40">
        <f>$B$77*B180</f>
        <v>12.682722500000002</v>
      </c>
      <c r="D180" s="40">
        <f>$E$77*B180</f>
        <v>16.487539250000005</v>
      </c>
      <c r="E180" s="40">
        <f>($H$77)*B180</f>
        <v>25.412539250000002</v>
      </c>
      <c r="F180" s="82">
        <f>$J$77*B180</f>
        <v>18.037722500000001</v>
      </c>
      <c r="G180" s="6" t="s">
        <v>49</v>
      </c>
      <c r="H180" s="9">
        <f>H170</f>
        <v>5.7249999999999996</v>
      </c>
      <c r="I180" s="40">
        <f>$B$77*H180</f>
        <v>24.406247500000003</v>
      </c>
      <c r="J180" s="40">
        <f>$E$77*H180</f>
        <v>31.728121750000007</v>
      </c>
      <c r="K180" s="40">
        <f>($H$77)*H180</f>
        <v>48.903121749999997</v>
      </c>
      <c r="L180" s="82">
        <f>$J$77*H180</f>
        <v>34.711247499999999</v>
      </c>
      <c r="M180" s="6" t="s">
        <v>49</v>
      </c>
      <c r="N180" s="9">
        <f>N170</f>
        <v>5.7249999999999996</v>
      </c>
      <c r="O180" s="40">
        <f>$B$77*N180</f>
        <v>24.406247500000003</v>
      </c>
      <c r="P180" s="40">
        <f>$E$77*N180</f>
        <v>31.728121750000007</v>
      </c>
      <c r="Q180" s="40">
        <f>($H$77)*N180</f>
        <v>48.903121749999997</v>
      </c>
      <c r="R180" s="82">
        <f>$J$77*N180</f>
        <v>34.711247499999999</v>
      </c>
      <c r="S180" s="6" t="s">
        <v>49</v>
      </c>
      <c r="T180" s="9">
        <v>0.5</v>
      </c>
      <c r="U180" s="40">
        <f>$B$77*T180</f>
        <v>2.1315500000000003</v>
      </c>
      <c r="V180" s="40">
        <f>$E$77*T180</f>
        <v>2.7710150000000007</v>
      </c>
      <c r="W180" s="40">
        <f>($H$77)*T180</f>
        <v>4.2710150000000002</v>
      </c>
      <c r="X180" s="82">
        <f>$J$77*T180</f>
        <v>3.0315500000000002</v>
      </c>
      <c r="Y180" s="6" t="s">
        <v>49</v>
      </c>
      <c r="Z180" s="9">
        <v>0.5</v>
      </c>
      <c r="AA180" s="40">
        <f>$B$77*Z180</f>
        <v>2.1315500000000003</v>
      </c>
      <c r="AB180" s="40">
        <f>$E$77*Z180</f>
        <v>2.7710150000000007</v>
      </c>
      <c r="AC180" s="40">
        <f>($H$77)*Z180</f>
        <v>4.2710150000000002</v>
      </c>
      <c r="AD180" s="82">
        <f>$J$77*Z180</f>
        <v>3.0315500000000002</v>
      </c>
    </row>
    <row r="181" spans="1:30" x14ac:dyDescent="0.25">
      <c r="A181" s="6" t="s">
        <v>147</v>
      </c>
      <c r="B181" s="127">
        <f>B171</f>
        <v>0</v>
      </c>
      <c r="C181" s="40">
        <f>$B$81*B181</f>
        <v>0</v>
      </c>
      <c r="D181" s="40">
        <f>$E$81*B181</f>
        <v>0</v>
      </c>
      <c r="E181" s="40">
        <f>($H$81)*B181</f>
        <v>0</v>
      </c>
      <c r="F181" s="82">
        <f>$J$81*B181</f>
        <v>0</v>
      </c>
      <c r="G181" s="6" t="s">
        <v>147</v>
      </c>
      <c r="H181" s="127">
        <f>H171</f>
        <v>0</v>
      </c>
      <c r="I181" s="40">
        <f>$B$81*H181</f>
        <v>0</v>
      </c>
      <c r="J181" s="40">
        <f>$E$81*H181</f>
        <v>0</v>
      </c>
      <c r="K181" s="40">
        <f>($H$81)*H181</f>
        <v>0</v>
      </c>
      <c r="L181" s="82">
        <f>$J$81*H181</f>
        <v>0</v>
      </c>
      <c r="M181" s="6" t="s">
        <v>147</v>
      </c>
      <c r="N181" s="9">
        <v>0</v>
      </c>
      <c r="O181" s="40">
        <f>$B$81*N181</f>
        <v>0</v>
      </c>
      <c r="P181" s="40">
        <f>$E$81*N181</f>
        <v>0</v>
      </c>
      <c r="Q181" s="40">
        <f>($H$81)*N181</f>
        <v>0</v>
      </c>
      <c r="R181" s="82">
        <f>$J$81*N181</f>
        <v>0</v>
      </c>
      <c r="S181" s="6" t="s">
        <v>147</v>
      </c>
      <c r="T181" s="127">
        <f>5</f>
        <v>5</v>
      </c>
      <c r="U181" s="40">
        <f>$B$81*T181</f>
        <v>14.787500000000001</v>
      </c>
      <c r="V181" s="40">
        <f>$E$81*T181</f>
        <v>19.223750000000003</v>
      </c>
      <c r="W181" s="40">
        <f>($H$81)*T181</f>
        <v>49.22375000000001</v>
      </c>
      <c r="X181" s="82">
        <f>$J$81*T181</f>
        <v>26.787500000000001</v>
      </c>
      <c r="Y181" s="6" t="s">
        <v>147</v>
      </c>
      <c r="Z181" s="9">
        <v>0</v>
      </c>
      <c r="AA181" s="40">
        <f>$B$81*Z181</f>
        <v>0</v>
      </c>
      <c r="AB181" s="40">
        <f>$E$81*Z181</f>
        <v>0</v>
      </c>
      <c r="AC181" s="40">
        <f>($H$81)*Z181</f>
        <v>0</v>
      </c>
      <c r="AD181" s="82">
        <f>$J$81*Z181</f>
        <v>0</v>
      </c>
    </row>
    <row r="182" spans="1:30" x14ac:dyDescent="0.25">
      <c r="A182" s="6" t="s">
        <v>52</v>
      </c>
      <c r="B182" s="9">
        <v>0</v>
      </c>
      <c r="C182" s="40">
        <f>$B$88*B182</f>
        <v>0</v>
      </c>
      <c r="D182" s="40">
        <f>$E$88*B182</f>
        <v>0</v>
      </c>
      <c r="E182" s="40">
        <f>($H$88)*B182</f>
        <v>0</v>
      </c>
      <c r="F182" s="82">
        <f>$J$88*B182</f>
        <v>0</v>
      </c>
      <c r="G182" s="6" t="s">
        <v>52</v>
      </c>
      <c r="H182" s="9">
        <v>0</v>
      </c>
      <c r="I182" s="40">
        <f>$B$88*H182</f>
        <v>0</v>
      </c>
      <c r="J182" s="40">
        <f>$E$88*H182</f>
        <v>0</v>
      </c>
      <c r="K182" s="40">
        <f>($H$88)*H182</f>
        <v>0</v>
      </c>
      <c r="L182" s="82">
        <f>$J$88*H182</f>
        <v>0</v>
      </c>
      <c r="M182" s="6" t="s">
        <v>52</v>
      </c>
      <c r="N182" s="9">
        <v>0</v>
      </c>
      <c r="O182" s="40">
        <f>$B$88*N182</f>
        <v>0</v>
      </c>
      <c r="P182" s="40">
        <f>$E$88*N182</f>
        <v>0</v>
      </c>
      <c r="Q182" s="40">
        <f>($H$88)*N182</f>
        <v>0</v>
      </c>
      <c r="R182" s="82">
        <f>$J$88*N182</f>
        <v>0</v>
      </c>
      <c r="S182" s="6" t="s">
        <v>52</v>
      </c>
      <c r="T182" s="9">
        <f>0</f>
        <v>0</v>
      </c>
      <c r="U182" s="40">
        <f>$B$88*T182</f>
        <v>0</v>
      </c>
      <c r="V182" s="40">
        <f>$E$88*T182</f>
        <v>0</v>
      </c>
      <c r="W182" s="40">
        <f>($H$88)*T182</f>
        <v>0</v>
      </c>
      <c r="X182" s="82">
        <f>$J$88*T182</f>
        <v>0</v>
      </c>
      <c r="Y182" s="6" t="s">
        <v>52</v>
      </c>
      <c r="Z182" s="9">
        <v>0</v>
      </c>
      <c r="AA182" s="40">
        <f>$B$88*Z182</f>
        <v>0</v>
      </c>
      <c r="AB182" s="40">
        <f>$E$88*Z182</f>
        <v>0</v>
      </c>
      <c r="AC182" s="40">
        <f>($H$88)*Z182</f>
        <v>0</v>
      </c>
      <c r="AD182" s="82">
        <f>$J$88*Z182</f>
        <v>0</v>
      </c>
    </row>
    <row r="183" spans="1:30" x14ac:dyDescent="0.25">
      <c r="A183" s="6" t="s">
        <v>148</v>
      </c>
      <c r="B183" s="9">
        <v>1</v>
      </c>
      <c r="C183" s="40">
        <f>$B$84*B183</f>
        <v>4.3627500000000001</v>
      </c>
      <c r="D183" s="40">
        <f>$E$84*B183</f>
        <v>5.6715750000000007</v>
      </c>
      <c r="E183" s="40">
        <f>($H$84)*B183</f>
        <v>5.6715750000000007</v>
      </c>
      <c r="F183" s="82">
        <f>$J$84*B183</f>
        <v>4.3627500000000001</v>
      </c>
      <c r="G183" s="6" t="s">
        <v>148</v>
      </c>
      <c r="H183" s="9">
        <v>1</v>
      </c>
      <c r="I183" s="40">
        <f>$B$84*H183</f>
        <v>4.3627500000000001</v>
      </c>
      <c r="J183" s="40">
        <f>$E$84*H183</f>
        <v>5.6715750000000007</v>
      </c>
      <c r="K183" s="40">
        <f>($H$84)*H183</f>
        <v>5.6715750000000007</v>
      </c>
      <c r="L183" s="82">
        <f>$J$84*H183</f>
        <v>4.3627500000000001</v>
      </c>
      <c r="M183" s="6" t="s">
        <v>148</v>
      </c>
      <c r="N183" s="9">
        <v>1</v>
      </c>
      <c r="O183" s="40">
        <f>$B$84*N183</f>
        <v>4.3627500000000001</v>
      </c>
      <c r="P183" s="40">
        <f>$E$84*N183</f>
        <v>5.6715750000000007</v>
      </c>
      <c r="Q183" s="40">
        <f>($H$84)*N183</f>
        <v>5.6715750000000007</v>
      </c>
      <c r="R183" s="82">
        <f>$J$84*N183</f>
        <v>4.3627500000000001</v>
      </c>
      <c r="S183" s="6" t="s">
        <v>148</v>
      </c>
      <c r="T183" s="9">
        <f>1</f>
        <v>1</v>
      </c>
      <c r="U183" s="40">
        <f>$B$84*T183</f>
        <v>4.3627500000000001</v>
      </c>
      <c r="V183" s="40">
        <f>$E$84*T183</f>
        <v>5.6715750000000007</v>
      </c>
      <c r="W183" s="40">
        <f>($H$84)*T183</f>
        <v>5.6715750000000007</v>
      </c>
      <c r="X183" s="82">
        <f>$J$84*T183</f>
        <v>4.3627500000000001</v>
      </c>
      <c r="Y183" s="6" t="s">
        <v>148</v>
      </c>
      <c r="Z183" s="36">
        <v>1</v>
      </c>
      <c r="AA183" s="40">
        <f>$B$84*Z183</f>
        <v>4.3627500000000001</v>
      </c>
      <c r="AB183" s="40">
        <f>$E$84*Z183</f>
        <v>5.6715750000000007</v>
      </c>
      <c r="AC183" s="40">
        <f>($H$84)*Z183</f>
        <v>5.6715750000000007</v>
      </c>
      <c r="AD183" s="82">
        <f>$J$84*Z183</f>
        <v>4.3627500000000001</v>
      </c>
    </row>
    <row r="184" spans="1:30" x14ac:dyDescent="0.25">
      <c r="A184" s="6" t="s">
        <v>149</v>
      </c>
      <c r="B184" s="9">
        <v>0</v>
      </c>
      <c r="C184" s="40">
        <f>$B$85*B184</f>
        <v>0</v>
      </c>
      <c r="D184" s="40">
        <f>$E$85*B184</f>
        <v>0</v>
      </c>
      <c r="E184" s="40">
        <f>($H$85)*B184</f>
        <v>0</v>
      </c>
      <c r="F184" s="82">
        <f>$J$85*B184</f>
        <v>0</v>
      </c>
      <c r="G184" s="6" t="s">
        <v>149</v>
      </c>
      <c r="H184" s="9">
        <v>0</v>
      </c>
      <c r="I184" s="40">
        <f>$B$85*H184</f>
        <v>0</v>
      </c>
      <c r="J184" s="40">
        <f>$E$85*H184</f>
        <v>0</v>
      </c>
      <c r="K184" s="40">
        <f>($H$85)*H184</f>
        <v>0</v>
      </c>
      <c r="L184" s="82">
        <f>$J$85*H184</f>
        <v>0</v>
      </c>
      <c r="M184" s="6" t="s">
        <v>149</v>
      </c>
      <c r="N184" s="36">
        <v>0</v>
      </c>
      <c r="O184" s="40">
        <f>$B$85*N184</f>
        <v>0</v>
      </c>
      <c r="P184" s="40">
        <f>$E$85*N184</f>
        <v>0</v>
      </c>
      <c r="Q184" s="40">
        <f>($H$85)*N184</f>
        <v>0</v>
      </c>
      <c r="R184" s="82">
        <f>$J$85*N184</f>
        <v>0</v>
      </c>
      <c r="S184" s="6" t="s">
        <v>149</v>
      </c>
      <c r="T184" s="36">
        <v>0</v>
      </c>
      <c r="U184" s="40">
        <f>$B$85*T184</f>
        <v>0</v>
      </c>
      <c r="V184" s="40">
        <f>$E$85*T184</f>
        <v>0</v>
      </c>
      <c r="W184" s="40">
        <f>($H$85)*T184</f>
        <v>0</v>
      </c>
      <c r="X184" s="82">
        <f>$J$85*T184</f>
        <v>0</v>
      </c>
      <c r="Y184" s="6" t="s">
        <v>149</v>
      </c>
      <c r="Z184" s="36">
        <v>0</v>
      </c>
      <c r="AA184" s="40">
        <f>$B$85*Z184</f>
        <v>0</v>
      </c>
      <c r="AB184" s="40">
        <f>$E$85*Z184</f>
        <v>0</v>
      </c>
      <c r="AC184" s="40">
        <f>($H$85)*Z184</f>
        <v>0</v>
      </c>
      <c r="AD184" s="82">
        <f>$J$85*Z184</f>
        <v>0</v>
      </c>
    </row>
    <row r="185" spans="1:30" ht="15.75" thickBot="1" x14ac:dyDescent="0.3">
      <c r="A185" s="13" t="s">
        <v>50</v>
      </c>
      <c r="B185" s="69">
        <v>0</v>
      </c>
      <c r="C185" s="120">
        <f>$B$80*B185</f>
        <v>0</v>
      </c>
      <c r="D185" s="120">
        <f>$E$80*B185</f>
        <v>0</v>
      </c>
      <c r="E185" s="120">
        <f>($H$80)*B185</f>
        <v>0</v>
      </c>
      <c r="F185" s="81">
        <f>$J$80*B185</f>
        <v>0</v>
      </c>
      <c r="G185" s="13" t="s">
        <v>50</v>
      </c>
      <c r="H185" s="69">
        <v>0</v>
      </c>
      <c r="I185" s="120">
        <f>$B$80*H185</f>
        <v>0</v>
      </c>
      <c r="J185" s="120">
        <f>$E$80*H185</f>
        <v>0</v>
      </c>
      <c r="K185" s="120">
        <f>($H$80)*H185</f>
        <v>0</v>
      </c>
      <c r="L185" s="81">
        <f>$J$80*H185</f>
        <v>0</v>
      </c>
      <c r="M185" s="13" t="s">
        <v>50</v>
      </c>
      <c r="N185" s="69">
        <v>0</v>
      </c>
      <c r="O185" s="120">
        <f>$B$80*N185</f>
        <v>0</v>
      </c>
      <c r="P185" s="120">
        <f>$E$80*N185</f>
        <v>0</v>
      </c>
      <c r="Q185" s="120">
        <f>($H$80)*N185</f>
        <v>0</v>
      </c>
      <c r="R185" s="81">
        <f>$J$80*N185</f>
        <v>0</v>
      </c>
      <c r="S185" s="13" t="s">
        <v>50</v>
      </c>
      <c r="T185" s="69">
        <v>1</v>
      </c>
      <c r="U185" s="120">
        <f>$B$80*T185</f>
        <v>5.9440000000000008</v>
      </c>
      <c r="V185" s="120">
        <f>$E$80*T185</f>
        <v>7.7272000000000016</v>
      </c>
      <c r="W185" s="120">
        <f>($H$80)*T185</f>
        <v>7.7272000000000016</v>
      </c>
      <c r="X185" s="81">
        <f>$J$80*T185</f>
        <v>5.9440000000000008</v>
      </c>
      <c r="Y185" s="13" t="s">
        <v>50</v>
      </c>
      <c r="Z185" s="69">
        <v>1</v>
      </c>
      <c r="AA185" s="120">
        <f>$B$80*Z185</f>
        <v>5.9440000000000008</v>
      </c>
      <c r="AB185" s="120">
        <f>$E$80*Z185</f>
        <v>7.7272000000000016</v>
      </c>
      <c r="AC185" s="120">
        <f>($H$80)*Z185</f>
        <v>7.7272000000000016</v>
      </c>
      <c r="AD185" s="81">
        <f>$J$80*Z185</f>
        <v>5.9440000000000008</v>
      </c>
    </row>
    <row r="186" spans="1:30" ht="15.75" thickBot="1" x14ac:dyDescent="0.3">
      <c r="A186" s="123" t="s">
        <v>153</v>
      </c>
      <c r="B186" s="67"/>
      <c r="C186" s="124">
        <f>SUM(C180:C185)</f>
        <v>17.045472500000002</v>
      </c>
      <c r="D186" s="124">
        <f>SUM(D180:D185)</f>
        <v>22.159114250000005</v>
      </c>
      <c r="E186" s="124">
        <f>SUM(E180:E185)</f>
        <v>31.084114250000002</v>
      </c>
      <c r="F186" s="125">
        <f>SUM(F180:F185)</f>
        <v>22.400472499999999</v>
      </c>
      <c r="G186" s="123" t="s">
        <v>153</v>
      </c>
      <c r="H186" s="67"/>
      <c r="I186" s="124">
        <f>SUM(I180:I185)</f>
        <v>28.768997500000005</v>
      </c>
      <c r="J186" s="124">
        <f>SUM(J180:J185)</f>
        <v>37.399696750000004</v>
      </c>
      <c r="K186" s="124">
        <f>SUM(K180:K185)</f>
        <v>54.574696750000001</v>
      </c>
      <c r="L186" s="125">
        <f>SUM(L180:L185)</f>
        <v>39.073997499999997</v>
      </c>
      <c r="M186" s="123" t="s">
        <v>153</v>
      </c>
      <c r="N186" s="67"/>
      <c r="O186" s="124">
        <f>SUM(O180:O185)</f>
        <v>28.768997500000005</v>
      </c>
      <c r="P186" s="124">
        <f>SUM(P180:P185)</f>
        <v>37.399696750000004</v>
      </c>
      <c r="Q186" s="124">
        <f>SUM(Q180:Q185)</f>
        <v>54.574696750000001</v>
      </c>
      <c r="R186" s="125">
        <f>SUM(R180:R185)</f>
        <v>39.073997499999997</v>
      </c>
      <c r="S186" s="123" t="s">
        <v>153</v>
      </c>
      <c r="T186" s="67"/>
      <c r="U186" s="124">
        <f>SUM(U180:U185)</f>
        <v>27.225800000000007</v>
      </c>
      <c r="V186" s="124">
        <f>SUM(V180:V185)</f>
        <v>35.393540000000009</v>
      </c>
      <c r="W186" s="124">
        <f>SUM(W180:W185)</f>
        <v>66.893540000000002</v>
      </c>
      <c r="X186" s="125">
        <f>SUM(X180:X185)</f>
        <v>40.125800000000005</v>
      </c>
      <c r="Y186" s="123" t="s">
        <v>153</v>
      </c>
      <c r="Z186" s="67"/>
      <c r="AA186" s="124">
        <f>SUM(AA180:AA185)</f>
        <v>12.438300000000002</v>
      </c>
      <c r="AB186" s="124">
        <f>SUM(AB180:AB185)</f>
        <v>16.169790000000003</v>
      </c>
      <c r="AC186" s="124">
        <f>SUM(AC180:AC185)</f>
        <v>17.669790000000003</v>
      </c>
      <c r="AD186" s="125">
        <f>SUM(AD180:AD185)</f>
        <v>13.3383</v>
      </c>
    </row>
    <row r="188" spans="1:30" x14ac:dyDescent="0.25">
      <c r="S188" s="9"/>
      <c r="T188" s="9"/>
      <c r="U188" s="9"/>
      <c r="V188" s="9"/>
      <c r="W188" s="9"/>
      <c r="X188" s="9"/>
    </row>
    <row r="189" spans="1:30" ht="15.75" thickBot="1" x14ac:dyDescent="0.3">
      <c r="A189" s="208" t="s">
        <v>171</v>
      </c>
      <c r="B189" s="208"/>
      <c r="C189" s="208"/>
      <c r="D189" s="208"/>
      <c r="E189" s="208"/>
      <c r="F189" s="208"/>
      <c r="G189" s="208"/>
      <c r="H189" s="208"/>
      <c r="I189" s="208"/>
      <c r="J189" s="208"/>
      <c r="K189" s="208"/>
      <c r="L189" s="208"/>
      <c r="M189" s="208"/>
      <c r="N189" s="208"/>
      <c r="O189" s="208"/>
      <c r="P189" s="208"/>
      <c r="Q189" s="208"/>
      <c r="R189" s="209"/>
      <c r="S189" s="40"/>
      <c r="T189" s="40"/>
      <c r="U189" s="40"/>
      <c r="V189" s="40"/>
      <c r="W189" s="9"/>
      <c r="X189" s="9"/>
    </row>
    <row r="190" spans="1:30" ht="15.75" thickBot="1" x14ac:dyDescent="0.3">
      <c r="A190" s="178" t="s">
        <v>172</v>
      </c>
      <c r="B190" s="179"/>
      <c r="C190" s="179"/>
      <c r="D190" s="179"/>
      <c r="E190" s="179"/>
      <c r="F190" s="180"/>
      <c r="G190" s="178" t="s">
        <v>172</v>
      </c>
      <c r="H190" s="179"/>
      <c r="I190" s="179"/>
      <c r="J190" s="179"/>
      <c r="K190" s="179"/>
      <c r="L190" s="180"/>
      <c r="M190" s="178" t="s">
        <v>173</v>
      </c>
      <c r="N190" s="179"/>
      <c r="O190" s="179"/>
      <c r="P190" s="179"/>
      <c r="Q190" s="179"/>
      <c r="R190" s="180"/>
      <c r="S190" s="40"/>
      <c r="T190" s="40"/>
      <c r="U190" s="40"/>
      <c r="V190" s="40"/>
      <c r="W190" s="9"/>
      <c r="X190" s="9"/>
    </row>
    <row r="191" spans="1:30" ht="15.75" thickBot="1" x14ac:dyDescent="0.3">
      <c r="A191" s="178" t="s">
        <v>152</v>
      </c>
      <c r="B191" s="179"/>
      <c r="C191" s="179"/>
      <c r="D191" s="179"/>
      <c r="E191" s="179"/>
      <c r="F191" s="180"/>
      <c r="G191" s="178" t="s">
        <v>152</v>
      </c>
      <c r="H191" s="179"/>
      <c r="I191" s="179"/>
      <c r="J191" s="179"/>
      <c r="K191" s="179"/>
      <c r="L191" s="180"/>
      <c r="M191" s="178" t="s">
        <v>152</v>
      </c>
      <c r="N191" s="179"/>
      <c r="O191" s="179"/>
      <c r="P191" s="179"/>
      <c r="Q191" s="179"/>
      <c r="R191" s="180"/>
      <c r="S191" s="40"/>
      <c r="T191" s="40"/>
      <c r="U191" s="40"/>
      <c r="V191" s="40"/>
      <c r="W191" s="9"/>
      <c r="X191" s="9"/>
    </row>
    <row r="192" spans="1:30" x14ac:dyDescent="0.25">
      <c r="A192" s="79"/>
      <c r="B192" s="121" t="s">
        <v>15</v>
      </c>
      <c r="C192" s="121" t="s">
        <v>40</v>
      </c>
      <c r="D192" s="121" t="s">
        <v>43</v>
      </c>
      <c r="E192" s="121" t="s">
        <v>46</v>
      </c>
      <c r="F192" s="122" t="s">
        <v>150</v>
      </c>
      <c r="G192" s="79"/>
      <c r="H192" s="121" t="s">
        <v>15</v>
      </c>
      <c r="I192" s="121" t="s">
        <v>40</v>
      </c>
      <c r="J192" s="121" t="s">
        <v>43</v>
      </c>
      <c r="K192" s="121" t="s">
        <v>46</v>
      </c>
      <c r="L192" s="122" t="s">
        <v>150</v>
      </c>
      <c r="M192" s="79"/>
      <c r="N192" s="121" t="s">
        <v>15</v>
      </c>
      <c r="O192" s="121" t="s">
        <v>40</v>
      </c>
      <c r="P192" s="121" t="s">
        <v>43</v>
      </c>
      <c r="Q192" s="121" t="s">
        <v>46</v>
      </c>
      <c r="R192" s="122" t="s">
        <v>150</v>
      </c>
      <c r="S192" s="40"/>
      <c r="T192" s="40"/>
      <c r="U192" s="40"/>
      <c r="V192" s="40"/>
      <c r="W192" s="9"/>
      <c r="X192" s="9"/>
    </row>
    <row r="193" spans="1:24" x14ac:dyDescent="0.25">
      <c r="A193" s="6" t="s">
        <v>49</v>
      </c>
      <c r="B193" s="9">
        <f>((5.45)/2)</f>
        <v>2.7250000000000001</v>
      </c>
      <c r="C193" s="40">
        <f>$B$77*B193</f>
        <v>11.616947500000002</v>
      </c>
      <c r="D193" s="40">
        <f>$E$77*B193</f>
        <v>15.102031750000004</v>
      </c>
      <c r="E193" s="40">
        <f>($H$77)*B193</f>
        <v>23.277031750000003</v>
      </c>
      <c r="F193" s="82">
        <f>$J$77*B193</f>
        <v>16.521947500000003</v>
      </c>
      <c r="G193" s="6" t="s">
        <v>49</v>
      </c>
      <c r="H193" s="9">
        <f>((5.45)/2)</f>
        <v>2.7250000000000001</v>
      </c>
      <c r="I193" s="40">
        <f>$B$77*H193</f>
        <v>11.616947500000002</v>
      </c>
      <c r="J193" s="40">
        <f>$E$77*H193</f>
        <v>15.102031750000004</v>
      </c>
      <c r="K193" s="40">
        <f>($H$77)*H193</f>
        <v>23.277031750000003</v>
      </c>
      <c r="L193" s="82">
        <f>$J$77*H193</f>
        <v>16.521947500000003</v>
      </c>
      <c r="M193" s="6" t="s">
        <v>49</v>
      </c>
      <c r="N193" s="9">
        <f>(5.45/2)</f>
        <v>2.7250000000000001</v>
      </c>
      <c r="O193" s="40">
        <f>$B$77*N193</f>
        <v>11.616947500000002</v>
      </c>
      <c r="P193" s="40">
        <f>$E$77*N193</f>
        <v>15.102031750000004</v>
      </c>
      <c r="Q193" s="40">
        <f>($H$77)*N193</f>
        <v>23.277031750000003</v>
      </c>
      <c r="R193" s="82">
        <f>$J$77*N193</f>
        <v>16.521947500000003</v>
      </c>
      <c r="S193" s="40"/>
      <c r="T193" s="40"/>
      <c r="U193" s="40"/>
      <c r="V193" s="40"/>
      <c r="W193" s="40"/>
      <c r="X193" s="40"/>
    </row>
    <row r="194" spans="1:24" x14ac:dyDescent="0.25">
      <c r="A194" s="6" t="s">
        <v>147</v>
      </c>
      <c r="B194" s="126">
        <v>0.5</v>
      </c>
      <c r="C194" s="40">
        <f>$B$81*B194</f>
        <v>1.4787500000000002</v>
      </c>
      <c r="D194" s="40">
        <f>$E$81*B194</f>
        <v>1.9223750000000004</v>
      </c>
      <c r="E194" s="40">
        <f>($H$81)*B194</f>
        <v>4.9223750000000006</v>
      </c>
      <c r="F194" s="82">
        <f>$J$81*B194</f>
        <v>2.67875</v>
      </c>
      <c r="G194" s="6" t="s">
        <v>147</v>
      </c>
      <c r="H194" s="126">
        <v>0.5</v>
      </c>
      <c r="I194" s="40">
        <f>$B$81*H194</f>
        <v>1.4787500000000002</v>
      </c>
      <c r="J194" s="40">
        <f>$E$81*H194</f>
        <v>1.9223750000000004</v>
      </c>
      <c r="K194" s="40">
        <f>($H$81)*H194</f>
        <v>4.9223750000000006</v>
      </c>
      <c r="L194" s="82">
        <f>$J$81*H194</f>
        <v>2.67875</v>
      </c>
      <c r="M194" s="6" t="s">
        <v>147</v>
      </c>
      <c r="N194" s="127">
        <v>0.5</v>
      </c>
      <c r="O194" s="40">
        <f>$B$81*N194</f>
        <v>1.4787500000000002</v>
      </c>
      <c r="P194" s="40">
        <f>$E$81*N194</f>
        <v>1.9223750000000004</v>
      </c>
      <c r="Q194" s="40">
        <f>($H$81)*N194</f>
        <v>4.9223750000000006</v>
      </c>
      <c r="R194" s="82">
        <f>$J$81*N194</f>
        <v>2.67875</v>
      </c>
      <c r="S194" s="40"/>
      <c r="T194" s="40"/>
      <c r="U194" s="40"/>
      <c r="V194" s="40"/>
      <c r="W194" s="40"/>
      <c r="X194" s="40"/>
    </row>
    <row r="195" spans="1:24" x14ac:dyDescent="0.25">
      <c r="A195" s="6" t="s">
        <v>52</v>
      </c>
      <c r="B195" s="9">
        <v>0</v>
      </c>
      <c r="C195" s="40">
        <f>$B$88*B195</f>
        <v>0</v>
      </c>
      <c r="D195" s="40">
        <f>$E$88*B195</f>
        <v>0</v>
      </c>
      <c r="E195" s="40">
        <f>($H$88)*B195</f>
        <v>0</v>
      </c>
      <c r="F195" s="82">
        <f>$J$88*B195</f>
        <v>0</v>
      </c>
      <c r="G195" s="6" t="s">
        <v>52</v>
      </c>
      <c r="H195" s="9">
        <v>0</v>
      </c>
      <c r="I195" s="40">
        <f>$B$88*H195</f>
        <v>0</v>
      </c>
      <c r="J195" s="40">
        <f>$E$88*H195</f>
        <v>0</v>
      </c>
      <c r="K195" s="40">
        <f>($H$88)*H195</f>
        <v>0</v>
      </c>
      <c r="L195" s="82">
        <f>$J$88*H195</f>
        <v>0</v>
      </c>
      <c r="M195" s="6" t="s">
        <v>52</v>
      </c>
      <c r="N195" s="9">
        <v>0</v>
      </c>
      <c r="O195" s="40">
        <f>$B$88*N195</f>
        <v>0</v>
      </c>
      <c r="P195" s="40">
        <f>$E$88*N195</f>
        <v>0</v>
      </c>
      <c r="Q195" s="40">
        <f>($H$88)*N195</f>
        <v>0</v>
      </c>
      <c r="R195" s="82">
        <f>$J$88*N195</f>
        <v>0</v>
      </c>
      <c r="S195" s="40"/>
      <c r="T195" s="40"/>
      <c r="U195" s="40"/>
      <c r="V195" s="40"/>
      <c r="W195" s="40"/>
      <c r="X195" s="40"/>
    </row>
    <row r="196" spans="1:24" x14ac:dyDescent="0.25">
      <c r="A196" s="6" t="s">
        <v>148</v>
      </c>
      <c r="B196" s="9">
        <v>0</v>
      </c>
      <c r="C196" s="40">
        <f>$B$82*B196</f>
        <v>0</v>
      </c>
      <c r="D196" s="40">
        <f>$E$82*B196</f>
        <v>0</v>
      </c>
      <c r="E196" s="40">
        <f>($H$82)*B196</f>
        <v>0</v>
      </c>
      <c r="F196" s="82">
        <f>$J$82*B196</f>
        <v>0</v>
      </c>
      <c r="G196" s="6" t="s">
        <v>148</v>
      </c>
      <c r="H196" s="9">
        <v>0</v>
      </c>
      <c r="I196" s="40">
        <f>$B$82*H196</f>
        <v>0</v>
      </c>
      <c r="J196" s="40">
        <f>$E$82*H196</f>
        <v>0</v>
      </c>
      <c r="K196" s="40">
        <f>($H$82)*H196</f>
        <v>0</v>
      </c>
      <c r="L196" s="82">
        <f>$J$82*H196</f>
        <v>0</v>
      </c>
      <c r="M196" s="6" t="s">
        <v>148</v>
      </c>
      <c r="N196" s="36">
        <v>0</v>
      </c>
      <c r="O196" s="40">
        <f>$B$82*N196</f>
        <v>0</v>
      </c>
      <c r="P196" s="40">
        <f>$E$82*N196</f>
        <v>0</v>
      </c>
      <c r="Q196" s="40">
        <f>($H$82)*N196</f>
        <v>0</v>
      </c>
      <c r="R196" s="82">
        <f>$J$82*N196</f>
        <v>0</v>
      </c>
      <c r="S196" s="40"/>
      <c r="T196" s="40"/>
      <c r="U196" s="40"/>
      <c r="V196" s="40"/>
      <c r="W196" s="40"/>
      <c r="X196" s="40"/>
    </row>
    <row r="197" spans="1:24" x14ac:dyDescent="0.25">
      <c r="A197" s="6" t="s">
        <v>149</v>
      </c>
      <c r="B197" s="9">
        <v>1</v>
      </c>
      <c r="C197" s="40">
        <f>$B$85*B197</f>
        <v>2.0993499999999998</v>
      </c>
      <c r="D197" s="40">
        <f>$E$85*B197</f>
        <v>2.729155</v>
      </c>
      <c r="E197" s="40">
        <f>($H$85)*B197</f>
        <v>2.729155</v>
      </c>
      <c r="F197" s="82">
        <f>$J$85*B197</f>
        <v>2.0993499999999998</v>
      </c>
      <c r="G197" s="6" t="s">
        <v>149</v>
      </c>
      <c r="H197" s="9">
        <v>1</v>
      </c>
      <c r="I197" s="40">
        <f>$B$85*H197</f>
        <v>2.0993499999999998</v>
      </c>
      <c r="J197" s="40">
        <f>$E$85*H197</f>
        <v>2.729155</v>
      </c>
      <c r="K197" s="40">
        <f>($H$85)*H197</f>
        <v>2.729155</v>
      </c>
      <c r="L197" s="82">
        <f>$J$85*H197</f>
        <v>2.0993499999999998</v>
      </c>
      <c r="M197" s="6" t="s">
        <v>149</v>
      </c>
      <c r="N197" s="36">
        <v>1</v>
      </c>
      <c r="O197" s="40">
        <f>$B$85*N197</f>
        <v>2.0993499999999998</v>
      </c>
      <c r="P197" s="40">
        <f>$E$85*N197</f>
        <v>2.729155</v>
      </c>
      <c r="Q197" s="40">
        <f>($H$85)*N197</f>
        <v>2.729155</v>
      </c>
      <c r="R197" s="82">
        <f>$J$85*N197</f>
        <v>2.0993499999999998</v>
      </c>
      <c r="S197" s="40"/>
      <c r="T197" s="40"/>
      <c r="U197" s="40"/>
      <c r="V197" s="40"/>
      <c r="W197" s="40"/>
      <c r="X197" s="40"/>
    </row>
    <row r="198" spans="1:24" ht="15.75" thickBot="1" x14ac:dyDescent="0.3">
      <c r="A198" s="13" t="s">
        <v>50</v>
      </c>
      <c r="B198" s="69">
        <v>1</v>
      </c>
      <c r="C198" s="120">
        <f>$B$80*B198</f>
        <v>5.9440000000000008</v>
      </c>
      <c r="D198" s="120">
        <f>$E$80*B198</f>
        <v>7.7272000000000016</v>
      </c>
      <c r="E198" s="120">
        <f>($H$80)*B198</f>
        <v>7.7272000000000016</v>
      </c>
      <c r="F198" s="81">
        <f>$J$80*B198</f>
        <v>5.9440000000000008</v>
      </c>
      <c r="G198" s="13" t="s">
        <v>50</v>
      </c>
      <c r="H198" s="69">
        <v>1</v>
      </c>
      <c r="I198" s="120">
        <f>$B$80*H198</f>
        <v>5.9440000000000008</v>
      </c>
      <c r="J198" s="120">
        <f>$E$80*H198</f>
        <v>7.7272000000000016</v>
      </c>
      <c r="K198" s="120">
        <f>($H$80)*H198</f>
        <v>7.7272000000000016</v>
      </c>
      <c r="L198" s="81">
        <f>$J$80*H198</f>
        <v>5.9440000000000008</v>
      </c>
      <c r="M198" s="13" t="s">
        <v>50</v>
      </c>
      <c r="N198" s="69">
        <v>1</v>
      </c>
      <c r="O198" s="120">
        <f>$B$80*N198</f>
        <v>5.9440000000000008</v>
      </c>
      <c r="P198" s="120">
        <f>$E$80*N198</f>
        <v>7.7272000000000016</v>
      </c>
      <c r="Q198" s="120">
        <f>($H$80)*N198</f>
        <v>7.7272000000000016</v>
      </c>
      <c r="R198" s="81">
        <f>$J$80*N198</f>
        <v>5.9440000000000008</v>
      </c>
      <c r="S198" s="40"/>
      <c r="T198" s="40"/>
      <c r="U198" s="40"/>
      <c r="V198" s="40"/>
      <c r="W198" s="40"/>
      <c r="X198" s="40"/>
    </row>
    <row r="199" spans="1:24" ht="15.75" thickBot="1" x14ac:dyDescent="0.3">
      <c r="A199" s="123" t="s">
        <v>153</v>
      </c>
      <c r="B199" s="67"/>
      <c r="C199" s="124">
        <f>SUM(C193:C198)</f>
        <v>21.139047500000004</v>
      </c>
      <c r="D199" s="124">
        <f>SUM(D193:D198)</f>
        <v>27.480761750000006</v>
      </c>
      <c r="E199" s="124">
        <f>SUM(E193:E198)</f>
        <v>38.655761750000003</v>
      </c>
      <c r="F199" s="125">
        <f>SUM(F193:F198)</f>
        <v>27.244047500000008</v>
      </c>
      <c r="G199" s="123" t="s">
        <v>153</v>
      </c>
      <c r="H199" s="67"/>
      <c r="I199" s="124">
        <f>SUM(I193:I198)</f>
        <v>21.139047500000004</v>
      </c>
      <c r="J199" s="124">
        <f>SUM(J193:J198)</f>
        <v>27.480761750000006</v>
      </c>
      <c r="K199" s="124">
        <f>SUM(K193:K198)</f>
        <v>38.655761750000003</v>
      </c>
      <c r="L199" s="125">
        <f>SUM(L193:L198)</f>
        <v>27.244047500000008</v>
      </c>
      <c r="M199" s="123" t="s">
        <v>153</v>
      </c>
      <c r="N199" s="67"/>
      <c r="O199" s="124">
        <f>SUM(O193:O198)</f>
        <v>21.139047500000004</v>
      </c>
      <c r="P199" s="124">
        <f>SUM(P193:P198)</f>
        <v>27.480761750000006</v>
      </c>
      <c r="Q199" s="124">
        <f>SUM(Q193:Q198)</f>
        <v>38.655761750000003</v>
      </c>
      <c r="R199" s="125">
        <f>SUM(R193:R198)</f>
        <v>27.244047500000008</v>
      </c>
      <c r="S199" s="40"/>
      <c r="T199" s="40"/>
      <c r="U199" s="40"/>
      <c r="V199" s="40"/>
      <c r="W199" s="40"/>
      <c r="X199" s="40"/>
    </row>
    <row r="200" spans="1:24" ht="15.75" thickBot="1" x14ac:dyDescent="0.3">
      <c r="A200" s="6"/>
      <c r="B200" s="9"/>
      <c r="C200" s="9"/>
      <c r="D200" s="9"/>
      <c r="E200" s="9"/>
      <c r="F200" s="9"/>
      <c r="G200" s="6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7"/>
      <c r="S200" s="9"/>
      <c r="T200" s="9"/>
      <c r="U200" s="9"/>
      <c r="V200" s="9"/>
      <c r="W200" s="9"/>
      <c r="X200" s="9"/>
    </row>
    <row r="201" spans="1:24" ht="15.75" thickBot="1" x14ac:dyDescent="0.3">
      <c r="A201" s="178" t="s">
        <v>154</v>
      </c>
      <c r="B201" s="179"/>
      <c r="C201" s="179"/>
      <c r="D201" s="179"/>
      <c r="E201" s="179"/>
      <c r="F201" s="180"/>
      <c r="G201" s="178" t="s">
        <v>154</v>
      </c>
      <c r="H201" s="179"/>
      <c r="I201" s="179"/>
      <c r="J201" s="179"/>
      <c r="K201" s="179"/>
      <c r="L201" s="180"/>
      <c r="M201" s="178" t="s">
        <v>154</v>
      </c>
      <c r="N201" s="179"/>
      <c r="O201" s="179"/>
      <c r="P201" s="179"/>
      <c r="Q201" s="179"/>
      <c r="R201" s="180"/>
      <c r="S201" s="205"/>
      <c r="T201" s="205"/>
      <c r="U201" s="205"/>
      <c r="V201" s="205"/>
      <c r="W201" s="205"/>
      <c r="X201" s="205"/>
    </row>
    <row r="202" spans="1:24" x14ac:dyDescent="0.25">
      <c r="A202" s="79"/>
      <c r="B202" s="121" t="s">
        <v>15</v>
      </c>
      <c r="C202" s="121" t="s">
        <v>40</v>
      </c>
      <c r="D202" s="121" t="s">
        <v>43</v>
      </c>
      <c r="E202" s="121" t="s">
        <v>46</v>
      </c>
      <c r="F202" s="122" t="s">
        <v>150</v>
      </c>
      <c r="G202" s="79"/>
      <c r="H202" s="121" t="s">
        <v>15</v>
      </c>
      <c r="I202" s="121" t="s">
        <v>40</v>
      </c>
      <c r="J202" s="121" t="s">
        <v>43</v>
      </c>
      <c r="K202" s="121" t="s">
        <v>46</v>
      </c>
      <c r="L202" s="122" t="s">
        <v>150</v>
      </c>
      <c r="M202" s="79"/>
      <c r="N202" s="121" t="s">
        <v>15</v>
      </c>
      <c r="O202" s="121" t="s">
        <v>40</v>
      </c>
      <c r="P202" s="121" t="s">
        <v>43</v>
      </c>
      <c r="Q202" s="121" t="s">
        <v>46</v>
      </c>
      <c r="R202" s="122" t="s">
        <v>150</v>
      </c>
      <c r="S202" s="9"/>
      <c r="T202" s="9"/>
      <c r="U202" s="9"/>
      <c r="V202" s="9"/>
      <c r="W202" s="9"/>
      <c r="X202" s="9"/>
    </row>
    <row r="203" spans="1:24" x14ac:dyDescent="0.25">
      <c r="A203" s="6" t="s">
        <v>49</v>
      </c>
      <c r="B203" s="9">
        <f>B193</f>
        <v>2.7250000000000001</v>
      </c>
      <c r="C203" s="40">
        <f>$B$77*B203</f>
        <v>11.616947500000002</v>
      </c>
      <c r="D203" s="40">
        <f>$E$77*B203</f>
        <v>15.102031750000004</v>
      </c>
      <c r="E203" s="40">
        <f>($H$77)*B203</f>
        <v>23.277031750000003</v>
      </c>
      <c r="F203" s="82">
        <f>$J$77*B203</f>
        <v>16.521947500000003</v>
      </c>
      <c r="G203" s="6" t="s">
        <v>49</v>
      </c>
      <c r="H203" s="9">
        <f>H193</f>
        <v>2.7250000000000001</v>
      </c>
      <c r="I203" s="40">
        <f>$B$77*H203</f>
        <v>11.616947500000002</v>
      </c>
      <c r="J203" s="40">
        <f>$E$77*H203</f>
        <v>15.102031750000004</v>
      </c>
      <c r="K203" s="40">
        <f>($H$77)*H203</f>
        <v>23.277031750000003</v>
      </c>
      <c r="L203" s="82">
        <f>$J$77*H203</f>
        <v>16.521947500000003</v>
      </c>
      <c r="M203" s="6" t="s">
        <v>49</v>
      </c>
      <c r="N203" s="9">
        <f>N193</f>
        <v>2.7250000000000001</v>
      </c>
      <c r="O203" s="40">
        <f>$B$77*N203</f>
        <v>11.616947500000002</v>
      </c>
      <c r="P203" s="40">
        <f>$E$77*N203</f>
        <v>15.102031750000004</v>
      </c>
      <c r="Q203" s="40">
        <f>($H$77)*N203</f>
        <v>23.277031750000003</v>
      </c>
      <c r="R203" s="82">
        <f>$J$77*N203</f>
        <v>16.521947500000003</v>
      </c>
      <c r="S203" s="9"/>
      <c r="T203" s="9"/>
      <c r="U203" s="40"/>
      <c r="V203" s="40"/>
      <c r="W203" s="40"/>
      <c r="X203" s="40"/>
    </row>
    <row r="204" spans="1:24" x14ac:dyDescent="0.25">
      <c r="A204" s="6" t="s">
        <v>147</v>
      </c>
      <c r="B204" s="127">
        <v>0</v>
      </c>
      <c r="C204" s="40">
        <f>$B$81*B204</f>
        <v>0</v>
      </c>
      <c r="D204" s="40">
        <f>$E$81*B204</f>
        <v>0</v>
      </c>
      <c r="E204" s="40">
        <f>($H$81)*B204</f>
        <v>0</v>
      </c>
      <c r="F204" s="82">
        <f>$J$81*B204</f>
        <v>0</v>
      </c>
      <c r="G204" s="6" t="s">
        <v>147</v>
      </c>
      <c r="H204" s="127">
        <v>0</v>
      </c>
      <c r="I204" s="40">
        <f>$B$81*H204</f>
        <v>0</v>
      </c>
      <c r="J204" s="40">
        <f>$E$81*H204</f>
        <v>0</v>
      </c>
      <c r="K204" s="40">
        <f>($H$81)*H204</f>
        <v>0</v>
      </c>
      <c r="L204" s="82">
        <f>$J$81*H204</f>
        <v>0</v>
      </c>
      <c r="M204" s="6" t="s">
        <v>147</v>
      </c>
      <c r="N204" s="127">
        <f>(1.82*2)</f>
        <v>3.64</v>
      </c>
      <c r="O204" s="40">
        <f>$B$81*N204</f>
        <v>10.765300000000002</v>
      </c>
      <c r="P204" s="40">
        <f>$E$81*N204</f>
        <v>13.994890000000003</v>
      </c>
      <c r="Q204" s="40">
        <f>($H$81)*N204</f>
        <v>35.834890000000009</v>
      </c>
      <c r="R204" s="82">
        <f>$J$81*N204</f>
        <v>19.501300000000001</v>
      </c>
      <c r="S204" s="9"/>
      <c r="T204" s="9"/>
      <c r="U204" s="40"/>
      <c r="V204" s="40"/>
      <c r="W204" s="40"/>
      <c r="X204" s="40"/>
    </row>
    <row r="205" spans="1:24" x14ac:dyDescent="0.25">
      <c r="A205" s="6" t="s">
        <v>52</v>
      </c>
      <c r="B205" s="9">
        <v>0</v>
      </c>
      <c r="C205" s="40">
        <f>$B$88*B205</f>
        <v>0</v>
      </c>
      <c r="D205" s="40">
        <f>$E$88*B205</f>
        <v>0</v>
      </c>
      <c r="E205" s="40">
        <f>($H$88)*B205</f>
        <v>0</v>
      </c>
      <c r="F205" s="82">
        <f>$J$88*B205</f>
        <v>0</v>
      </c>
      <c r="G205" s="6" t="s">
        <v>52</v>
      </c>
      <c r="H205" s="9">
        <v>0</v>
      </c>
      <c r="I205" s="40">
        <f>$B$88*H205</f>
        <v>0</v>
      </c>
      <c r="J205" s="40">
        <f>$E$88*H205</f>
        <v>0</v>
      </c>
      <c r="K205" s="40">
        <f>($H$88)*H205</f>
        <v>0</v>
      </c>
      <c r="L205" s="82">
        <f>$J$88*H205</f>
        <v>0</v>
      </c>
      <c r="M205" s="6" t="s">
        <v>52</v>
      </c>
      <c r="N205" s="9">
        <v>0</v>
      </c>
      <c r="O205" s="40">
        <f>$B$88*N205</f>
        <v>0</v>
      </c>
      <c r="P205" s="40">
        <f>$E$88*N205</f>
        <v>0</v>
      </c>
      <c r="Q205" s="40">
        <f>($H$88)*N205</f>
        <v>0</v>
      </c>
      <c r="R205" s="82">
        <f>$J$88*N205</f>
        <v>0</v>
      </c>
      <c r="S205" s="9"/>
      <c r="T205" s="9"/>
      <c r="U205" s="40"/>
      <c r="V205" s="40"/>
      <c r="W205" s="40"/>
      <c r="X205" s="40"/>
    </row>
    <row r="206" spans="1:24" x14ac:dyDescent="0.25">
      <c r="A206" s="6" t="s">
        <v>148</v>
      </c>
      <c r="B206" s="9">
        <v>1</v>
      </c>
      <c r="C206" s="40">
        <f>$B$83*B206</f>
        <v>3.6127500000000001</v>
      </c>
      <c r="D206" s="40">
        <f>$E$83*B206</f>
        <v>4.6965750000000002</v>
      </c>
      <c r="E206" s="40">
        <f>($H$83)*B206</f>
        <v>4.6965750000000002</v>
      </c>
      <c r="F206" s="82">
        <f>$J$83*B206</f>
        <v>3.6127500000000001</v>
      </c>
      <c r="G206" s="6" t="s">
        <v>148</v>
      </c>
      <c r="H206" s="9">
        <v>1</v>
      </c>
      <c r="I206" s="40">
        <f>$B$83*H206</f>
        <v>3.6127500000000001</v>
      </c>
      <c r="J206" s="40">
        <f>$E$83*H206</f>
        <v>4.6965750000000002</v>
      </c>
      <c r="K206" s="40">
        <f>($H$83)*H206</f>
        <v>4.6965750000000002</v>
      </c>
      <c r="L206" s="82">
        <f>$J$83*H206</f>
        <v>3.6127500000000001</v>
      </c>
      <c r="M206" s="6" t="s">
        <v>148</v>
      </c>
      <c r="N206" s="9">
        <v>1</v>
      </c>
      <c r="O206" s="40">
        <f>$B$83*N206</f>
        <v>3.6127500000000001</v>
      </c>
      <c r="P206" s="40">
        <f>$E$83*N206</f>
        <v>4.6965750000000002</v>
      </c>
      <c r="Q206" s="40">
        <f>($H$83)*N206</f>
        <v>4.6965750000000002</v>
      </c>
      <c r="R206" s="82">
        <f>$J$83*N206</f>
        <v>3.6127500000000001</v>
      </c>
      <c r="S206" s="9"/>
      <c r="T206" s="36"/>
      <c r="U206" s="40"/>
      <c r="V206" s="40"/>
      <c r="W206" s="40"/>
      <c r="X206" s="40"/>
    </row>
    <row r="207" spans="1:24" x14ac:dyDescent="0.25">
      <c r="A207" s="6" t="s">
        <v>149</v>
      </c>
      <c r="B207" s="9">
        <v>0</v>
      </c>
      <c r="C207" s="40">
        <f>$B$85*B207</f>
        <v>0</v>
      </c>
      <c r="D207" s="40">
        <f>$E$85*B207</f>
        <v>0</v>
      </c>
      <c r="E207" s="40">
        <f>($H$85)*B207</f>
        <v>0</v>
      </c>
      <c r="F207" s="82">
        <f>$J$85*B207</f>
        <v>0</v>
      </c>
      <c r="G207" s="6" t="s">
        <v>149</v>
      </c>
      <c r="H207" s="9">
        <v>0</v>
      </c>
      <c r="I207" s="40">
        <f>$B$85*H207</f>
        <v>0</v>
      </c>
      <c r="J207" s="40">
        <f>$E$85*H207</f>
        <v>0</v>
      </c>
      <c r="K207" s="40">
        <f>($H$85)*H207</f>
        <v>0</v>
      </c>
      <c r="L207" s="82">
        <f>$J$85*H207</f>
        <v>0</v>
      </c>
      <c r="M207" s="6" t="s">
        <v>149</v>
      </c>
      <c r="N207" s="36">
        <v>0</v>
      </c>
      <c r="O207" s="40">
        <f>$B$85*N207</f>
        <v>0</v>
      </c>
      <c r="P207" s="40">
        <f>$E$85*N207</f>
        <v>0</v>
      </c>
      <c r="Q207" s="40">
        <f>($H$85)*N207</f>
        <v>0</v>
      </c>
      <c r="R207" s="82">
        <f>$J$85*N207</f>
        <v>0</v>
      </c>
      <c r="S207" s="9"/>
      <c r="T207" s="36"/>
      <c r="U207" s="40"/>
      <c r="V207" s="40"/>
      <c r="W207" s="40"/>
      <c r="X207" s="40"/>
    </row>
    <row r="208" spans="1:24" ht="15.75" thickBot="1" x14ac:dyDescent="0.3">
      <c r="A208" s="13" t="s">
        <v>50</v>
      </c>
      <c r="B208" s="69">
        <v>1</v>
      </c>
      <c r="C208" s="120">
        <f>$B$80*B208</f>
        <v>5.9440000000000008</v>
      </c>
      <c r="D208" s="120">
        <f>$E$80*B208</f>
        <v>7.7272000000000016</v>
      </c>
      <c r="E208" s="120">
        <f>($H$80)*B208</f>
        <v>7.7272000000000016</v>
      </c>
      <c r="F208" s="81">
        <f>$J$80*B208</f>
        <v>5.9440000000000008</v>
      </c>
      <c r="G208" s="13" t="s">
        <v>50</v>
      </c>
      <c r="H208" s="69">
        <v>1</v>
      </c>
      <c r="I208" s="120">
        <f>$B$80*H208</f>
        <v>5.9440000000000008</v>
      </c>
      <c r="J208" s="120">
        <f>$E$80*H208</f>
        <v>7.7272000000000016</v>
      </c>
      <c r="K208" s="120">
        <f>($H$80)*H208</f>
        <v>7.7272000000000016</v>
      </c>
      <c r="L208" s="81">
        <f>$J$80*H208</f>
        <v>5.9440000000000008</v>
      </c>
      <c r="M208" s="13" t="s">
        <v>50</v>
      </c>
      <c r="N208" s="69">
        <v>1</v>
      </c>
      <c r="O208" s="120">
        <f>$B$80*N208</f>
        <v>5.9440000000000008</v>
      </c>
      <c r="P208" s="120">
        <f>$E$80*N208</f>
        <v>7.7272000000000016</v>
      </c>
      <c r="Q208" s="120">
        <f>($H$80)*N208</f>
        <v>7.7272000000000016</v>
      </c>
      <c r="R208" s="81">
        <f>$J$80*N208</f>
        <v>5.9440000000000008</v>
      </c>
      <c r="S208" s="9"/>
      <c r="T208" s="9"/>
      <c r="U208" s="40"/>
      <c r="V208" s="40"/>
      <c r="W208" s="40"/>
      <c r="X208" s="40"/>
    </row>
    <row r="209" spans="1:24" ht="15.75" thickBot="1" x14ac:dyDescent="0.3">
      <c r="A209" s="123" t="s">
        <v>153</v>
      </c>
      <c r="B209" s="67"/>
      <c r="C209" s="124">
        <f>SUM(C203:C208)</f>
        <v>21.173697500000003</v>
      </c>
      <c r="D209" s="124">
        <f>SUM(D203:D208)</f>
        <v>27.525806750000008</v>
      </c>
      <c r="E209" s="124">
        <f>SUM(E203:E208)</f>
        <v>35.700806750000005</v>
      </c>
      <c r="F209" s="125">
        <f>SUM(F203:F208)</f>
        <v>26.078697500000004</v>
      </c>
      <c r="G209" s="123" t="s">
        <v>153</v>
      </c>
      <c r="H209" s="67"/>
      <c r="I209" s="124">
        <f>SUM(I203:I208)</f>
        <v>21.173697500000003</v>
      </c>
      <c r="J209" s="124">
        <f>SUM(J203:J208)</f>
        <v>27.525806750000008</v>
      </c>
      <c r="K209" s="124">
        <f>SUM(K203:K208)</f>
        <v>35.700806750000005</v>
      </c>
      <c r="L209" s="125">
        <f>SUM(L203:L208)</f>
        <v>26.078697500000004</v>
      </c>
      <c r="M209" s="123" t="s">
        <v>153</v>
      </c>
      <c r="N209" s="67"/>
      <c r="O209" s="124">
        <f>SUM(O203:O208)</f>
        <v>31.938997500000006</v>
      </c>
      <c r="P209" s="124">
        <f>SUM(P203:P208)</f>
        <v>41.520696750000013</v>
      </c>
      <c r="Q209" s="124">
        <f>SUM(Q203:Q208)</f>
        <v>71.535696750000014</v>
      </c>
      <c r="R209" s="125">
        <f>SUM(R203:R208)</f>
        <v>45.579997500000005</v>
      </c>
      <c r="S209" s="36"/>
      <c r="T209" s="9"/>
      <c r="U209" s="40"/>
      <c r="V209" s="40"/>
      <c r="W209" s="40"/>
      <c r="X209" s="40"/>
    </row>
    <row r="210" spans="1:24" ht="15.75" thickBot="1" x14ac:dyDescent="0.3">
      <c r="A210" s="6"/>
      <c r="B210" s="9"/>
      <c r="C210" s="9"/>
      <c r="D210" s="9"/>
      <c r="E210" s="9"/>
      <c r="F210" s="9"/>
      <c r="G210" s="6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7"/>
      <c r="S210" s="9"/>
      <c r="T210" s="9"/>
      <c r="U210" s="9"/>
      <c r="V210" s="9"/>
      <c r="W210" s="9"/>
      <c r="X210" s="9"/>
    </row>
    <row r="211" spans="1:24" ht="15.75" thickBot="1" x14ac:dyDescent="0.3">
      <c r="A211" s="178" t="s">
        <v>155</v>
      </c>
      <c r="B211" s="179"/>
      <c r="C211" s="179"/>
      <c r="D211" s="179"/>
      <c r="E211" s="179"/>
      <c r="F211" s="180"/>
      <c r="G211" s="178" t="s">
        <v>155</v>
      </c>
      <c r="H211" s="179"/>
      <c r="I211" s="179"/>
      <c r="J211" s="179"/>
      <c r="K211" s="179"/>
      <c r="L211" s="180"/>
      <c r="M211" s="178" t="s">
        <v>155</v>
      </c>
      <c r="N211" s="179"/>
      <c r="O211" s="179"/>
      <c r="P211" s="179"/>
      <c r="Q211" s="179"/>
      <c r="R211" s="180"/>
      <c r="S211" s="205"/>
      <c r="T211" s="205"/>
      <c r="U211" s="205"/>
      <c r="V211" s="205"/>
      <c r="W211" s="205"/>
      <c r="X211" s="205"/>
    </row>
    <row r="212" spans="1:24" x14ac:dyDescent="0.25">
      <c r="A212" s="79"/>
      <c r="B212" s="121" t="s">
        <v>15</v>
      </c>
      <c r="C212" s="121" t="s">
        <v>40</v>
      </c>
      <c r="D212" s="121" t="s">
        <v>43</v>
      </c>
      <c r="E212" s="121" t="s">
        <v>46</v>
      </c>
      <c r="F212" s="122" t="s">
        <v>150</v>
      </c>
      <c r="G212" s="79"/>
      <c r="H212" s="121" t="s">
        <v>15</v>
      </c>
      <c r="I212" s="121" t="s">
        <v>40</v>
      </c>
      <c r="J212" s="121" t="s">
        <v>43</v>
      </c>
      <c r="K212" s="121" t="s">
        <v>46</v>
      </c>
      <c r="L212" s="122" t="s">
        <v>150</v>
      </c>
      <c r="M212" s="79"/>
      <c r="N212" s="121" t="s">
        <v>15</v>
      </c>
      <c r="O212" s="121" t="s">
        <v>40</v>
      </c>
      <c r="P212" s="121" t="s">
        <v>43</v>
      </c>
      <c r="Q212" s="121" t="s">
        <v>46</v>
      </c>
      <c r="R212" s="122" t="s">
        <v>150</v>
      </c>
      <c r="S212" s="9"/>
      <c r="T212" s="9"/>
      <c r="U212" s="9"/>
      <c r="V212" s="9"/>
      <c r="W212" s="9"/>
      <c r="X212" s="9"/>
    </row>
    <row r="213" spans="1:24" x14ac:dyDescent="0.25">
      <c r="A213" s="6" t="s">
        <v>49</v>
      </c>
      <c r="B213" s="9">
        <f>B203</f>
        <v>2.7250000000000001</v>
      </c>
      <c r="C213" s="40">
        <f>$B$77*B213</f>
        <v>11.616947500000002</v>
      </c>
      <c r="D213" s="40">
        <f>$E$77*B213</f>
        <v>15.102031750000004</v>
      </c>
      <c r="E213" s="40">
        <f>($H$77)*B213</f>
        <v>23.277031750000003</v>
      </c>
      <c r="F213" s="82">
        <f>$J$77*B213</f>
        <v>16.521947500000003</v>
      </c>
      <c r="G213" s="6" t="s">
        <v>49</v>
      </c>
      <c r="H213" s="9">
        <f>H203</f>
        <v>2.7250000000000001</v>
      </c>
      <c r="I213" s="40">
        <f>$B$77*H213</f>
        <v>11.616947500000002</v>
      </c>
      <c r="J213" s="40">
        <f>$E$77*H213</f>
        <v>15.102031750000004</v>
      </c>
      <c r="K213" s="40">
        <f>($H$77)*H213</f>
        <v>23.277031750000003</v>
      </c>
      <c r="L213" s="82">
        <f>$J$77*H213</f>
        <v>16.521947500000003</v>
      </c>
      <c r="M213" s="6" t="s">
        <v>49</v>
      </c>
      <c r="N213" s="9">
        <f>N203</f>
        <v>2.7250000000000001</v>
      </c>
      <c r="O213" s="40">
        <f>$B$77*N213</f>
        <v>11.616947500000002</v>
      </c>
      <c r="P213" s="40">
        <f>$E$77*N213</f>
        <v>15.102031750000004</v>
      </c>
      <c r="Q213" s="40">
        <f>($H$77)*N213</f>
        <v>23.277031750000003</v>
      </c>
      <c r="R213" s="82">
        <f>$J$77*N213</f>
        <v>16.521947500000003</v>
      </c>
      <c r="S213" s="9"/>
      <c r="T213" s="9"/>
      <c r="U213" s="40"/>
      <c r="V213" s="40"/>
      <c r="W213" s="40"/>
      <c r="X213" s="40"/>
    </row>
    <row r="214" spans="1:24" x14ac:dyDescent="0.25">
      <c r="A214" s="6" t="s">
        <v>147</v>
      </c>
      <c r="B214" s="127">
        <f>B204</f>
        <v>0</v>
      </c>
      <c r="C214" s="40">
        <f>$B$81*B214</f>
        <v>0</v>
      </c>
      <c r="D214" s="40">
        <f>$E$81*B214</f>
        <v>0</v>
      </c>
      <c r="E214" s="40">
        <f>($H$81)*B214</f>
        <v>0</v>
      </c>
      <c r="F214" s="82">
        <f>$J$81*B214</f>
        <v>0</v>
      </c>
      <c r="G214" s="6" t="s">
        <v>147</v>
      </c>
      <c r="H214" s="127">
        <f>H204</f>
        <v>0</v>
      </c>
      <c r="I214" s="40">
        <f>$B$81*H214</f>
        <v>0</v>
      </c>
      <c r="J214" s="40">
        <f>$E$81*H214</f>
        <v>0</v>
      </c>
      <c r="K214" s="40">
        <f>($H$81)*H214</f>
        <v>0</v>
      </c>
      <c r="L214" s="82">
        <f>$J$81*H214</f>
        <v>0</v>
      </c>
      <c r="M214" s="6" t="s">
        <v>147</v>
      </c>
      <c r="N214" s="127">
        <v>0</v>
      </c>
      <c r="O214" s="40">
        <f>$B$81*N214</f>
        <v>0</v>
      </c>
      <c r="P214" s="40">
        <f>$E$81*N214</f>
        <v>0</v>
      </c>
      <c r="Q214" s="40">
        <f>($H$81)*N214</f>
        <v>0</v>
      </c>
      <c r="R214" s="82">
        <f>$J$81*N214</f>
        <v>0</v>
      </c>
      <c r="S214" s="9"/>
      <c r="T214" s="9"/>
      <c r="U214" s="40"/>
      <c r="V214" s="40"/>
      <c r="W214" s="40"/>
      <c r="X214" s="40"/>
    </row>
    <row r="215" spans="1:24" x14ac:dyDescent="0.25">
      <c r="A215" s="6" t="s">
        <v>52</v>
      </c>
      <c r="B215" s="9">
        <v>0</v>
      </c>
      <c r="C215" s="40">
        <f>$B$88*B215</f>
        <v>0</v>
      </c>
      <c r="D215" s="40">
        <f>$E$88*B215</f>
        <v>0</v>
      </c>
      <c r="E215" s="40">
        <f>($H$88)*B215</f>
        <v>0</v>
      </c>
      <c r="F215" s="82">
        <f>$J$88*B215</f>
        <v>0</v>
      </c>
      <c r="G215" s="6" t="s">
        <v>52</v>
      </c>
      <c r="H215" s="9">
        <v>0</v>
      </c>
      <c r="I215" s="40">
        <f>$B$88*H215</f>
        <v>0</v>
      </c>
      <c r="J215" s="40">
        <f>$E$88*H215</f>
        <v>0</v>
      </c>
      <c r="K215" s="40">
        <f>($H$88)*H215</f>
        <v>0</v>
      </c>
      <c r="L215" s="82">
        <f>$J$88*H215</f>
        <v>0</v>
      </c>
      <c r="M215" s="6" t="s">
        <v>52</v>
      </c>
      <c r="N215" s="9">
        <v>0</v>
      </c>
      <c r="O215" s="40">
        <f>$B$88*N215</f>
        <v>0</v>
      </c>
      <c r="P215" s="40">
        <f>$E$88*N215</f>
        <v>0</v>
      </c>
      <c r="Q215" s="40">
        <f>($H$88)*N215</f>
        <v>0</v>
      </c>
      <c r="R215" s="82">
        <f>$J$88*N215</f>
        <v>0</v>
      </c>
      <c r="S215" s="9"/>
      <c r="T215" s="9"/>
      <c r="U215" s="40"/>
      <c r="V215" s="40"/>
      <c r="W215" s="40"/>
      <c r="X215" s="40"/>
    </row>
    <row r="216" spans="1:24" x14ac:dyDescent="0.25">
      <c r="A216" s="6" t="s">
        <v>148</v>
      </c>
      <c r="B216" s="9">
        <v>1</v>
      </c>
      <c r="C216" s="40">
        <f>$B$84*B216</f>
        <v>4.3627500000000001</v>
      </c>
      <c r="D216" s="40">
        <f>$E$84*B216</f>
        <v>5.6715750000000007</v>
      </c>
      <c r="E216" s="40">
        <f>($H$84)*B216</f>
        <v>5.6715750000000007</v>
      </c>
      <c r="F216" s="82">
        <f>$J$84*B216</f>
        <v>4.3627500000000001</v>
      </c>
      <c r="G216" s="6" t="s">
        <v>148</v>
      </c>
      <c r="H216" s="9">
        <v>1</v>
      </c>
      <c r="I216" s="40">
        <f>$B$84*H216</f>
        <v>4.3627500000000001</v>
      </c>
      <c r="J216" s="40">
        <f>$E$84*H216</f>
        <v>5.6715750000000007</v>
      </c>
      <c r="K216" s="40">
        <f>($H$84)*H216</f>
        <v>5.6715750000000007</v>
      </c>
      <c r="L216" s="82">
        <f>$J$84*H216</f>
        <v>4.3627500000000001</v>
      </c>
      <c r="M216" s="6" t="s">
        <v>148</v>
      </c>
      <c r="N216" s="9">
        <v>1</v>
      </c>
      <c r="O216" s="40">
        <f>$B$84*N216</f>
        <v>4.3627500000000001</v>
      </c>
      <c r="P216" s="40">
        <f>$E$84*N216</f>
        <v>5.6715750000000007</v>
      </c>
      <c r="Q216" s="40">
        <f>($H$84)*N216</f>
        <v>5.6715750000000007</v>
      </c>
      <c r="R216" s="82">
        <f>$J$84*N216</f>
        <v>4.3627500000000001</v>
      </c>
      <c r="S216" s="9"/>
      <c r="T216" s="36"/>
      <c r="U216" s="40"/>
      <c r="V216" s="40"/>
      <c r="W216" s="40"/>
      <c r="X216" s="40"/>
    </row>
    <row r="217" spans="1:24" x14ac:dyDescent="0.25">
      <c r="A217" s="6" t="s">
        <v>149</v>
      </c>
      <c r="B217" s="9">
        <v>0</v>
      </c>
      <c r="C217" s="40">
        <f>$B$85*B217</f>
        <v>0</v>
      </c>
      <c r="D217" s="40">
        <f>$E$85*B217</f>
        <v>0</v>
      </c>
      <c r="E217" s="40">
        <f>($H$85)*B217</f>
        <v>0</v>
      </c>
      <c r="F217" s="82">
        <f>$J$85*B217</f>
        <v>0</v>
      </c>
      <c r="G217" s="6" t="s">
        <v>149</v>
      </c>
      <c r="H217" s="9">
        <v>0</v>
      </c>
      <c r="I217" s="40">
        <f>$B$85*H217</f>
        <v>0</v>
      </c>
      <c r="J217" s="40">
        <f>$E$85*H217</f>
        <v>0</v>
      </c>
      <c r="K217" s="40">
        <f>($H$85)*H217</f>
        <v>0</v>
      </c>
      <c r="L217" s="82">
        <f>$J$85*H217</f>
        <v>0</v>
      </c>
      <c r="M217" s="6" t="s">
        <v>149</v>
      </c>
      <c r="N217" s="36">
        <v>0</v>
      </c>
      <c r="O217" s="40">
        <f>$B$85*N217</f>
        <v>0</v>
      </c>
      <c r="P217" s="40">
        <f>$E$85*N217</f>
        <v>0</v>
      </c>
      <c r="Q217" s="40">
        <f>($H$85)*N217</f>
        <v>0</v>
      </c>
      <c r="R217" s="82">
        <f>$J$85*N217</f>
        <v>0</v>
      </c>
      <c r="S217" s="9"/>
      <c r="T217" s="36"/>
      <c r="U217" s="40"/>
      <c r="V217" s="40"/>
      <c r="W217" s="40"/>
      <c r="X217" s="40"/>
    </row>
    <row r="218" spans="1:24" ht="15.75" thickBot="1" x14ac:dyDescent="0.3">
      <c r="A218" s="13" t="s">
        <v>50</v>
      </c>
      <c r="B218" s="69">
        <v>1</v>
      </c>
      <c r="C218" s="120">
        <f>$B$80*B218</f>
        <v>5.9440000000000008</v>
      </c>
      <c r="D218" s="120">
        <f>$E$80*B218</f>
        <v>7.7272000000000016</v>
      </c>
      <c r="E218" s="120">
        <f>($H$80)*B218</f>
        <v>7.7272000000000016</v>
      </c>
      <c r="F218" s="81">
        <f>$J$80*B218</f>
        <v>5.9440000000000008</v>
      </c>
      <c r="G218" s="13" t="s">
        <v>50</v>
      </c>
      <c r="H218" s="69">
        <v>1</v>
      </c>
      <c r="I218" s="120">
        <f>$B$80*H218</f>
        <v>5.9440000000000008</v>
      </c>
      <c r="J218" s="120">
        <f>$E$80*H218</f>
        <v>7.7272000000000016</v>
      </c>
      <c r="K218" s="120">
        <f>($H$80)*H218</f>
        <v>7.7272000000000016</v>
      </c>
      <c r="L218" s="81">
        <f>$J$80*H218</f>
        <v>5.9440000000000008</v>
      </c>
      <c r="M218" s="13" t="s">
        <v>50</v>
      </c>
      <c r="N218" s="69">
        <v>1</v>
      </c>
      <c r="O218" s="120">
        <f>$B$80*N218</f>
        <v>5.9440000000000008</v>
      </c>
      <c r="P218" s="120">
        <f>$E$80*N218</f>
        <v>7.7272000000000016</v>
      </c>
      <c r="Q218" s="120">
        <f>($H$80)*N218</f>
        <v>7.7272000000000016</v>
      </c>
      <c r="R218" s="81">
        <f>$J$80*N218</f>
        <v>5.9440000000000008</v>
      </c>
      <c r="S218" s="9"/>
      <c r="T218" s="9"/>
      <c r="U218" s="40"/>
      <c r="V218" s="40"/>
      <c r="W218" s="40"/>
      <c r="X218" s="40"/>
    </row>
    <row r="219" spans="1:24" ht="15.75" thickBot="1" x14ac:dyDescent="0.3">
      <c r="A219" s="123" t="s">
        <v>153</v>
      </c>
      <c r="B219" s="67"/>
      <c r="C219" s="124">
        <f>SUM(C213:C218)</f>
        <v>21.923697500000003</v>
      </c>
      <c r="D219" s="124">
        <f>SUM(D213:D218)</f>
        <v>28.50080675000001</v>
      </c>
      <c r="E219" s="124">
        <f>SUM(E213:E218)</f>
        <v>36.675806750000007</v>
      </c>
      <c r="F219" s="125">
        <f>SUM(F213:F218)</f>
        <v>26.828697500000004</v>
      </c>
      <c r="G219" s="123" t="s">
        <v>153</v>
      </c>
      <c r="H219" s="67"/>
      <c r="I219" s="124">
        <f>SUM(I213:I218)</f>
        <v>21.923697500000003</v>
      </c>
      <c r="J219" s="124">
        <f>SUM(J213:J218)</f>
        <v>28.50080675000001</v>
      </c>
      <c r="K219" s="124">
        <f>SUM(K213:K218)</f>
        <v>36.675806750000007</v>
      </c>
      <c r="L219" s="125">
        <f>SUM(L213:L218)</f>
        <v>26.828697500000004</v>
      </c>
      <c r="M219" s="123" t="s">
        <v>153</v>
      </c>
      <c r="N219" s="67"/>
      <c r="O219" s="124">
        <f>SUM(O213:O218)</f>
        <v>21.923697500000003</v>
      </c>
      <c r="P219" s="124">
        <f>SUM(P213:P218)</f>
        <v>28.50080675000001</v>
      </c>
      <c r="Q219" s="124">
        <f>SUM(Q213:Q218)</f>
        <v>36.675806750000007</v>
      </c>
      <c r="R219" s="125">
        <f>SUM(R213:R218)</f>
        <v>26.828697500000004</v>
      </c>
      <c r="S219" s="36"/>
      <c r="T219" s="9"/>
      <c r="U219" s="40"/>
      <c r="V219" s="40"/>
      <c r="W219" s="40"/>
      <c r="X219" s="40"/>
    </row>
    <row r="220" spans="1:24" x14ac:dyDescent="0.25">
      <c r="S220" s="9"/>
      <c r="T220" s="9"/>
      <c r="U220" s="9"/>
      <c r="V220" s="9"/>
      <c r="W220" s="9"/>
      <c r="X220" s="9"/>
    </row>
    <row r="221" spans="1:24" ht="15.75" thickBot="1" x14ac:dyDescent="0.3">
      <c r="S221" s="9"/>
      <c r="T221" s="9"/>
      <c r="U221" s="9"/>
      <c r="V221" s="9"/>
      <c r="W221" s="9"/>
      <c r="X221" s="9"/>
    </row>
    <row r="222" spans="1:24" ht="15.75" thickBot="1" x14ac:dyDescent="0.3">
      <c r="A222" s="170" t="s">
        <v>174</v>
      </c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1"/>
      <c r="S222" s="9"/>
      <c r="T222" s="9"/>
      <c r="U222" s="9"/>
      <c r="V222" s="9"/>
      <c r="W222" s="9"/>
      <c r="X222" s="9"/>
    </row>
    <row r="223" spans="1:24" ht="15.75" thickBot="1" x14ac:dyDescent="0.3">
      <c r="A223" s="178" t="s">
        <v>175</v>
      </c>
      <c r="B223" s="179"/>
      <c r="C223" s="179"/>
      <c r="D223" s="179"/>
      <c r="E223" s="179"/>
      <c r="F223" s="180"/>
      <c r="G223" s="178" t="s">
        <v>176</v>
      </c>
      <c r="H223" s="179"/>
      <c r="I223" s="179"/>
      <c r="J223" s="179"/>
      <c r="K223" s="179"/>
      <c r="L223" s="180"/>
      <c r="M223" s="178" t="s">
        <v>177</v>
      </c>
      <c r="N223" s="179"/>
      <c r="O223" s="179"/>
      <c r="P223" s="179"/>
      <c r="Q223" s="179"/>
      <c r="R223" s="180"/>
      <c r="S223" s="9"/>
      <c r="T223" s="9"/>
      <c r="U223" s="9"/>
      <c r="V223" s="9"/>
      <c r="W223" s="9"/>
      <c r="X223" s="9"/>
    </row>
    <row r="224" spans="1:24" ht="15.75" thickBot="1" x14ac:dyDescent="0.3">
      <c r="A224" s="178" t="s">
        <v>152</v>
      </c>
      <c r="B224" s="179"/>
      <c r="C224" s="179"/>
      <c r="D224" s="179"/>
      <c r="E224" s="179"/>
      <c r="F224" s="180"/>
      <c r="G224" s="178" t="s">
        <v>152</v>
      </c>
      <c r="H224" s="179"/>
      <c r="I224" s="179"/>
      <c r="J224" s="179"/>
      <c r="K224" s="179"/>
      <c r="L224" s="180"/>
      <c r="M224" s="178" t="s">
        <v>152</v>
      </c>
      <c r="N224" s="179"/>
      <c r="O224" s="179"/>
      <c r="P224" s="179"/>
      <c r="Q224" s="179"/>
      <c r="R224" s="180"/>
      <c r="S224" s="9"/>
      <c r="T224" s="9"/>
      <c r="U224" s="9"/>
      <c r="V224" s="9"/>
      <c r="W224" s="9"/>
      <c r="X224" s="9"/>
    </row>
    <row r="225" spans="1:24" x14ac:dyDescent="0.25">
      <c r="A225" s="79"/>
      <c r="B225" s="121" t="s">
        <v>15</v>
      </c>
      <c r="C225" s="121" t="s">
        <v>40</v>
      </c>
      <c r="D225" s="121" t="s">
        <v>43</v>
      </c>
      <c r="E225" s="121" t="s">
        <v>46</v>
      </c>
      <c r="F225" s="122" t="s">
        <v>150</v>
      </c>
      <c r="G225" s="79"/>
      <c r="H225" s="121" t="s">
        <v>15</v>
      </c>
      <c r="I225" s="121" t="s">
        <v>40</v>
      </c>
      <c r="J225" s="121" t="s">
        <v>43</v>
      </c>
      <c r="K225" s="121" t="s">
        <v>46</v>
      </c>
      <c r="L225" s="122" t="s">
        <v>150</v>
      </c>
      <c r="M225" s="79"/>
      <c r="N225" s="121" t="s">
        <v>15</v>
      </c>
      <c r="O225" s="121" t="s">
        <v>40</v>
      </c>
      <c r="P225" s="121" t="s">
        <v>43</v>
      </c>
      <c r="Q225" s="121" t="s">
        <v>46</v>
      </c>
      <c r="R225" s="122" t="s">
        <v>150</v>
      </c>
      <c r="S225" s="9"/>
      <c r="T225" s="9"/>
      <c r="U225" s="9"/>
      <c r="V225" s="9"/>
      <c r="W225" s="9"/>
      <c r="X225" s="9"/>
    </row>
    <row r="226" spans="1:24" x14ac:dyDescent="0.25">
      <c r="A226" s="6" t="s">
        <v>49</v>
      </c>
      <c r="B226" s="40">
        <v>0.5</v>
      </c>
      <c r="C226" s="40">
        <f>$B$77*B226</f>
        <v>2.1315500000000003</v>
      </c>
      <c r="D226" s="40">
        <f>$E$77*B226</f>
        <v>2.7710150000000007</v>
      </c>
      <c r="E226" s="40">
        <f>($H$77)*B226</f>
        <v>4.2710150000000002</v>
      </c>
      <c r="F226" s="82">
        <f>$J$77*B226</f>
        <v>3.0315500000000002</v>
      </c>
      <c r="G226" s="6" t="s">
        <v>49</v>
      </c>
      <c r="H226" s="9">
        <v>0.5</v>
      </c>
      <c r="I226" s="40">
        <f>$B$77*H226</f>
        <v>2.1315500000000003</v>
      </c>
      <c r="J226" s="40">
        <f>$E$77*H226</f>
        <v>2.7710150000000007</v>
      </c>
      <c r="K226" s="40">
        <f>($H$77)*H226</f>
        <v>4.2710150000000002</v>
      </c>
      <c r="L226" s="82">
        <f>$J$77*H226</f>
        <v>3.0315500000000002</v>
      </c>
      <c r="M226" s="6" t="s">
        <v>49</v>
      </c>
      <c r="N226" s="40">
        <v>0.5</v>
      </c>
      <c r="O226" s="40">
        <f>$B$77*N226</f>
        <v>2.1315500000000003</v>
      </c>
      <c r="P226" s="40">
        <f>$E$77*N226</f>
        <v>2.7710150000000007</v>
      </c>
      <c r="Q226" s="40">
        <f>($H$77)*N226</f>
        <v>4.2710150000000002</v>
      </c>
      <c r="R226" s="82">
        <f>$J$77*N226</f>
        <v>3.0315500000000002</v>
      </c>
      <c r="S226" s="9"/>
      <c r="T226" s="9"/>
      <c r="U226" s="9"/>
      <c r="V226" s="9"/>
      <c r="W226" s="9"/>
      <c r="X226" s="9"/>
    </row>
    <row r="227" spans="1:24" x14ac:dyDescent="0.25">
      <c r="A227" s="6" t="s">
        <v>147</v>
      </c>
      <c r="B227" s="40">
        <v>0.5</v>
      </c>
      <c r="C227" s="40">
        <f>$B$81*B227</f>
        <v>1.4787500000000002</v>
      </c>
      <c r="D227" s="40">
        <f>$E$81*B227</f>
        <v>1.9223750000000004</v>
      </c>
      <c r="E227" s="40">
        <f>($H$81)*B227</f>
        <v>4.9223750000000006</v>
      </c>
      <c r="F227" s="82">
        <f>$J$81*B227</f>
        <v>2.67875</v>
      </c>
      <c r="G227" s="6" t="s">
        <v>147</v>
      </c>
      <c r="H227" s="9">
        <f>(1.65+0.5)*2</f>
        <v>4.3</v>
      </c>
      <c r="I227" s="40">
        <f>$B$81*H227</f>
        <v>12.717250000000002</v>
      </c>
      <c r="J227" s="40">
        <f>$E$81*H227</f>
        <v>16.532425000000003</v>
      </c>
      <c r="K227" s="40">
        <f>($H$81)*H227</f>
        <v>42.332425000000001</v>
      </c>
      <c r="L227" s="82">
        <f>$J$81*H227</f>
        <v>23.03725</v>
      </c>
      <c r="M227" s="6" t="s">
        <v>147</v>
      </c>
      <c r="N227" s="40">
        <v>0.5</v>
      </c>
      <c r="O227" s="40">
        <f>$B$81*N227</f>
        <v>1.4787500000000002</v>
      </c>
      <c r="P227" s="40">
        <f>$E$81*N227</f>
        <v>1.9223750000000004</v>
      </c>
      <c r="Q227" s="40">
        <f>($H$81)*N227</f>
        <v>4.9223750000000006</v>
      </c>
      <c r="R227" s="82">
        <f>$J$81*N227</f>
        <v>2.67875</v>
      </c>
      <c r="S227" s="9"/>
      <c r="T227" s="9"/>
      <c r="U227" s="9"/>
      <c r="V227" s="9"/>
      <c r="W227" s="9"/>
      <c r="X227" s="9"/>
    </row>
    <row r="228" spans="1:24" x14ac:dyDescent="0.25">
      <c r="A228" s="6" t="s">
        <v>52</v>
      </c>
      <c r="B228" s="40">
        <v>0</v>
      </c>
      <c r="C228" s="40">
        <f>$B$88*B228</f>
        <v>0</v>
      </c>
      <c r="D228" s="40">
        <f>$E$88*B228</f>
        <v>0</v>
      </c>
      <c r="E228" s="40">
        <f>($H$88)*B228</f>
        <v>0</v>
      </c>
      <c r="F228" s="82">
        <f>$J$88*B228</f>
        <v>0</v>
      </c>
      <c r="G228" s="6" t="s">
        <v>52</v>
      </c>
      <c r="H228" s="9">
        <v>0</v>
      </c>
      <c r="I228" s="40">
        <f>$B$88*H228</f>
        <v>0</v>
      </c>
      <c r="J228" s="40">
        <f>$E$88*H228</f>
        <v>0</v>
      </c>
      <c r="K228" s="40">
        <f>($H$88)*H228</f>
        <v>0</v>
      </c>
      <c r="L228" s="82">
        <f>$J$88*H228</f>
        <v>0</v>
      </c>
      <c r="M228" s="6" t="s">
        <v>52</v>
      </c>
      <c r="N228" s="40">
        <v>0</v>
      </c>
      <c r="O228" s="40">
        <f>$B$88*N228</f>
        <v>0</v>
      </c>
      <c r="P228" s="40">
        <f>$E$88*N228</f>
        <v>0</v>
      </c>
      <c r="Q228" s="40">
        <f>($H$88)*N228</f>
        <v>0</v>
      </c>
      <c r="R228" s="82">
        <f>$J$88*N228</f>
        <v>0</v>
      </c>
      <c r="S228" s="9"/>
      <c r="T228" s="9"/>
      <c r="U228" s="9"/>
      <c r="V228" s="9"/>
      <c r="W228" s="9"/>
      <c r="X228" s="9"/>
    </row>
    <row r="229" spans="1:24" x14ac:dyDescent="0.25">
      <c r="A229" s="6" t="s">
        <v>148</v>
      </c>
      <c r="B229" s="40">
        <v>0</v>
      </c>
      <c r="C229" s="40">
        <f>$B$82*B229</f>
        <v>0</v>
      </c>
      <c r="D229" s="40">
        <f>$E$82*B229</f>
        <v>0</v>
      </c>
      <c r="E229" s="40">
        <f>($H$82)*B229</f>
        <v>0</v>
      </c>
      <c r="F229" s="82">
        <f>$J$82*B229</f>
        <v>0</v>
      </c>
      <c r="G229" s="6" t="s">
        <v>148</v>
      </c>
      <c r="H229" s="36">
        <v>0</v>
      </c>
      <c r="I229" s="40">
        <f>$B$82*H229</f>
        <v>0</v>
      </c>
      <c r="J229" s="40">
        <f>$E$82*H229</f>
        <v>0</v>
      </c>
      <c r="K229" s="40">
        <f>($H$82)*H229</f>
        <v>0</v>
      </c>
      <c r="L229" s="82">
        <f>$J$82*H229</f>
        <v>0</v>
      </c>
      <c r="M229" s="6" t="s">
        <v>148</v>
      </c>
      <c r="N229" s="40">
        <v>0</v>
      </c>
      <c r="O229" s="40">
        <f>$B$82*N229</f>
        <v>0</v>
      </c>
      <c r="P229" s="40">
        <f>$E$82*N229</f>
        <v>0</v>
      </c>
      <c r="Q229" s="40">
        <f>($H$82)*N229</f>
        <v>0</v>
      </c>
      <c r="R229" s="82">
        <f>$J$82*N229</f>
        <v>0</v>
      </c>
      <c r="S229" s="9"/>
      <c r="T229" s="9"/>
      <c r="U229" s="9"/>
      <c r="V229" s="9"/>
      <c r="W229" s="9"/>
      <c r="X229" s="9"/>
    </row>
    <row r="230" spans="1:24" x14ac:dyDescent="0.25">
      <c r="A230" s="6" t="s">
        <v>149</v>
      </c>
      <c r="B230" s="40">
        <v>1</v>
      </c>
      <c r="C230" s="40">
        <f>$B$85*B230</f>
        <v>2.0993499999999998</v>
      </c>
      <c r="D230" s="40">
        <f>$E$85*B230</f>
        <v>2.729155</v>
      </c>
      <c r="E230" s="40">
        <f>($H$85)*B230</f>
        <v>2.729155</v>
      </c>
      <c r="F230" s="82">
        <f>$J$85*B230</f>
        <v>2.0993499999999998</v>
      </c>
      <c r="G230" s="6" t="s">
        <v>149</v>
      </c>
      <c r="H230" s="36">
        <v>1</v>
      </c>
      <c r="I230" s="40">
        <f>$B$85*H230</f>
        <v>2.0993499999999998</v>
      </c>
      <c r="J230" s="40">
        <f>$E$85*H230</f>
        <v>2.729155</v>
      </c>
      <c r="K230" s="40">
        <f>($H$85)*H230</f>
        <v>2.729155</v>
      </c>
      <c r="L230" s="82">
        <f>$J$85*H230</f>
        <v>2.0993499999999998</v>
      </c>
      <c r="M230" s="6" t="s">
        <v>149</v>
      </c>
      <c r="N230" s="40">
        <v>1</v>
      </c>
      <c r="O230" s="40">
        <f>$B$85*N230</f>
        <v>2.0993499999999998</v>
      </c>
      <c r="P230" s="40">
        <f>$E$85*N230</f>
        <v>2.729155</v>
      </c>
      <c r="Q230" s="40">
        <f>($H$85)*N230</f>
        <v>2.729155</v>
      </c>
      <c r="R230" s="82">
        <f>$J$85*N230</f>
        <v>2.0993499999999998</v>
      </c>
      <c r="S230" s="9"/>
      <c r="T230" s="9"/>
      <c r="U230" s="9"/>
      <c r="V230" s="9"/>
      <c r="W230" s="9"/>
      <c r="X230" s="9"/>
    </row>
    <row r="231" spans="1:24" ht="15.75" thickBot="1" x14ac:dyDescent="0.3">
      <c r="A231" s="13" t="s">
        <v>50</v>
      </c>
      <c r="B231" s="40">
        <v>0</v>
      </c>
      <c r="C231" s="120">
        <f>$B$80*B231</f>
        <v>0</v>
      </c>
      <c r="D231" s="120">
        <f>$E$80*B231</f>
        <v>0</v>
      </c>
      <c r="E231" s="120">
        <f>($H$80)*B231</f>
        <v>0</v>
      </c>
      <c r="F231" s="81">
        <f>$J$80*B231</f>
        <v>0</v>
      </c>
      <c r="G231" s="13" t="s">
        <v>50</v>
      </c>
      <c r="H231" s="69">
        <v>1</v>
      </c>
      <c r="I231" s="120">
        <f>$B$80*H231</f>
        <v>5.9440000000000008</v>
      </c>
      <c r="J231" s="120">
        <f>$E$80*H231</f>
        <v>7.7272000000000016</v>
      </c>
      <c r="K231" s="120">
        <f>($H$80)*H231</f>
        <v>7.7272000000000016</v>
      </c>
      <c r="L231" s="81">
        <f>$J$80*H231</f>
        <v>5.9440000000000008</v>
      </c>
      <c r="M231" s="13" t="s">
        <v>50</v>
      </c>
      <c r="N231" s="69">
        <v>0</v>
      </c>
      <c r="O231" s="120">
        <f>$B$80*N231</f>
        <v>0</v>
      </c>
      <c r="P231" s="120">
        <f>$E$80*N231</f>
        <v>0</v>
      </c>
      <c r="Q231" s="120">
        <f>($H$80)*N231</f>
        <v>0</v>
      </c>
      <c r="R231" s="81">
        <f>$J$80*N231</f>
        <v>0</v>
      </c>
      <c r="S231" s="9"/>
      <c r="T231" s="9"/>
      <c r="U231" s="9"/>
      <c r="V231" s="9"/>
      <c r="W231" s="9"/>
      <c r="X231" s="9"/>
    </row>
    <row r="232" spans="1:24" ht="15.75" thickBot="1" x14ac:dyDescent="0.3">
      <c r="A232" s="123" t="s">
        <v>153</v>
      </c>
      <c r="B232" s="67"/>
      <c r="C232" s="124">
        <f>SUM(C226:C231)</f>
        <v>5.7096499999999999</v>
      </c>
      <c r="D232" s="124">
        <f>SUM(D226:D231)</f>
        <v>7.4225450000000013</v>
      </c>
      <c r="E232" s="124">
        <f>SUM(E226:E231)</f>
        <v>11.922545000000001</v>
      </c>
      <c r="F232" s="125">
        <f>SUM(F226:F231)</f>
        <v>7.8096499999999995</v>
      </c>
      <c r="G232" s="123" t="s">
        <v>153</v>
      </c>
      <c r="H232" s="67"/>
      <c r="I232" s="124">
        <f>SUM(I226:I231)</f>
        <v>22.892150000000001</v>
      </c>
      <c r="J232" s="124">
        <f>SUM(J226:J231)</f>
        <v>29.759795000000004</v>
      </c>
      <c r="K232" s="124">
        <f>SUM(K226:K231)</f>
        <v>57.059795000000001</v>
      </c>
      <c r="L232" s="125">
        <f>SUM(L226:L231)</f>
        <v>34.11215</v>
      </c>
      <c r="M232" s="123" t="s">
        <v>153</v>
      </c>
      <c r="N232" s="67"/>
      <c r="O232" s="124">
        <f>SUM(O226:O231)</f>
        <v>5.7096499999999999</v>
      </c>
      <c r="P232" s="124">
        <f>SUM(P226:P231)</f>
        <v>7.4225450000000013</v>
      </c>
      <c r="Q232" s="124">
        <f>SUM(Q226:Q231)</f>
        <v>11.922545000000001</v>
      </c>
      <c r="R232" s="125">
        <f>SUM(R226:R231)</f>
        <v>7.8096499999999995</v>
      </c>
      <c r="S232" s="9"/>
      <c r="T232" s="9"/>
      <c r="U232" s="9"/>
      <c r="V232" s="9"/>
      <c r="W232" s="9"/>
      <c r="X232" s="9"/>
    </row>
    <row r="233" spans="1:24" ht="15.75" thickBot="1" x14ac:dyDescent="0.3">
      <c r="A233" s="6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7"/>
      <c r="S233" s="9"/>
      <c r="T233" s="9"/>
      <c r="U233" s="9"/>
      <c r="V233" s="9"/>
      <c r="W233" s="9"/>
      <c r="X233" s="9"/>
    </row>
    <row r="234" spans="1:24" ht="15.75" thickBot="1" x14ac:dyDescent="0.3">
      <c r="A234" s="178" t="s">
        <v>154</v>
      </c>
      <c r="B234" s="179"/>
      <c r="C234" s="179"/>
      <c r="D234" s="179"/>
      <c r="E234" s="179"/>
      <c r="F234" s="180"/>
      <c r="G234" s="178" t="s">
        <v>154</v>
      </c>
      <c r="H234" s="179"/>
      <c r="I234" s="179"/>
      <c r="J234" s="179"/>
      <c r="K234" s="179"/>
      <c r="L234" s="180"/>
      <c r="M234" s="178" t="s">
        <v>154</v>
      </c>
      <c r="N234" s="179"/>
      <c r="O234" s="179"/>
      <c r="P234" s="179"/>
      <c r="Q234" s="179"/>
      <c r="R234" s="180"/>
      <c r="S234" s="9"/>
      <c r="T234" s="9"/>
      <c r="U234" s="9"/>
      <c r="V234" s="9"/>
      <c r="W234" s="9"/>
      <c r="X234" s="9"/>
    </row>
    <row r="235" spans="1:24" x14ac:dyDescent="0.25">
      <c r="A235" s="79"/>
      <c r="B235" s="121" t="s">
        <v>15</v>
      </c>
      <c r="C235" s="121" t="s">
        <v>40</v>
      </c>
      <c r="D235" s="121" t="s">
        <v>43</v>
      </c>
      <c r="E235" s="121" t="s">
        <v>46</v>
      </c>
      <c r="F235" s="122" t="s">
        <v>150</v>
      </c>
      <c r="G235" s="79"/>
      <c r="H235" s="121" t="s">
        <v>15</v>
      </c>
      <c r="I235" s="121" t="s">
        <v>40</v>
      </c>
      <c r="J235" s="121" t="s">
        <v>43</v>
      </c>
      <c r="K235" s="121" t="s">
        <v>46</v>
      </c>
      <c r="L235" s="122" t="s">
        <v>150</v>
      </c>
      <c r="M235" s="79"/>
      <c r="N235" s="121" t="s">
        <v>15</v>
      </c>
      <c r="O235" s="121" t="s">
        <v>40</v>
      </c>
      <c r="P235" s="121" t="s">
        <v>43</v>
      </c>
      <c r="Q235" s="121" t="s">
        <v>46</v>
      </c>
      <c r="R235" s="122" t="s">
        <v>150</v>
      </c>
      <c r="S235" s="9"/>
      <c r="T235" s="9"/>
      <c r="U235" s="9"/>
      <c r="V235" s="9"/>
      <c r="W235" s="9"/>
      <c r="X235" s="9"/>
    </row>
    <row r="236" spans="1:24" x14ac:dyDescent="0.25">
      <c r="A236" s="6" t="s">
        <v>49</v>
      </c>
      <c r="B236" s="40">
        <v>0.5</v>
      </c>
      <c r="C236" s="40">
        <f>$B$77*B236</f>
        <v>2.1315500000000003</v>
      </c>
      <c r="D236" s="40">
        <f>$E$77*B236</f>
        <v>2.7710150000000007</v>
      </c>
      <c r="E236" s="40">
        <f>($H$77)*B236</f>
        <v>4.2710150000000002</v>
      </c>
      <c r="F236" s="82">
        <f>$J$77*B236</f>
        <v>3.0315500000000002</v>
      </c>
      <c r="G236" s="6" t="s">
        <v>49</v>
      </c>
      <c r="H236" s="9">
        <v>0.5</v>
      </c>
      <c r="I236" s="40">
        <f>$B$77*H236</f>
        <v>2.1315500000000003</v>
      </c>
      <c r="J236" s="40">
        <f>$E$77*H236</f>
        <v>2.7710150000000007</v>
      </c>
      <c r="K236" s="40">
        <f>($H$77)*H236</f>
        <v>4.2710150000000002</v>
      </c>
      <c r="L236" s="82">
        <f>$J$77*H236</f>
        <v>3.0315500000000002</v>
      </c>
      <c r="M236" s="6" t="s">
        <v>49</v>
      </c>
      <c r="N236" s="40">
        <v>0.5</v>
      </c>
      <c r="O236" s="40">
        <f>$B$77*N236</f>
        <v>2.1315500000000003</v>
      </c>
      <c r="P236" s="40">
        <f>$E$77*N236</f>
        <v>2.7710150000000007</v>
      </c>
      <c r="Q236" s="40">
        <f>($H$77)*N236</f>
        <v>4.2710150000000002</v>
      </c>
      <c r="R236" s="82">
        <f>$J$77*N236</f>
        <v>3.0315500000000002</v>
      </c>
      <c r="S236" s="9"/>
      <c r="T236" s="9"/>
      <c r="U236" s="9"/>
      <c r="V236" s="9"/>
      <c r="W236" s="9"/>
      <c r="X236" s="9"/>
    </row>
    <row r="237" spans="1:24" x14ac:dyDescent="0.25">
      <c r="A237" s="6" t="s">
        <v>147</v>
      </c>
      <c r="B237" s="40">
        <v>0</v>
      </c>
      <c r="C237" s="40">
        <f>$B$81*B237</f>
        <v>0</v>
      </c>
      <c r="D237" s="40">
        <f>$E$81*B237</f>
        <v>0</v>
      </c>
      <c r="E237" s="40">
        <f>($H$81)*B237</f>
        <v>0</v>
      </c>
      <c r="F237" s="82">
        <f>$J$81*B237</f>
        <v>0</v>
      </c>
      <c r="G237" s="6" t="s">
        <v>147</v>
      </c>
      <c r="H237" s="9">
        <f>1.65*2</f>
        <v>3.3</v>
      </c>
      <c r="I237" s="40">
        <f>$B$81*H237</f>
        <v>9.7597500000000004</v>
      </c>
      <c r="J237" s="40">
        <f>$E$81*H237</f>
        <v>12.687675000000002</v>
      </c>
      <c r="K237" s="40">
        <f>($H$81)*H237</f>
        <v>32.487675000000003</v>
      </c>
      <c r="L237" s="82">
        <f>$J$81*H237</f>
        <v>17.679749999999999</v>
      </c>
      <c r="M237" s="6" t="s">
        <v>147</v>
      </c>
      <c r="N237" s="40"/>
      <c r="O237" s="40">
        <f>$B$81*N237</f>
        <v>0</v>
      </c>
      <c r="P237" s="40">
        <f>$E$81*N237</f>
        <v>0</v>
      </c>
      <c r="Q237" s="40">
        <f>($H$81)*N237</f>
        <v>0</v>
      </c>
      <c r="R237" s="82">
        <f>$J$81*N237</f>
        <v>0</v>
      </c>
      <c r="S237" s="9"/>
      <c r="T237" s="9"/>
      <c r="U237" s="9"/>
      <c r="V237" s="9"/>
      <c r="W237" s="9"/>
      <c r="X237" s="9"/>
    </row>
    <row r="238" spans="1:24" x14ac:dyDescent="0.25">
      <c r="A238" s="6" t="s">
        <v>52</v>
      </c>
      <c r="B238" s="40">
        <v>0</v>
      </c>
      <c r="C238" s="40">
        <f>$B$88*B238</f>
        <v>0</v>
      </c>
      <c r="D238" s="40">
        <f>$E$88*B238</f>
        <v>0</v>
      </c>
      <c r="E238" s="40">
        <f>($H$88)*B238</f>
        <v>0</v>
      </c>
      <c r="F238" s="82">
        <f>$J$88*B238</f>
        <v>0</v>
      </c>
      <c r="G238" s="6" t="s">
        <v>52</v>
      </c>
      <c r="H238" s="9">
        <v>0</v>
      </c>
      <c r="I238" s="40">
        <f>$B$88*H238</f>
        <v>0</v>
      </c>
      <c r="J238" s="40">
        <f>$E$88*H238</f>
        <v>0</v>
      </c>
      <c r="K238" s="40">
        <f>($H$88)*H238</f>
        <v>0</v>
      </c>
      <c r="L238" s="82">
        <f>$J$88*H238</f>
        <v>0</v>
      </c>
      <c r="M238" s="6" t="s">
        <v>52</v>
      </c>
      <c r="N238" s="40">
        <v>0</v>
      </c>
      <c r="O238" s="40">
        <f>$B$88*N238</f>
        <v>0</v>
      </c>
      <c r="P238" s="40">
        <f>$E$88*N238</f>
        <v>0</v>
      </c>
      <c r="Q238" s="40">
        <f>($H$88)*N238</f>
        <v>0</v>
      </c>
      <c r="R238" s="82">
        <f>$J$88*N238</f>
        <v>0</v>
      </c>
      <c r="S238" s="9"/>
      <c r="T238" s="9"/>
      <c r="U238" s="9"/>
      <c r="V238" s="9"/>
      <c r="W238" s="9"/>
      <c r="X238" s="9"/>
    </row>
    <row r="239" spans="1:24" x14ac:dyDescent="0.25">
      <c r="A239" s="6" t="s">
        <v>148</v>
      </c>
      <c r="B239" s="40">
        <v>0</v>
      </c>
      <c r="C239" s="40">
        <f>$B$83*B239</f>
        <v>0</v>
      </c>
      <c r="D239" s="40">
        <f>$E$83*B239</f>
        <v>0</v>
      </c>
      <c r="E239" s="40">
        <f>($H$83)*B239</f>
        <v>0</v>
      </c>
      <c r="F239" s="82">
        <f>$J$83*B239</f>
        <v>0</v>
      </c>
      <c r="G239" s="6" t="s">
        <v>148</v>
      </c>
      <c r="H239" s="36">
        <v>1</v>
      </c>
      <c r="I239" s="40">
        <f>$B$83*H239</f>
        <v>3.6127500000000001</v>
      </c>
      <c r="J239" s="40">
        <f>$E$83*H239</f>
        <v>4.6965750000000002</v>
      </c>
      <c r="K239" s="40">
        <f>($H$83)*H239</f>
        <v>4.6965750000000002</v>
      </c>
      <c r="L239" s="82">
        <f>$J$83*H239</f>
        <v>3.6127500000000001</v>
      </c>
      <c r="M239" s="6" t="s">
        <v>148</v>
      </c>
      <c r="N239" s="40">
        <v>0</v>
      </c>
      <c r="O239" s="40">
        <f>$B$83*N239</f>
        <v>0</v>
      </c>
      <c r="P239" s="40">
        <f>$E$83*N239</f>
        <v>0</v>
      </c>
      <c r="Q239" s="40">
        <f>($H$83)*N239</f>
        <v>0</v>
      </c>
      <c r="R239" s="82">
        <f>$J$83*N239</f>
        <v>0</v>
      </c>
      <c r="S239" s="9"/>
      <c r="T239" s="9"/>
      <c r="U239" s="9"/>
      <c r="V239" s="9"/>
      <c r="W239" s="9"/>
      <c r="X239" s="9"/>
    </row>
    <row r="240" spans="1:24" x14ac:dyDescent="0.25">
      <c r="A240" s="6" t="s">
        <v>149</v>
      </c>
      <c r="B240" s="40">
        <v>1</v>
      </c>
      <c r="C240" s="40">
        <f>$B$85*B240</f>
        <v>2.0993499999999998</v>
      </c>
      <c r="D240" s="40">
        <f>$E$85*B240</f>
        <v>2.729155</v>
      </c>
      <c r="E240" s="40">
        <f>($H$85)*B240</f>
        <v>2.729155</v>
      </c>
      <c r="F240" s="82">
        <f>$J$85*B240</f>
        <v>2.0993499999999998</v>
      </c>
      <c r="G240" s="6" t="s">
        <v>149</v>
      </c>
      <c r="H240" s="36">
        <v>0</v>
      </c>
      <c r="I240" s="40">
        <f>$B$85*H240</f>
        <v>0</v>
      </c>
      <c r="J240" s="40">
        <f>$E$85*H240</f>
        <v>0</v>
      </c>
      <c r="K240" s="40">
        <f>($H$85)*H240</f>
        <v>0</v>
      </c>
      <c r="L240" s="82">
        <f>$J$85*H240</f>
        <v>0</v>
      </c>
      <c r="M240" s="6" t="s">
        <v>149</v>
      </c>
      <c r="N240" s="40">
        <v>1</v>
      </c>
      <c r="O240" s="40">
        <f>$B$85*N240</f>
        <v>2.0993499999999998</v>
      </c>
      <c r="P240" s="40">
        <f>$E$85*N240</f>
        <v>2.729155</v>
      </c>
      <c r="Q240" s="40">
        <f>($H$85)*N240</f>
        <v>2.729155</v>
      </c>
      <c r="R240" s="82">
        <f>$J$85*N240</f>
        <v>2.0993499999999998</v>
      </c>
      <c r="S240" s="9"/>
      <c r="T240" s="9"/>
      <c r="U240" s="9"/>
      <c r="V240" s="9"/>
      <c r="W240" s="9"/>
      <c r="X240" s="9"/>
    </row>
    <row r="241" spans="1:24" ht="15.75" thickBot="1" x14ac:dyDescent="0.3">
      <c r="A241" s="13" t="s">
        <v>50</v>
      </c>
      <c r="B241" s="69">
        <v>0</v>
      </c>
      <c r="C241" s="120">
        <f>$B$80*B241</f>
        <v>0</v>
      </c>
      <c r="D241" s="120">
        <f>$E$80*B241</f>
        <v>0</v>
      </c>
      <c r="E241" s="120">
        <f>($H$80)*B241</f>
        <v>0</v>
      </c>
      <c r="F241" s="81">
        <f>$J$80*B241</f>
        <v>0</v>
      </c>
      <c r="G241" s="13" t="s">
        <v>50</v>
      </c>
      <c r="H241" s="69">
        <v>1</v>
      </c>
      <c r="I241" s="120">
        <f>$B$80*H241</f>
        <v>5.9440000000000008</v>
      </c>
      <c r="J241" s="120">
        <f>$E$80*H241</f>
        <v>7.7272000000000016</v>
      </c>
      <c r="K241" s="120">
        <f>($H$80)*H241</f>
        <v>7.7272000000000016</v>
      </c>
      <c r="L241" s="81">
        <f>$J$80*H241</f>
        <v>5.9440000000000008</v>
      </c>
      <c r="M241" s="13" t="s">
        <v>50</v>
      </c>
      <c r="N241" s="69">
        <v>0</v>
      </c>
      <c r="O241" s="120">
        <f>$B$80*N241</f>
        <v>0</v>
      </c>
      <c r="P241" s="120">
        <f>$E$80*N241</f>
        <v>0</v>
      </c>
      <c r="Q241" s="120">
        <f>($H$80)*N241</f>
        <v>0</v>
      </c>
      <c r="R241" s="81">
        <f>$J$80*N241</f>
        <v>0</v>
      </c>
      <c r="S241" s="9"/>
      <c r="T241" s="9"/>
      <c r="U241" s="9"/>
      <c r="V241" s="9"/>
      <c r="W241" s="9"/>
      <c r="X241" s="9"/>
    </row>
    <row r="242" spans="1:24" ht="15.75" thickBot="1" x14ac:dyDescent="0.3">
      <c r="A242" s="123" t="s">
        <v>153</v>
      </c>
      <c r="B242" s="67"/>
      <c r="C242" s="124">
        <f>SUM(C236:C241)</f>
        <v>4.2309000000000001</v>
      </c>
      <c r="D242" s="124">
        <f>SUM(D236:D241)</f>
        <v>5.5001700000000007</v>
      </c>
      <c r="E242" s="124">
        <f>SUM(E236:E241)</f>
        <v>7.0001700000000007</v>
      </c>
      <c r="F242" s="125">
        <f>SUM(F236:F241)</f>
        <v>5.1309000000000005</v>
      </c>
      <c r="G242" s="123" t="s">
        <v>153</v>
      </c>
      <c r="H242" s="67"/>
      <c r="I242" s="124">
        <f>SUM(I236:I241)</f>
        <v>21.448050000000002</v>
      </c>
      <c r="J242" s="124">
        <f>SUM(J236:J241)</f>
        <v>27.882465000000003</v>
      </c>
      <c r="K242" s="124">
        <f>SUM(K236:K241)</f>
        <v>49.182465000000008</v>
      </c>
      <c r="L242" s="125">
        <f>SUM(L236:L241)</f>
        <v>30.268050000000002</v>
      </c>
      <c r="M242" s="123" t="s">
        <v>153</v>
      </c>
      <c r="N242" s="67"/>
      <c r="O242" s="124">
        <f>SUM(O236:O241)</f>
        <v>4.2309000000000001</v>
      </c>
      <c r="P242" s="124">
        <f>SUM(P236:P241)</f>
        <v>5.5001700000000007</v>
      </c>
      <c r="Q242" s="124">
        <f>SUM(Q236:Q241)</f>
        <v>7.0001700000000007</v>
      </c>
      <c r="R242" s="125">
        <f>SUM(R236:R241)</f>
        <v>5.1309000000000005</v>
      </c>
      <c r="S242" s="9"/>
      <c r="T242" s="9"/>
      <c r="U242" s="9"/>
      <c r="V242" s="9"/>
      <c r="W242" s="9"/>
      <c r="X242" s="9"/>
    </row>
    <row r="243" spans="1:24" ht="15.75" thickBot="1" x14ac:dyDescent="0.3">
      <c r="A243" s="6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7"/>
      <c r="S243" s="9"/>
      <c r="T243" s="9"/>
      <c r="U243" s="9"/>
      <c r="V243" s="9"/>
      <c r="W243" s="9"/>
      <c r="X243" s="9"/>
    </row>
    <row r="244" spans="1:24" ht="15.75" thickBot="1" x14ac:dyDescent="0.3">
      <c r="A244" s="178" t="s">
        <v>155</v>
      </c>
      <c r="B244" s="179"/>
      <c r="C244" s="179"/>
      <c r="D244" s="179"/>
      <c r="E244" s="179"/>
      <c r="F244" s="180"/>
      <c r="G244" s="178" t="s">
        <v>155</v>
      </c>
      <c r="H244" s="179"/>
      <c r="I244" s="179"/>
      <c r="J244" s="179"/>
      <c r="K244" s="179"/>
      <c r="L244" s="180"/>
      <c r="M244" s="178" t="s">
        <v>155</v>
      </c>
      <c r="N244" s="179"/>
      <c r="O244" s="179"/>
      <c r="P244" s="179"/>
      <c r="Q244" s="179"/>
      <c r="R244" s="180"/>
      <c r="S244" s="9"/>
      <c r="T244" s="9"/>
      <c r="U244" s="9"/>
      <c r="V244" s="9"/>
      <c r="W244" s="9"/>
      <c r="X244" s="9"/>
    </row>
    <row r="245" spans="1:24" x14ac:dyDescent="0.25">
      <c r="A245" s="79"/>
      <c r="B245" s="121" t="s">
        <v>15</v>
      </c>
      <c r="C245" s="121" t="s">
        <v>40</v>
      </c>
      <c r="D245" s="121" t="s">
        <v>43</v>
      </c>
      <c r="E245" s="121" t="s">
        <v>46</v>
      </c>
      <c r="F245" s="122" t="s">
        <v>150</v>
      </c>
      <c r="G245" s="79"/>
      <c r="H245" s="121" t="s">
        <v>15</v>
      </c>
      <c r="I245" s="121" t="s">
        <v>40</v>
      </c>
      <c r="J245" s="121" t="s">
        <v>43</v>
      </c>
      <c r="K245" s="121" t="s">
        <v>46</v>
      </c>
      <c r="L245" s="122" t="s">
        <v>150</v>
      </c>
      <c r="M245" s="79"/>
      <c r="N245" s="121" t="s">
        <v>15</v>
      </c>
      <c r="O245" s="121" t="s">
        <v>40</v>
      </c>
      <c r="P245" s="121" t="s">
        <v>43</v>
      </c>
      <c r="Q245" s="121" t="s">
        <v>46</v>
      </c>
      <c r="R245" s="122" t="s">
        <v>150</v>
      </c>
      <c r="S245" s="9"/>
      <c r="T245" s="9"/>
      <c r="U245" s="9"/>
      <c r="V245" s="9"/>
      <c r="W245" s="9"/>
      <c r="X245" s="9"/>
    </row>
    <row r="246" spans="1:24" x14ac:dyDescent="0.25">
      <c r="A246" s="6" t="s">
        <v>49</v>
      </c>
      <c r="B246" s="40">
        <v>0.5</v>
      </c>
      <c r="C246" s="40">
        <f>$B$77*B246</f>
        <v>2.1315500000000003</v>
      </c>
      <c r="D246" s="40">
        <f>$E$77*B246</f>
        <v>2.7710150000000007</v>
      </c>
      <c r="E246" s="40">
        <f>($H$77)*B246</f>
        <v>4.2710150000000002</v>
      </c>
      <c r="F246" s="82">
        <f>$J$77*B246</f>
        <v>3.0315500000000002</v>
      </c>
      <c r="G246" s="6" t="s">
        <v>49</v>
      </c>
      <c r="H246" s="9">
        <v>0.5</v>
      </c>
      <c r="I246" s="40">
        <f>$B$77*H246</f>
        <v>2.1315500000000003</v>
      </c>
      <c r="J246" s="40">
        <f>$E$77*H246</f>
        <v>2.7710150000000007</v>
      </c>
      <c r="K246" s="40">
        <f>($H$77)*H246</f>
        <v>4.2710150000000002</v>
      </c>
      <c r="L246" s="82">
        <f>$J$77*H246</f>
        <v>3.0315500000000002</v>
      </c>
      <c r="M246" s="6" t="s">
        <v>49</v>
      </c>
      <c r="N246" s="40">
        <v>0.5</v>
      </c>
      <c r="O246" s="40">
        <f>$B$77*N246</f>
        <v>2.1315500000000003</v>
      </c>
      <c r="P246" s="40">
        <f>$E$77*N246</f>
        <v>2.7710150000000007</v>
      </c>
      <c r="Q246" s="40">
        <f>($H$77)*N246</f>
        <v>4.2710150000000002</v>
      </c>
      <c r="R246" s="82">
        <f>$J$77*N246</f>
        <v>3.0315500000000002</v>
      </c>
      <c r="S246" s="9"/>
      <c r="T246" s="9"/>
      <c r="U246" s="9"/>
      <c r="V246" s="9"/>
      <c r="W246" s="9"/>
      <c r="X246" s="9"/>
    </row>
    <row r="247" spans="1:24" x14ac:dyDescent="0.25">
      <c r="A247" s="6" t="s">
        <v>147</v>
      </c>
      <c r="B247" s="40">
        <v>0</v>
      </c>
      <c r="C247" s="40">
        <f>$B$81*B247</f>
        <v>0</v>
      </c>
      <c r="D247" s="40">
        <f>$E$81*B247</f>
        <v>0</v>
      </c>
      <c r="E247" s="40">
        <f>($H$81)*B247</f>
        <v>0</v>
      </c>
      <c r="F247" s="82">
        <f>$J$81*B247</f>
        <v>0</v>
      </c>
      <c r="G247" s="6" t="s">
        <v>147</v>
      </c>
      <c r="H247" s="9">
        <f>1.65*2</f>
        <v>3.3</v>
      </c>
      <c r="I247" s="40">
        <f>$B$81*H247</f>
        <v>9.7597500000000004</v>
      </c>
      <c r="J247" s="40">
        <f>$E$81*H247</f>
        <v>12.687675000000002</v>
      </c>
      <c r="K247" s="40">
        <f>($H$81)*H247</f>
        <v>32.487675000000003</v>
      </c>
      <c r="L247" s="82">
        <f>$J$81*H247</f>
        <v>17.679749999999999</v>
      </c>
      <c r="M247" s="6" t="s">
        <v>147</v>
      </c>
      <c r="N247" s="40">
        <v>0</v>
      </c>
      <c r="O247" s="40">
        <f>$B$81*N247</f>
        <v>0</v>
      </c>
      <c r="P247" s="40">
        <f>$E$81*N247</f>
        <v>0</v>
      </c>
      <c r="Q247" s="40">
        <f>($H$81)*N247</f>
        <v>0</v>
      </c>
      <c r="R247" s="82">
        <f>$J$81*N247</f>
        <v>0</v>
      </c>
      <c r="S247" s="9"/>
      <c r="T247" s="9"/>
      <c r="U247" s="9"/>
      <c r="V247" s="9"/>
      <c r="W247" s="9"/>
      <c r="X247" s="9"/>
    </row>
    <row r="248" spans="1:24" x14ac:dyDescent="0.25">
      <c r="A248" s="6" t="s">
        <v>52</v>
      </c>
      <c r="B248" s="40">
        <v>0</v>
      </c>
      <c r="C248" s="40">
        <f>$B$88*B248</f>
        <v>0</v>
      </c>
      <c r="D248" s="40">
        <f>$E$88*B248</f>
        <v>0</v>
      </c>
      <c r="E248" s="40">
        <f>($H$88)*B248</f>
        <v>0</v>
      </c>
      <c r="F248" s="82">
        <f>$J$88*B248</f>
        <v>0</v>
      </c>
      <c r="G248" s="6" t="s">
        <v>52</v>
      </c>
      <c r="H248" s="9">
        <v>0</v>
      </c>
      <c r="I248" s="40">
        <f>$B$88*H248</f>
        <v>0</v>
      </c>
      <c r="J248" s="40">
        <f>$E$88*H248</f>
        <v>0</v>
      </c>
      <c r="K248" s="40">
        <f>($H$88)*H248</f>
        <v>0</v>
      </c>
      <c r="L248" s="82">
        <f>$J$88*H248</f>
        <v>0</v>
      </c>
      <c r="M248" s="6" t="s">
        <v>52</v>
      </c>
      <c r="N248" s="40">
        <v>0</v>
      </c>
      <c r="O248" s="40">
        <f>$B$88*N248</f>
        <v>0</v>
      </c>
      <c r="P248" s="40">
        <f>$E$88*N248</f>
        <v>0</v>
      </c>
      <c r="Q248" s="40">
        <f>($H$88)*N248</f>
        <v>0</v>
      </c>
      <c r="R248" s="82">
        <f>$J$88*N248</f>
        <v>0</v>
      </c>
      <c r="S248" s="9"/>
      <c r="T248" s="9"/>
      <c r="U248" s="9"/>
      <c r="V248" s="9"/>
      <c r="W248" s="9"/>
      <c r="X248" s="9"/>
    </row>
    <row r="249" spans="1:24" x14ac:dyDescent="0.25">
      <c r="A249" s="6" t="s">
        <v>148</v>
      </c>
      <c r="B249" s="40">
        <v>0</v>
      </c>
      <c r="C249" s="40">
        <f>$B$84*B249</f>
        <v>0</v>
      </c>
      <c r="D249" s="40">
        <f>$E$84*B249</f>
        <v>0</v>
      </c>
      <c r="E249" s="40">
        <f>($H$84)*B249</f>
        <v>0</v>
      </c>
      <c r="F249" s="82">
        <f>$J$84*B249</f>
        <v>0</v>
      </c>
      <c r="G249" s="6" t="s">
        <v>148</v>
      </c>
      <c r="H249" s="36">
        <v>0</v>
      </c>
      <c r="I249" s="40">
        <f>$B$84*H249</f>
        <v>0</v>
      </c>
      <c r="J249" s="40">
        <f>$E$84*H249</f>
        <v>0</v>
      </c>
      <c r="K249" s="40">
        <f>($H$84)*H249</f>
        <v>0</v>
      </c>
      <c r="L249" s="82">
        <f>$J$84*H249</f>
        <v>0</v>
      </c>
      <c r="M249" s="6" t="s">
        <v>148</v>
      </c>
      <c r="N249" s="40">
        <v>0</v>
      </c>
      <c r="O249" s="40">
        <f>$B$84*N249</f>
        <v>0</v>
      </c>
      <c r="P249" s="40">
        <f>$E$84*N249</f>
        <v>0</v>
      </c>
      <c r="Q249" s="40">
        <f>($H$84)*N249</f>
        <v>0</v>
      </c>
      <c r="R249" s="82">
        <f>$J$84*N249</f>
        <v>0</v>
      </c>
      <c r="S249" s="9"/>
      <c r="T249" s="9"/>
      <c r="U249" s="9"/>
      <c r="V249" s="9"/>
      <c r="W249" s="9"/>
      <c r="X249" s="9"/>
    </row>
    <row r="250" spans="1:24" x14ac:dyDescent="0.25">
      <c r="A250" s="6" t="s">
        <v>149</v>
      </c>
      <c r="B250" s="40">
        <v>1</v>
      </c>
      <c r="C250" s="40">
        <f>$B$85*B250</f>
        <v>2.0993499999999998</v>
      </c>
      <c r="D250" s="40">
        <f>$E$85*B250</f>
        <v>2.729155</v>
      </c>
      <c r="E250" s="40">
        <f>($H$85)*B250</f>
        <v>2.729155</v>
      </c>
      <c r="F250" s="82">
        <f>$J$85*B250</f>
        <v>2.0993499999999998</v>
      </c>
      <c r="G250" s="6" t="s">
        <v>149</v>
      </c>
      <c r="H250" s="36">
        <v>1</v>
      </c>
      <c r="I250" s="40">
        <f>$B$85*H250</f>
        <v>2.0993499999999998</v>
      </c>
      <c r="J250" s="40">
        <f>$E$85*H250</f>
        <v>2.729155</v>
      </c>
      <c r="K250" s="40">
        <f>($H$85)*H250</f>
        <v>2.729155</v>
      </c>
      <c r="L250" s="82">
        <f>$J$85*H250</f>
        <v>2.0993499999999998</v>
      </c>
      <c r="M250" s="6" t="s">
        <v>149</v>
      </c>
      <c r="N250" s="40">
        <v>1</v>
      </c>
      <c r="O250" s="40">
        <f>$B$85*N250</f>
        <v>2.0993499999999998</v>
      </c>
      <c r="P250" s="40">
        <f>$E$85*N250</f>
        <v>2.729155</v>
      </c>
      <c r="Q250" s="40">
        <f>($H$85)*N250</f>
        <v>2.729155</v>
      </c>
      <c r="R250" s="82">
        <f>$J$85*N250</f>
        <v>2.0993499999999998</v>
      </c>
      <c r="S250" s="9"/>
      <c r="T250" s="9"/>
      <c r="U250" s="9"/>
      <c r="V250" s="9"/>
      <c r="W250" s="9"/>
      <c r="X250" s="9"/>
    </row>
    <row r="251" spans="1:24" ht="15.75" thickBot="1" x14ac:dyDescent="0.3">
      <c r="A251" s="13" t="s">
        <v>50</v>
      </c>
      <c r="B251" s="69">
        <v>0</v>
      </c>
      <c r="C251" s="120">
        <f>$B$80*B251</f>
        <v>0</v>
      </c>
      <c r="D251" s="120">
        <f>$E$80*B251</f>
        <v>0</v>
      </c>
      <c r="E251" s="120">
        <f>($H$80)*B251</f>
        <v>0</v>
      </c>
      <c r="F251" s="81">
        <f>$J$80*B251</f>
        <v>0</v>
      </c>
      <c r="G251" s="13" t="s">
        <v>50</v>
      </c>
      <c r="H251" s="69">
        <v>1</v>
      </c>
      <c r="I251" s="120">
        <f>$B$80*H251</f>
        <v>5.9440000000000008</v>
      </c>
      <c r="J251" s="120">
        <f>$E$80*H251</f>
        <v>7.7272000000000016</v>
      </c>
      <c r="K251" s="120">
        <f>($H$80)*H251</f>
        <v>7.7272000000000016</v>
      </c>
      <c r="L251" s="81">
        <f>$J$80*H251</f>
        <v>5.9440000000000008</v>
      </c>
      <c r="M251" s="13" t="s">
        <v>50</v>
      </c>
      <c r="N251" s="69">
        <v>0</v>
      </c>
      <c r="O251" s="120">
        <f>$B$80*N251</f>
        <v>0</v>
      </c>
      <c r="P251" s="120">
        <f>$E$80*N251</f>
        <v>0</v>
      </c>
      <c r="Q251" s="120">
        <f>($H$80)*N251</f>
        <v>0</v>
      </c>
      <c r="R251" s="81">
        <f>$J$80*N251</f>
        <v>0</v>
      </c>
      <c r="S251" s="9"/>
      <c r="T251" s="9"/>
      <c r="U251" s="9"/>
      <c r="V251" s="9"/>
      <c r="W251" s="9"/>
      <c r="X251" s="9"/>
    </row>
    <row r="252" spans="1:24" ht="15.75" thickBot="1" x14ac:dyDescent="0.3">
      <c r="A252" s="123" t="s">
        <v>153</v>
      </c>
      <c r="B252" s="67"/>
      <c r="C252" s="124">
        <f>SUM(C246:C251)</f>
        <v>4.2309000000000001</v>
      </c>
      <c r="D252" s="124">
        <f>SUM(D246:D251)</f>
        <v>5.5001700000000007</v>
      </c>
      <c r="E252" s="124">
        <f>SUM(E246:E251)</f>
        <v>7.0001700000000007</v>
      </c>
      <c r="F252" s="125">
        <f>SUM(F246:F251)</f>
        <v>5.1309000000000005</v>
      </c>
      <c r="G252" s="123" t="s">
        <v>153</v>
      </c>
      <c r="H252" s="67"/>
      <c r="I252" s="124">
        <f>SUM(I246:I251)</f>
        <v>19.934650000000001</v>
      </c>
      <c r="J252" s="124">
        <f>SUM(J246:J251)</f>
        <v>25.915045000000006</v>
      </c>
      <c r="K252" s="124">
        <f>SUM(K246:K251)</f>
        <v>47.215045000000003</v>
      </c>
      <c r="L252" s="125">
        <f>SUM(L246:L251)</f>
        <v>28.754649999999998</v>
      </c>
      <c r="M252" s="123" t="s">
        <v>153</v>
      </c>
      <c r="N252" s="67"/>
      <c r="O252" s="124">
        <f>SUM(O246:O251)</f>
        <v>4.2309000000000001</v>
      </c>
      <c r="P252" s="124">
        <f>SUM(P246:P251)</f>
        <v>5.5001700000000007</v>
      </c>
      <c r="Q252" s="124">
        <f>SUM(Q246:Q251)</f>
        <v>7.0001700000000007</v>
      </c>
      <c r="R252" s="125">
        <f>SUM(R246:R251)</f>
        <v>5.1309000000000005</v>
      </c>
      <c r="S252" s="9"/>
      <c r="T252" s="9"/>
      <c r="U252" s="9"/>
      <c r="V252" s="9"/>
      <c r="W252" s="9"/>
      <c r="X252" s="9"/>
    </row>
    <row r="253" spans="1:24" x14ac:dyDescent="0.25">
      <c r="S253" s="9"/>
      <c r="T253" s="9"/>
      <c r="U253" s="9"/>
      <c r="V253" s="9"/>
      <c r="W253" s="9"/>
      <c r="X253" s="9"/>
    </row>
    <row r="254" spans="1:24" ht="15.75" thickBot="1" x14ac:dyDescent="0.3"/>
    <row r="255" spans="1:24" ht="15.75" thickBot="1" x14ac:dyDescent="0.3">
      <c r="A255" s="170" t="s">
        <v>178</v>
      </c>
      <c r="B255" s="175"/>
      <c r="C255" s="175"/>
      <c r="D255" s="175"/>
      <c r="E255" s="175"/>
      <c r="F255" s="175"/>
      <c r="G255" s="175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1"/>
    </row>
    <row r="256" spans="1:24" ht="15.75" thickBot="1" x14ac:dyDescent="0.3">
      <c r="A256" s="178" t="s">
        <v>179</v>
      </c>
      <c r="B256" s="179"/>
      <c r="C256" s="179"/>
      <c r="D256" s="179"/>
      <c r="E256" s="179"/>
      <c r="F256" s="180"/>
      <c r="G256" s="178" t="s">
        <v>180</v>
      </c>
      <c r="H256" s="179"/>
      <c r="I256" s="179"/>
      <c r="J256" s="179"/>
      <c r="K256" s="179"/>
      <c r="L256" s="180"/>
      <c r="M256" s="178" t="s">
        <v>181</v>
      </c>
      <c r="N256" s="179"/>
      <c r="O256" s="179"/>
      <c r="P256" s="179"/>
      <c r="Q256" s="179"/>
      <c r="R256" s="180"/>
    </row>
    <row r="257" spans="1:18" ht="15.75" thickBot="1" x14ac:dyDescent="0.3">
      <c r="A257" s="178" t="s">
        <v>152</v>
      </c>
      <c r="B257" s="179"/>
      <c r="C257" s="179"/>
      <c r="D257" s="179"/>
      <c r="E257" s="179"/>
      <c r="F257" s="180"/>
      <c r="G257" s="178" t="s">
        <v>152</v>
      </c>
      <c r="H257" s="179"/>
      <c r="I257" s="179"/>
      <c r="J257" s="179"/>
      <c r="K257" s="179"/>
      <c r="L257" s="180"/>
      <c r="M257" s="178" t="s">
        <v>152</v>
      </c>
      <c r="N257" s="179"/>
      <c r="O257" s="179"/>
      <c r="P257" s="179"/>
      <c r="Q257" s="179"/>
      <c r="R257" s="180"/>
    </row>
    <row r="258" spans="1:18" x14ac:dyDescent="0.25">
      <c r="A258" s="79"/>
      <c r="B258" s="121" t="s">
        <v>15</v>
      </c>
      <c r="C258" s="121" t="s">
        <v>40</v>
      </c>
      <c r="D258" s="121" t="s">
        <v>43</v>
      </c>
      <c r="E258" s="121" t="s">
        <v>46</v>
      </c>
      <c r="F258" s="122" t="s">
        <v>150</v>
      </c>
      <c r="G258" s="79"/>
      <c r="H258" s="121" t="s">
        <v>15</v>
      </c>
      <c r="I258" s="121" t="s">
        <v>40</v>
      </c>
      <c r="J258" s="121" t="s">
        <v>43</v>
      </c>
      <c r="K258" s="121" t="s">
        <v>46</v>
      </c>
      <c r="L258" s="122" t="s">
        <v>150</v>
      </c>
      <c r="M258" s="79"/>
      <c r="N258" s="121" t="s">
        <v>15</v>
      </c>
      <c r="O258" s="121" t="s">
        <v>40</v>
      </c>
      <c r="P258" s="121" t="s">
        <v>43</v>
      </c>
      <c r="Q258" s="121" t="s">
        <v>46</v>
      </c>
      <c r="R258" s="122" t="s">
        <v>150</v>
      </c>
    </row>
    <row r="259" spans="1:18" x14ac:dyDescent="0.25">
      <c r="A259" s="6" t="s">
        <v>49</v>
      </c>
      <c r="B259" s="40">
        <v>0.5</v>
      </c>
      <c r="C259" s="40">
        <f>$B$77*B259</f>
        <v>2.1315500000000003</v>
      </c>
      <c r="D259" s="40">
        <f>$E$77*B259</f>
        <v>2.7710150000000007</v>
      </c>
      <c r="E259" s="40">
        <f>($H$77)*B259</f>
        <v>4.2710150000000002</v>
      </c>
      <c r="F259" s="82">
        <f>$J$77*B259</f>
        <v>3.0315500000000002</v>
      </c>
      <c r="G259" s="6" t="s">
        <v>49</v>
      </c>
      <c r="H259" s="9">
        <v>0.5</v>
      </c>
      <c r="I259" s="40">
        <f>$B$77*H259</f>
        <v>2.1315500000000003</v>
      </c>
      <c r="J259" s="40">
        <f>$E$77*H259</f>
        <v>2.7710150000000007</v>
      </c>
      <c r="K259" s="40">
        <f>($H$77)*H259</f>
        <v>4.2710150000000002</v>
      </c>
      <c r="L259" s="82">
        <f>$J$77*H259</f>
        <v>3.0315500000000002</v>
      </c>
      <c r="M259" s="6" t="s">
        <v>49</v>
      </c>
      <c r="N259" s="40">
        <v>0.5</v>
      </c>
      <c r="O259" s="40">
        <f>$B$77*N259</f>
        <v>2.1315500000000003</v>
      </c>
      <c r="P259" s="40">
        <f>$E$77*N259</f>
        <v>2.7710150000000007</v>
      </c>
      <c r="Q259" s="40">
        <f>($H$77)*N259</f>
        <v>4.2710150000000002</v>
      </c>
      <c r="R259" s="82">
        <f>$J$77*N259</f>
        <v>3.0315500000000002</v>
      </c>
    </row>
    <row r="260" spans="1:18" x14ac:dyDescent="0.25">
      <c r="A260" s="6" t="s">
        <v>147</v>
      </c>
      <c r="B260" s="40">
        <v>0</v>
      </c>
      <c r="C260" s="40">
        <f>$B$81*B260</f>
        <v>0</v>
      </c>
      <c r="D260" s="40">
        <f>$E$81*B260</f>
        <v>0</v>
      </c>
      <c r="E260" s="40">
        <f>($H$81)*B260</f>
        <v>0</v>
      </c>
      <c r="F260" s="82">
        <f>$J$81*B260</f>
        <v>0</v>
      </c>
      <c r="G260" s="6" t="s">
        <v>147</v>
      </c>
      <c r="H260" s="9">
        <v>0</v>
      </c>
      <c r="I260" s="40">
        <f>$B$81*H260</f>
        <v>0</v>
      </c>
      <c r="J260" s="40">
        <f>$E$81*H260</f>
        <v>0</v>
      </c>
      <c r="K260" s="40">
        <f>($H$81)*H260</f>
        <v>0</v>
      </c>
      <c r="L260" s="82">
        <f>$J$81*H260</f>
        <v>0</v>
      </c>
      <c r="M260" s="6" t="s">
        <v>147</v>
      </c>
      <c r="N260" s="40">
        <v>0</v>
      </c>
      <c r="O260" s="40">
        <f>$B$81*N260</f>
        <v>0</v>
      </c>
      <c r="P260" s="40">
        <f>$E$81*N260</f>
        <v>0</v>
      </c>
      <c r="Q260" s="40">
        <f>($H$81)*N260</f>
        <v>0</v>
      </c>
      <c r="R260" s="82">
        <f>$J$81*N260</f>
        <v>0</v>
      </c>
    </row>
    <row r="261" spans="1:18" x14ac:dyDescent="0.25">
      <c r="A261" s="6" t="s">
        <v>52</v>
      </c>
      <c r="B261" s="40">
        <v>0</v>
      </c>
      <c r="C261" s="40">
        <f>$B$88*B261</f>
        <v>0</v>
      </c>
      <c r="D261" s="40">
        <f>$E$88*B261</f>
        <v>0</v>
      </c>
      <c r="E261" s="40">
        <f>($H$88)*B261</f>
        <v>0</v>
      </c>
      <c r="F261" s="82">
        <f>$J$88*B261</f>
        <v>0</v>
      </c>
      <c r="G261" s="6" t="s">
        <v>52</v>
      </c>
      <c r="H261" s="9">
        <v>0</v>
      </c>
      <c r="I261" s="40">
        <f>$B$88*H261</f>
        <v>0</v>
      </c>
      <c r="J261" s="40">
        <f>$E$88*H261</f>
        <v>0</v>
      </c>
      <c r="K261" s="40">
        <f>($H$88)*H261</f>
        <v>0</v>
      </c>
      <c r="L261" s="82">
        <f>$J$88*H261</f>
        <v>0</v>
      </c>
      <c r="M261" s="6" t="s">
        <v>52</v>
      </c>
      <c r="N261" s="40">
        <v>0</v>
      </c>
      <c r="O261" s="40">
        <f>$B$88*N261</f>
        <v>0</v>
      </c>
      <c r="P261" s="40">
        <f>$E$88*N261</f>
        <v>0</v>
      </c>
      <c r="Q261" s="40">
        <f>($H$88)*N261</f>
        <v>0</v>
      </c>
      <c r="R261" s="82">
        <f>$J$88*N261</f>
        <v>0</v>
      </c>
    </row>
    <row r="262" spans="1:18" x14ac:dyDescent="0.25">
      <c r="A262" s="6" t="s">
        <v>148</v>
      </c>
      <c r="B262" s="40">
        <v>1</v>
      </c>
      <c r="C262" s="40">
        <f>$B$82*B262</f>
        <v>2.8627500000000001</v>
      </c>
      <c r="D262" s="40">
        <f>$E$82*B262</f>
        <v>3.7215750000000001</v>
      </c>
      <c r="E262" s="40">
        <f>($H$82)*B262</f>
        <v>3.7215750000000001</v>
      </c>
      <c r="F262" s="82">
        <f>$J$82*B262</f>
        <v>2.8627500000000001</v>
      </c>
      <c r="G262" s="6" t="s">
        <v>148</v>
      </c>
      <c r="H262" s="36">
        <v>1</v>
      </c>
      <c r="I262" s="40">
        <f>$B$82*H262</f>
        <v>2.8627500000000001</v>
      </c>
      <c r="J262" s="40">
        <f>$E$82*H262</f>
        <v>3.7215750000000001</v>
      </c>
      <c r="K262" s="40">
        <f>($H$82)*H262</f>
        <v>3.7215750000000001</v>
      </c>
      <c r="L262" s="82">
        <f>$J$82*H262</f>
        <v>2.8627500000000001</v>
      </c>
      <c r="M262" s="6" t="s">
        <v>148</v>
      </c>
      <c r="N262" s="40">
        <v>0</v>
      </c>
      <c r="O262" s="40">
        <f>$B$82*N262</f>
        <v>0</v>
      </c>
      <c r="P262" s="40">
        <f>$E$82*N262</f>
        <v>0</v>
      </c>
      <c r="Q262" s="40">
        <f>($H$82)*N262</f>
        <v>0</v>
      </c>
      <c r="R262" s="82">
        <f>$J$82*N262</f>
        <v>0</v>
      </c>
    </row>
    <row r="263" spans="1:18" x14ac:dyDescent="0.25">
      <c r="A263" s="6" t="s">
        <v>149</v>
      </c>
      <c r="B263" s="40">
        <v>0</v>
      </c>
      <c r="C263" s="40">
        <f>$B$85*B263</f>
        <v>0</v>
      </c>
      <c r="D263" s="40">
        <f>$E$85*B263</f>
        <v>0</v>
      </c>
      <c r="E263" s="40">
        <f>($H$85)*B263</f>
        <v>0</v>
      </c>
      <c r="F263" s="82">
        <f>$J$85*B263</f>
        <v>0</v>
      </c>
      <c r="G263" s="6" t="s">
        <v>149</v>
      </c>
      <c r="H263" s="36">
        <v>0</v>
      </c>
      <c r="I263" s="40">
        <f>$B$85*H263</f>
        <v>0</v>
      </c>
      <c r="J263" s="40">
        <f>$E$85*H263</f>
        <v>0</v>
      </c>
      <c r="K263" s="40">
        <f>($H$85)*H263</f>
        <v>0</v>
      </c>
      <c r="L263" s="82">
        <f>$J$85*H263</f>
        <v>0</v>
      </c>
      <c r="M263" s="6" t="s">
        <v>149</v>
      </c>
      <c r="N263" s="40">
        <v>1</v>
      </c>
      <c r="O263" s="40">
        <f>$B$85*N263</f>
        <v>2.0993499999999998</v>
      </c>
      <c r="P263" s="40">
        <f>$E$85*N263</f>
        <v>2.729155</v>
      </c>
      <c r="Q263" s="40">
        <f>($H$85)*N263</f>
        <v>2.729155</v>
      </c>
      <c r="R263" s="82">
        <f>$J$85*N263</f>
        <v>2.0993499999999998</v>
      </c>
    </row>
    <row r="264" spans="1:18" ht="15.75" thickBot="1" x14ac:dyDescent="0.3">
      <c r="A264" s="13" t="s">
        <v>50</v>
      </c>
      <c r="B264" s="40">
        <v>0</v>
      </c>
      <c r="C264" s="120">
        <f>$B$80*B264</f>
        <v>0</v>
      </c>
      <c r="D264" s="120">
        <f>$E$80*B264</f>
        <v>0</v>
      </c>
      <c r="E264" s="120">
        <f>($H$80)*B264</f>
        <v>0</v>
      </c>
      <c r="F264" s="81">
        <f>$J$80*B264</f>
        <v>0</v>
      </c>
      <c r="G264" s="13" t="s">
        <v>50</v>
      </c>
      <c r="H264" s="69">
        <v>0</v>
      </c>
      <c r="I264" s="120">
        <f>$B$80*H264</f>
        <v>0</v>
      </c>
      <c r="J264" s="120">
        <f>$E$80*H264</f>
        <v>0</v>
      </c>
      <c r="K264" s="120">
        <f>($H$80)*H264</f>
        <v>0</v>
      </c>
      <c r="L264" s="81">
        <f>$J$80*H264</f>
        <v>0</v>
      </c>
      <c r="M264" s="13" t="s">
        <v>50</v>
      </c>
      <c r="N264" s="69">
        <v>0</v>
      </c>
      <c r="O264" s="120">
        <f>$B$80*N264</f>
        <v>0</v>
      </c>
      <c r="P264" s="120">
        <f>$E$80*N264</f>
        <v>0</v>
      </c>
      <c r="Q264" s="120">
        <f>($H$80)*N264</f>
        <v>0</v>
      </c>
      <c r="R264" s="81">
        <f>$J$80*N264</f>
        <v>0</v>
      </c>
    </row>
    <row r="265" spans="1:18" ht="15.75" thickBot="1" x14ac:dyDescent="0.3">
      <c r="A265" s="123" t="s">
        <v>153</v>
      </c>
      <c r="B265" s="67"/>
      <c r="C265" s="124">
        <f>SUM(C259:C264)</f>
        <v>4.9943000000000008</v>
      </c>
      <c r="D265" s="124">
        <f>SUM(D259:D264)</f>
        <v>6.4925900000000007</v>
      </c>
      <c r="E265" s="124">
        <f>SUM(E259:E264)</f>
        <v>7.9925899999999999</v>
      </c>
      <c r="F265" s="125">
        <f>SUM(F259:F264)</f>
        <v>5.8943000000000003</v>
      </c>
      <c r="G265" s="123" t="s">
        <v>153</v>
      </c>
      <c r="H265" s="67"/>
      <c r="I265" s="124">
        <f>SUM(I259:I264)</f>
        <v>4.9943000000000008</v>
      </c>
      <c r="J265" s="124">
        <f>SUM(J259:J264)</f>
        <v>6.4925900000000007</v>
      </c>
      <c r="K265" s="124">
        <f>SUM(K259:K264)</f>
        <v>7.9925899999999999</v>
      </c>
      <c r="L265" s="125">
        <f>SUM(L259:L264)</f>
        <v>5.8943000000000003</v>
      </c>
      <c r="M265" s="123" t="s">
        <v>153</v>
      </c>
      <c r="N265" s="67"/>
      <c r="O265" s="124">
        <f>SUM(O259:O264)</f>
        <v>4.2309000000000001</v>
      </c>
      <c r="P265" s="124">
        <f>SUM(P259:P264)</f>
        <v>5.5001700000000007</v>
      </c>
      <c r="Q265" s="124">
        <f>SUM(Q259:Q264)</f>
        <v>7.0001700000000007</v>
      </c>
      <c r="R265" s="125">
        <f>SUM(R259:R264)</f>
        <v>5.1309000000000005</v>
      </c>
    </row>
    <row r="266" spans="1:18" ht="15.75" thickBot="1" x14ac:dyDescent="0.3">
      <c r="A266" s="6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7"/>
    </row>
    <row r="267" spans="1:18" ht="15.75" thickBot="1" x14ac:dyDescent="0.3">
      <c r="A267" s="178" t="s">
        <v>154</v>
      </c>
      <c r="B267" s="179"/>
      <c r="C267" s="179"/>
      <c r="D267" s="179"/>
      <c r="E267" s="179"/>
      <c r="F267" s="180"/>
      <c r="G267" s="178" t="s">
        <v>154</v>
      </c>
      <c r="H267" s="179"/>
      <c r="I267" s="179"/>
      <c r="J267" s="179"/>
      <c r="K267" s="179"/>
      <c r="L267" s="180"/>
      <c r="M267" s="178" t="s">
        <v>154</v>
      </c>
      <c r="N267" s="179"/>
      <c r="O267" s="179"/>
      <c r="P267" s="179"/>
      <c r="Q267" s="179"/>
      <c r="R267" s="180"/>
    </row>
    <row r="268" spans="1:18" x14ac:dyDescent="0.25">
      <c r="A268" s="79"/>
      <c r="B268" s="121" t="s">
        <v>15</v>
      </c>
      <c r="C268" s="121" t="s">
        <v>40</v>
      </c>
      <c r="D268" s="121" t="s">
        <v>43</v>
      </c>
      <c r="E268" s="121" t="s">
        <v>46</v>
      </c>
      <c r="F268" s="122" t="s">
        <v>150</v>
      </c>
      <c r="G268" s="79"/>
      <c r="H268" s="121" t="s">
        <v>15</v>
      </c>
      <c r="I268" s="121" t="s">
        <v>40</v>
      </c>
      <c r="J268" s="121" t="s">
        <v>43</v>
      </c>
      <c r="K268" s="121" t="s">
        <v>46</v>
      </c>
      <c r="L268" s="122" t="s">
        <v>150</v>
      </c>
      <c r="M268" s="79"/>
      <c r="N268" s="121" t="s">
        <v>15</v>
      </c>
      <c r="O268" s="121" t="s">
        <v>40</v>
      </c>
      <c r="P268" s="121" t="s">
        <v>43</v>
      </c>
      <c r="Q268" s="121" t="s">
        <v>46</v>
      </c>
      <c r="R268" s="122" t="s">
        <v>150</v>
      </c>
    </row>
    <row r="269" spans="1:18" x14ac:dyDescent="0.25">
      <c r="A269" s="6" t="s">
        <v>49</v>
      </c>
      <c r="B269" s="40">
        <v>0.5</v>
      </c>
      <c r="C269" s="40">
        <f>$B$77*B269</f>
        <v>2.1315500000000003</v>
      </c>
      <c r="D269" s="40">
        <f>$E$77*B269</f>
        <v>2.7710150000000007</v>
      </c>
      <c r="E269" s="40">
        <f>($H$77)*B269</f>
        <v>4.2710150000000002</v>
      </c>
      <c r="F269" s="82">
        <f>$J$77*B269</f>
        <v>3.0315500000000002</v>
      </c>
      <c r="G269" s="6" t="s">
        <v>49</v>
      </c>
      <c r="H269" s="9">
        <v>0.5</v>
      </c>
      <c r="I269" s="40">
        <f>$B$77*H269</f>
        <v>2.1315500000000003</v>
      </c>
      <c r="J269" s="40">
        <f>$E$77*H269</f>
        <v>2.7710150000000007</v>
      </c>
      <c r="K269" s="40">
        <f>($H$77)*H269</f>
        <v>4.2710150000000002</v>
      </c>
      <c r="L269" s="82">
        <f>$J$77*H269</f>
        <v>3.0315500000000002</v>
      </c>
      <c r="M269" s="6" t="s">
        <v>49</v>
      </c>
      <c r="N269" s="40">
        <v>0.5</v>
      </c>
      <c r="O269" s="40">
        <f>$B$77*N269</f>
        <v>2.1315500000000003</v>
      </c>
      <c r="P269" s="40">
        <f>$E$77*N269</f>
        <v>2.7710150000000007</v>
      </c>
      <c r="Q269" s="40">
        <f>($H$77)*N269</f>
        <v>4.2710150000000002</v>
      </c>
      <c r="R269" s="82">
        <f>$J$77*N269</f>
        <v>3.0315500000000002</v>
      </c>
    </row>
    <row r="270" spans="1:18" x14ac:dyDescent="0.25">
      <c r="A270" s="6" t="s">
        <v>147</v>
      </c>
      <c r="B270" s="40">
        <v>0</v>
      </c>
      <c r="C270" s="40">
        <f>$B$81*B270</f>
        <v>0</v>
      </c>
      <c r="D270" s="40">
        <f>$E$81*B270</f>
        <v>0</v>
      </c>
      <c r="E270" s="40">
        <f>($H$81)*B270</f>
        <v>0</v>
      </c>
      <c r="F270" s="82">
        <f>$J$81*B270</f>
        <v>0</v>
      </c>
      <c r="G270" s="6" t="s">
        <v>147</v>
      </c>
      <c r="H270" s="9">
        <v>0</v>
      </c>
      <c r="I270" s="40">
        <f>$B$81*H270</f>
        <v>0</v>
      </c>
      <c r="J270" s="40">
        <f>$E$81*H270</f>
        <v>0</v>
      </c>
      <c r="K270" s="40">
        <f>($H$81)*H270</f>
        <v>0</v>
      </c>
      <c r="L270" s="82">
        <f>$J$81*H270</f>
        <v>0</v>
      </c>
      <c r="M270" s="6" t="s">
        <v>147</v>
      </c>
      <c r="N270" s="40">
        <v>0</v>
      </c>
      <c r="O270" s="40">
        <f>$B$81*N270</f>
        <v>0</v>
      </c>
      <c r="P270" s="40">
        <f>$E$81*N270</f>
        <v>0</v>
      </c>
      <c r="Q270" s="40">
        <f>($H$81)*N270</f>
        <v>0</v>
      </c>
      <c r="R270" s="82">
        <f>$J$81*N270</f>
        <v>0</v>
      </c>
    </row>
    <row r="271" spans="1:18" x14ac:dyDescent="0.25">
      <c r="A271" s="6" t="s">
        <v>52</v>
      </c>
      <c r="B271" s="40">
        <v>0</v>
      </c>
      <c r="C271" s="40">
        <f>$B$88*B271</f>
        <v>0</v>
      </c>
      <c r="D271" s="40">
        <f>$E$88*B271</f>
        <v>0</v>
      </c>
      <c r="E271" s="40">
        <f>($H$88)*B271</f>
        <v>0</v>
      </c>
      <c r="F271" s="82">
        <f>$J$88*B271</f>
        <v>0</v>
      </c>
      <c r="G271" s="6" t="s">
        <v>52</v>
      </c>
      <c r="H271" s="9">
        <v>0</v>
      </c>
      <c r="I271" s="40">
        <f>$B$88*H271</f>
        <v>0</v>
      </c>
      <c r="J271" s="40">
        <f>$E$88*H271</f>
        <v>0</v>
      </c>
      <c r="K271" s="40">
        <f>($H$88)*H271</f>
        <v>0</v>
      </c>
      <c r="L271" s="82">
        <f>$J$88*H271</f>
        <v>0</v>
      </c>
      <c r="M271" s="6" t="s">
        <v>52</v>
      </c>
      <c r="N271" s="40">
        <v>0</v>
      </c>
      <c r="O271" s="40">
        <f>$B$88*N271</f>
        <v>0</v>
      </c>
      <c r="P271" s="40">
        <f>$E$88*N271</f>
        <v>0</v>
      </c>
      <c r="Q271" s="40">
        <f>($H$88)*N271</f>
        <v>0</v>
      </c>
      <c r="R271" s="82">
        <f>$J$88*N271</f>
        <v>0</v>
      </c>
    </row>
    <row r="272" spans="1:18" x14ac:dyDescent="0.25">
      <c r="A272" s="6" t="s">
        <v>148</v>
      </c>
      <c r="B272" s="40">
        <v>1</v>
      </c>
      <c r="C272" s="40">
        <f>$B$83*B272</f>
        <v>3.6127500000000001</v>
      </c>
      <c r="D272" s="40">
        <f>$E$83*B272</f>
        <v>4.6965750000000002</v>
      </c>
      <c r="E272" s="40">
        <f>($H$83)*B272</f>
        <v>4.6965750000000002</v>
      </c>
      <c r="F272" s="82">
        <f>$J$83*B272</f>
        <v>3.6127500000000001</v>
      </c>
      <c r="G272" s="6" t="s">
        <v>148</v>
      </c>
      <c r="H272" s="36">
        <v>1</v>
      </c>
      <c r="I272" s="40">
        <f>$B$83*H272</f>
        <v>3.6127500000000001</v>
      </c>
      <c r="J272" s="40">
        <f>$E$83*H272</f>
        <v>4.6965750000000002</v>
      </c>
      <c r="K272" s="40">
        <f>($H$83)*H272</f>
        <v>4.6965750000000002</v>
      </c>
      <c r="L272" s="82">
        <f>$J$83*H272</f>
        <v>3.6127500000000001</v>
      </c>
      <c r="M272" s="6" t="s">
        <v>148</v>
      </c>
      <c r="N272" s="40">
        <v>1</v>
      </c>
      <c r="O272" s="40">
        <f>$B$83*N272</f>
        <v>3.6127500000000001</v>
      </c>
      <c r="P272" s="40">
        <f>$E$83*N272</f>
        <v>4.6965750000000002</v>
      </c>
      <c r="Q272" s="40">
        <f>($H$83)*N272</f>
        <v>4.6965750000000002</v>
      </c>
      <c r="R272" s="82">
        <f>$J$83*N272</f>
        <v>3.6127500000000001</v>
      </c>
    </row>
    <row r="273" spans="1:18" x14ac:dyDescent="0.25">
      <c r="A273" s="6" t="s">
        <v>149</v>
      </c>
      <c r="B273" s="40">
        <v>0</v>
      </c>
      <c r="C273" s="40">
        <f>$B$85*B273</f>
        <v>0</v>
      </c>
      <c r="D273" s="40">
        <f>$E$85*B273</f>
        <v>0</v>
      </c>
      <c r="E273" s="40">
        <f>($H$85)*B273</f>
        <v>0</v>
      </c>
      <c r="F273" s="82">
        <f>$J$85*B273</f>
        <v>0</v>
      </c>
      <c r="G273" s="6" t="s">
        <v>149</v>
      </c>
      <c r="H273" s="36">
        <v>0</v>
      </c>
      <c r="I273" s="40">
        <f>$B$85*H273</f>
        <v>0</v>
      </c>
      <c r="J273" s="40">
        <f>$E$85*H273</f>
        <v>0</v>
      </c>
      <c r="K273" s="40">
        <f>($H$85)*H273</f>
        <v>0</v>
      </c>
      <c r="L273" s="82">
        <f>$J$85*H273</f>
        <v>0</v>
      </c>
      <c r="M273" s="6" t="s">
        <v>149</v>
      </c>
      <c r="N273" s="40">
        <v>0</v>
      </c>
      <c r="O273" s="40">
        <f>$B$85*N273</f>
        <v>0</v>
      </c>
      <c r="P273" s="40">
        <f>$E$85*N273</f>
        <v>0</v>
      </c>
      <c r="Q273" s="40">
        <f>($H$85)*N273</f>
        <v>0</v>
      </c>
      <c r="R273" s="82">
        <f>$J$85*N273</f>
        <v>0</v>
      </c>
    </row>
    <row r="274" spans="1:18" ht="15.75" thickBot="1" x14ac:dyDescent="0.3">
      <c r="A274" s="13" t="s">
        <v>50</v>
      </c>
      <c r="B274" s="69">
        <v>0</v>
      </c>
      <c r="C274" s="120">
        <f>$B$80*B274</f>
        <v>0</v>
      </c>
      <c r="D274" s="120">
        <f>$E$80*B274</f>
        <v>0</v>
      </c>
      <c r="E274" s="120">
        <f>($H$80)*B274</f>
        <v>0</v>
      </c>
      <c r="F274" s="81">
        <f>$J$80*B274</f>
        <v>0</v>
      </c>
      <c r="G274" s="13" t="s">
        <v>50</v>
      </c>
      <c r="H274" s="69">
        <v>0</v>
      </c>
      <c r="I274" s="120">
        <f>$B$80*H274</f>
        <v>0</v>
      </c>
      <c r="J274" s="120">
        <f>$E$80*H274</f>
        <v>0</v>
      </c>
      <c r="K274" s="120">
        <f>($H$80)*H274</f>
        <v>0</v>
      </c>
      <c r="L274" s="81">
        <f>$J$80*H274</f>
        <v>0</v>
      </c>
      <c r="M274" s="13" t="s">
        <v>50</v>
      </c>
      <c r="N274" s="69">
        <v>0</v>
      </c>
      <c r="O274" s="120">
        <f>$B$80*N274</f>
        <v>0</v>
      </c>
      <c r="P274" s="120">
        <f>$E$80*N274</f>
        <v>0</v>
      </c>
      <c r="Q274" s="120">
        <f>($H$80)*N274</f>
        <v>0</v>
      </c>
      <c r="R274" s="81">
        <f>$J$80*N274</f>
        <v>0</v>
      </c>
    </row>
    <row r="275" spans="1:18" ht="15.75" thickBot="1" x14ac:dyDescent="0.3">
      <c r="A275" s="123" t="s">
        <v>153</v>
      </c>
      <c r="B275" s="67"/>
      <c r="C275" s="124">
        <f>SUM(C269:C274)</f>
        <v>5.7443000000000008</v>
      </c>
      <c r="D275" s="124">
        <f>SUM(D269:D274)</f>
        <v>7.4675900000000013</v>
      </c>
      <c r="E275" s="124">
        <f>SUM(E269:E274)</f>
        <v>8.9675900000000013</v>
      </c>
      <c r="F275" s="125">
        <f>SUM(F269:F274)</f>
        <v>6.6443000000000003</v>
      </c>
      <c r="G275" s="123" t="s">
        <v>153</v>
      </c>
      <c r="H275" s="67"/>
      <c r="I275" s="124">
        <f>SUM(I269:I274)</f>
        <v>5.7443000000000008</v>
      </c>
      <c r="J275" s="124">
        <f>SUM(J269:J274)</f>
        <v>7.4675900000000013</v>
      </c>
      <c r="K275" s="124">
        <f>SUM(K269:K274)</f>
        <v>8.9675900000000013</v>
      </c>
      <c r="L275" s="125">
        <f>SUM(L269:L274)</f>
        <v>6.6443000000000003</v>
      </c>
      <c r="M275" s="123" t="s">
        <v>153</v>
      </c>
      <c r="N275" s="67"/>
      <c r="O275" s="124">
        <f>SUM(O269:O274)</f>
        <v>5.7443000000000008</v>
      </c>
      <c r="P275" s="124">
        <f>SUM(P269:P274)</f>
        <v>7.4675900000000013</v>
      </c>
      <c r="Q275" s="124">
        <f>SUM(Q269:Q274)</f>
        <v>8.9675900000000013</v>
      </c>
      <c r="R275" s="125">
        <f>SUM(R269:R274)</f>
        <v>6.6443000000000003</v>
      </c>
    </row>
    <row r="276" spans="1:18" ht="15.75" thickBot="1" x14ac:dyDescent="0.3">
      <c r="A276" s="6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7"/>
    </row>
    <row r="277" spans="1:18" ht="15.75" thickBot="1" x14ac:dyDescent="0.3">
      <c r="A277" s="178" t="s">
        <v>155</v>
      </c>
      <c r="B277" s="179"/>
      <c r="C277" s="179"/>
      <c r="D277" s="179"/>
      <c r="E277" s="179"/>
      <c r="F277" s="180"/>
      <c r="G277" s="178" t="s">
        <v>155</v>
      </c>
      <c r="H277" s="179"/>
      <c r="I277" s="179"/>
      <c r="J277" s="179"/>
      <c r="K277" s="179"/>
      <c r="L277" s="180"/>
      <c r="M277" s="178" t="s">
        <v>155</v>
      </c>
      <c r="N277" s="179"/>
      <c r="O277" s="179"/>
      <c r="P277" s="179"/>
      <c r="Q277" s="179"/>
      <c r="R277" s="180"/>
    </row>
    <row r="278" spans="1:18" x14ac:dyDescent="0.25">
      <c r="A278" s="79"/>
      <c r="B278" s="121" t="s">
        <v>15</v>
      </c>
      <c r="C278" s="121" t="s">
        <v>40</v>
      </c>
      <c r="D278" s="121" t="s">
        <v>43</v>
      </c>
      <c r="E278" s="121" t="s">
        <v>46</v>
      </c>
      <c r="F278" s="122" t="s">
        <v>150</v>
      </c>
      <c r="G278" s="79"/>
      <c r="H278" s="121" t="s">
        <v>15</v>
      </c>
      <c r="I278" s="121" t="s">
        <v>40</v>
      </c>
      <c r="J278" s="121" t="s">
        <v>43</v>
      </c>
      <c r="K278" s="121" t="s">
        <v>46</v>
      </c>
      <c r="L278" s="122" t="s">
        <v>150</v>
      </c>
      <c r="M278" s="79"/>
      <c r="N278" s="121" t="s">
        <v>15</v>
      </c>
      <c r="O278" s="121" t="s">
        <v>40</v>
      </c>
      <c r="P278" s="121" t="s">
        <v>43</v>
      </c>
      <c r="Q278" s="121" t="s">
        <v>46</v>
      </c>
      <c r="R278" s="122" t="s">
        <v>150</v>
      </c>
    </row>
    <row r="279" spans="1:18" x14ac:dyDescent="0.25">
      <c r="A279" s="6" t="s">
        <v>49</v>
      </c>
      <c r="B279" s="40">
        <v>0.5</v>
      </c>
      <c r="C279" s="40">
        <f>$B$77*B279</f>
        <v>2.1315500000000003</v>
      </c>
      <c r="D279" s="40">
        <f>$E$77*B279</f>
        <v>2.7710150000000007</v>
      </c>
      <c r="E279" s="40">
        <f>($H$77)*B279</f>
        <v>4.2710150000000002</v>
      </c>
      <c r="F279" s="82">
        <f>$J$77*B279</f>
        <v>3.0315500000000002</v>
      </c>
      <c r="G279" s="6" t="s">
        <v>49</v>
      </c>
      <c r="H279" s="9">
        <v>0.5</v>
      </c>
      <c r="I279" s="40">
        <f>$B$77*H279</f>
        <v>2.1315500000000003</v>
      </c>
      <c r="J279" s="40">
        <f>$E$77*H279</f>
        <v>2.7710150000000007</v>
      </c>
      <c r="K279" s="40">
        <f>($H$77)*H279</f>
        <v>4.2710150000000002</v>
      </c>
      <c r="L279" s="82">
        <f>$J$77*H279</f>
        <v>3.0315500000000002</v>
      </c>
      <c r="M279" s="6" t="s">
        <v>49</v>
      </c>
      <c r="N279" s="40">
        <v>0.5</v>
      </c>
      <c r="O279" s="40">
        <f>$B$77*N279</f>
        <v>2.1315500000000003</v>
      </c>
      <c r="P279" s="40">
        <f>$E$77*N279</f>
        <v>2.7710150000000007</v>
      </c>
      <c r="Q279" s="40">
        <f>($H$77)*N279</f>
        <v>4.2710150000000002</v>
      </c>
      <c r="R279" s="82">
        <f>$J$77*N279</f>
        <v>3.0315500000000002</v>
      </c>
    </row>
    <row r="280" spans="1:18" x14ac:dyDescent="0.25">
      <c r="A280" s="6" t="s">
        <v>147</v>
      </c>
      <c r="B280" s="40">
        <v>0</v>
      </c>
      <c r="C280" s="40">
        <f>$B$81*B280</f>
        <v>0</v>
      </c>
      <c r="D280" s="40">
        <f>$E$81*B280</f>
        <v>0</v>
      </c>
      <c r="E280" s="40">
        <f>($H$81)*B280</f>
        <v>0</v>
      </c>
      <c r="F280" s="82">
        <f>$J$81*B280</f>
        <v>0</v>
      </c>
      <c r="G280" s="6" t="s">
        <v>147</v>
      </c>
      <c r="H280" s="9">
        <v>0</v>
      </c>
      <c r="I280" s="40">
        <f>$B$81*H280</f>
        <v>0</v>
      </c>
      <c r="J280" s="40">
        <f>$E$81*H280</f>
        <v>0</v>
      </c>
      <c r="K280" s="40">
        <f>($H$81)*H280</f>
        <v>0</v>
      </c>
      <c r="L280" s="82">
        <f>$J$81*H280</f>
        <v>0</v>
      </c>
      <c r="M280" s="6" t="s">
        <v>147</v>
      </c>
      <c r="N280" s="40">
        <v>0</v>
      </c>
      <c r="O280" s="40">
        <f>$B$81*N280</f>
        <v>0</v>
      </c>
      <c r="P280" s="40">
        <f>$E$81*N280</f>
        <v>0</v>
      </c>
      <c r="Q280" s="40">
        <f>($H$81)*N280</f>
        <v>0</v>
      </c>
      <c r="R280" s="82">
        <f>$J$81*N280</f>
        <v>0</v>
      </c>
    </row>
    <row r="281" spans="1:18" x14ac:dyDescent="0.25">
      <c r="A281" s="6" t="s">
        <v>52</v>
      </c>
      <c r="B281" s="40">
        <v>0</v>
      </c>
      <c r="C281" s="40">
        <f>$B$88*B281</f>
        <v>0</v>
      </c>
      <c r="D281" s="40">
        <f>$E$88*B281</f>
        <v>0</v>
      </c>
      <c r="E281" s="40">
        <f>($H$88)*B281</f>
        <v>0</v>
      </c>
      <c r="F281" s="82">
        <f>$J$88*B281</f>
        <v>0</v>
      </c>
      <c r="G281" s="6" t="s">
        <v>52</v>
      </c>
      <c r="H281" s="9">
        <v>0</v>
      </c>
      <c r="I281" s="40">
        <f>$B$88*H281</f>
        <v>0</v>
      </c>
      <c r="J281" s="40">
        <f>$E$88*H281</f>
        <v>0</v>
      </c>
      <c r="K281" s="40">
        <f>($H$88)*H281</f>
        <v>0</v>
      </c>
      <c r="L281" s="82">
        <f>$J$88*H281</f>
        <v>0</v>
      </c>
      <c r="M281" s="6" t="s">
        <v>52</v>
      </c>
      <c r="N281" s="40">
        <v>0</v>
      </c>
      <c r="O281" s="40">
        <f>$B$88*N281</f>
        <v>0</v>
      </c>
      <c r="P281" s="40">
        <f>$E$88*N281</f>
        <v>0</v>
      </c>
      <c r="Q281" s="40">
        <f>($H$88)*N281</f>
        <v>0</v>
      </c>
      <c r="R281" s="82">
        <f>$J$88*N281</f>
        <v>0</v>
      </c>
    </row>
    <row r="282" spans="1:18" x14ac:dyDescent="0.25">
      <c r="A282" s="6" t="s">
        <v>148</v>
      </c>
      <c r="B282" s="40">
        <v>1</v>
      </c>
      <c r="C282" s="40">
        <f>$B$84*B282</f>
        <v>4.3627500000000001</v>
      </c>
      <c r="D282" s="40">
        <f>$E$84*B282</f>
        <v>5.6715750000000007</v>
      </c>
      <c r="E282" s="40">
        <f>($H$84)*B282</f>
        <v>5.6715750000000007</v>
      </c>
      <c r="F282" s="82">
        <f>$J$84*B282</f>
        <v>4.3627500000000001</v>
      </c>
      <c r="G282" s="6" t="s">
        <v>148</v>
      </c>
      <c r="H282" s="36">
        <v>1</v>
      </c>
      <c r="I282" s="40">
        <f>$B$84*H282</f>
        <v>4.3627500000000001</v>
      </c>
      <c r="J282" s="40">
        <f>$E$84*H282</f>
        <v>5.6715750000000007</v>
      </c>
      <c r="K282" s="40">
        <f>($H$84)*H282</f>
        <v>5.6715750000000007</v>
      </c>
      <c r="L282" s="82">
        <f>$J$84*H282</f>
        <v>4.3627500000000001</v>
      </c>
      <c r="M282" s="6" t="s">
        <v>148</v>
      </c>
      <c r="N282" s="40">
        <v>1</v>
      </c>
      <c r="O282" s="40">
        <v>1</v>
      </c>
      <c r="P282" s="40">
        <f>$E$84*N282</f>
        <v>5.6715750000000007</v>
      </c>
      <c r="Q282" s="40">
        <f>($H$84)*N282</f>
        <v>5.6715750000000007</v>
      </c>
      <c r="R282" s="82">
        <f>$J$84*N282</f>
        <v>4.3627500000000001</v>
      </c>
    </row>
    <row r="283" spans="1:18" x14ac:dyDescent="0.25">
      <c r="A283" s="6" t="s">
        <v>149</v>
      </c>
      <c r="B283" s="40">
        <v>0</v>
      </c>
      <c r="C283" s="40">
        <f>$B$85*B283</f>
        <v>0</v>
      </c>
      <c r="D283" s="40">
        <f>$E$85*B283</f>
        <v>0</v>
      </c>
      <c r="E283" s="40">
        <f>($H$85)*B283</f>
        <v>0</v>
      </c>
      <c r="F283" s="82">
        <f>$J$85*B283</f>
        <v>0</v>
      </c>
      <c r="G283" s="6" t="s">
        <v>149</v>
      </c>
      <c r="H283" s="36">
        <v>0</v>
      </c>
      <c r="I283" s="40">
        <f>$B$85*H283</f>
        <v>0</v>
      </c>
      <c r="J283" s="40">
        <f>$E$85*H283</f>
        <v>0</v>
      </c>
      <c r="K283" s="40">
        <f>($H$85)*H283</f>
        <v>0</v>
      </c>
      <c r="L283" s="82">
        <f>$J$85*H283</f>
        <v>0</v>
      </c>
      <c r="M283" s="6" t="s">
        <v>149</v>
      </c>
      <c r="N283" s="40">
        <v>0</v>
      </c>
      <c r="O283" s="40">
        <f>$B$85*N283</f>
        <v>0</v>
      </c>
      <c r="P283" s="40">
        <f>$E$85*N283</f>
        <v>0</v>
      </c>
      <c r="Q283" s="40">
        <f>($H$85)*N283</f>
        <v>0</v>
      </c>
      <c r="R283" s="82">
        <f>$J$85*N283</f>
        <v>0</v>
      </c>
    </row>
    <row r="284" spans="1:18" ht="15.75" thickBot="1" x14ac:dyDescent="0.3">
      <c r="A284" s="13" t="s">
        <v>50</v>
      </c>
      <c r="B284" s="69">
        <v>0</v>
      </c>
      <c r="C284" s="120">
        <f>$B$80*B284</f>
        <v>0</v>
      </c>
      <c r="D284" s="120">
        <f>$E$80*B284</f>
        <v>0</v>
      </c>
      <c r="E284" s="120">
        <f>($H$80)*B284</f>
        <v>0</v>
      </c>
      <c r="F284" s="81">
        <f>$J$80*B284</f>
        <v>0</v>
      </c>
      <c r="G284" s="13" t="s">
        <v>50</v>
      </c>
      <c r="H284" s="69">
        <v>0</v>
      </c>
      <c r="I284" s="120">
        <f>$B$80*H284</f>
        <v>0</v>
      </c>
      <c r="J284" s="120">
        <f>$E$80*H284</f>
        <v>0</v>
      </c>
      <c r="K284" s="120">
        <f>($H$80)*H284</f>
        <v>0</v>
      </c>
      <c r="L284" s="81">
        <f>$J$80*H284</f>
        <v>0</v>
      </c>
      <c r="M284" s="13" t="s">
        <v>50</v>
      </c>
      <c r="N284" s="69">
        <v>0</v>
      </c>
      <c r="O284" s="120">
        <f>$B$80*N284</f>
        <v>0</v>
      </c>
      <c r="P284" s="120">
        <f>$E$80*N284</f>
        <v>0</v>
      </c>
      <c r="Q284" s="120">
        <f>($H$80)*N284</f>
        <v>0</v>
      </c>
      <c r="R284" s="81">
        <f>$J$80*N284</f>
        <v>0</v>
      </c>
    </row>
    <row r="285" spans="1:18" ht="15.75" thickBot="1" x14ac:dyDescent="0.3">
      <c r="A285" s="123" t="s">
        <v>153</v>
      </c>
      <c r="B285" s="67"/>
      <c r="C285" s="124">
        <f>SUM(C279:C284)</f>
        <v>6.4943000000000008</v>
      </c>
      <c r="D285" s="124">
        <f>SUM(D279:D284)</f>
        <v>8.4425900000000009</v>
      </c>
      <c r="E285" s="124">
        <f>SUM(E279:E284)</f>
        <v>9.9425900000000009</v>
      </c>
      <c r="F285" s="125">
        <f>SUM(F279:F284)</f>
        <v>7.3943000000000003</v>
      </c>
      <c r="G285" s="123" t="s">
        <v>153</v>
      </c>
      <c r="H285" s="67"/>
      <c r="I285" s="124">
        <f>SUM(I279:I284)</f>
        <v>6.4943000000000008</v>
      </c>
      <c r="J285" s="124">
        <f>SUM(J279:J284)</f>
        <v>8.4425900000000009</v>
      </c>
      <c r="K285" s="124">
        <f>SUM(K279:K284)</f>
        <v>9.9425900000000009</v>
      </c>
      <c r="L285" s="125">
        <f>SUM(L279:L284)</f>
        <v>7.3943000000000003</v>
      </c>
      <c r="M285" s="123" t="s">
        <v>153</v>
      </c>
      <c r="N285" s="67"/>
      <c r="O285" s="124">
        <f>SUM(O279:O284)</f>
        <v>3.1315500000000003</v>
      </c>
      <c r="P285" s="124">
        <f>SUM(P279:P284)</f>
        <v>8.4425900000000009</v>
      </c>
      <c r="Q285" s="124">
        <f>SUM(Q279:Q284)</f>
        <v>9.9425900000000009</v>
      </c>
      <c r="R285" s="125">
        <f>SUM(R279:R284)</f>
        <v>7.3943000000000003</v>
      </c>
    </row>
    <row r="287" spans="1:18" ht="15.75" thickBot="1" x14ac:dyDescent="0.3"/>
    <row r="288" spans="1:18" ht="15.75" thickBot="1" x14ac:dyDescent="0.3">
      <c r="A288" s="170" t="s">
        <v>182</v>
      </c>
      <c r="B288" s="175"/>
      <c r="C288" s="175"/>
      <c r="D288" s="175"/>
      <c r="E288" s="175"/>
      <c r="F288" s="175"/>
      <c r="G288" s="175"/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1"/>
    </row>
    <row r="289" spans="1:18" ht="15.75" thickBot="1" x14ac:dyDescent="0.3">
      <c r="A289" s="178" t="s">
        <v>184</v>
      </c>
      <c r="B289" s="179"/>
      <c r="C289" s="179"/>
      <c r="D289" s="179"/>
      <c r="E289" s="179"/>
      <c r="F289" s="180"/>
      <c r="G289" s="178" t="s">
        <v>185</v>
      </c>
      <c r="H289" s="179"/>
      <c r="I289" s="179"/>
      <c r="J289" s="179"/>
      <c r="K289" s="179"/>
      <c r="L289" s="180"/>
      <c r="M289" s="178" t="s">
        <v>186</v>
      </c>
      <c r="N289" s="179"/>
      <c r="O289" s="179"/>
      <c r="P289" s="179"/>
      <c r="Q289" s="179"/>
      <c r="R289" s="180"/>
    </row>
    <row r="290" spans="1:18" ht="15.75" thickBot="1" x14ac:dyDescent="0.3">
      <c r="A290" s="178" t="s">
        <v>152</v>
      </c>
      <c r="B290" s="179"/>
      <c r="C290" s="179"/>
      <c r="D290" s="179"/>
      <c r="E290" s="179"/>
      <c r="F290" s="180"/>
      <c r="G290" s="178" t="s">
        <v>152</v>
      </c>
      <c r="H290" s="179"/>
      <c r="I290" s="179"/>
      <c r="J290" s="179"/>
      <c r="K290" s="179"/>
      <c r="L290" s="180"/>
      <c r="M290" s="178" t="s">
        <v>152</v>
      </c>
      <c r="N290" s="179"/>
      <c r="O290" s="179"/>
      <c r="P290" s="179"/>
      <c r="Q290" s="179"/>
      <c r="R290" s="180"/>
    </row>
    <row r="291" spans="1:18" x14ac:dyDescent="0.25">
      <c r="A291" s="79"/>
      <c r="B291" s="121" t="s">
        <v>15</v>
      </c>
      <c r="C291" s="121" t="s">
        <v>40</v>
      </c>
      <c r="D291" s="121" t="s">
        <v>43</v>
      </c>
      <c r="E291" s="121" t="s">
        <v>46</v>
      </c>
      <c r="F291" s="122" t="s">
        <v>150</v>
      </c>
      <c r="G291" s="79"/>
      <c r="H291" s="121" t="s">
        <v>15</v>
      </c>
      <c r="I291" s="121" t="s">
        <v>40</v>
      </c>
      <c r="J291" s="121" t="s">
        <v>43</v>
      </c>
      <c r="K291" s="121" t="s">
        <v>46</v>
      </c>
      <c r="L291" s="122" t="s">
        <v>150</v>
      </c>
      <c r="M291" s="79"/>
      <c r="N291" s="121" t="s">
        <v>15</v>
      </c>
      <c r="O291" s="121" t="s">
        <v>40</v>
      </c>
      <c r="P291" s="121" t="s">
        <v>43</v>
      </c>
      <c r="Q291" s="121" t="s">
        <v>46</v>
      </c>
      <c r="R291" s="122" t="s">
        <v>150</v>
      </c>
    </row>
    <row r="292" spans="1:18" x14ac:dyDescent="0.25">
      <c r="A292" s="6" t="s">
        <v>49</v>
      </c>
      <c r="B292" s="40">
        <v>0.5</v>
      </c>
      <c r="C292" s="40">
        <f>$B$77*B292</f>
        <v>2.1315500000000003</v>
      </c>
      <c r="D292" s="40">
        <f>$E$77*B292</f>
        <v>2.7710150000000007</v>
      </c>
      <c r="E292" s="40">
        <f>($H$77)*B292</f>
        <v>4.2710150000000002</v>
      </c>
      <c r="F292" s="82">
        <f>$J$77*B292</f>
        <v>3.0315500000000002</v>
      </c>
      <c r="G292" s="6" t="s">
        <v>49</v>
      </c>
      <c r="H292" s="9">
        <f>5.4/2</f>
        <v>2.7</v>
      </c>
      <c r="I292" s="40">
        <f>$B$77*H292</f>
        <v>11.510370000000002</v>
      </c>
      <c r="J292" s="40">
        <f>$E$77*H292</f>
        <v>14.963481000000005</v>
      </c>
      <c r="K292" s="40">
        <f>($H$77)*H292</f>
        <v>23.063481000000003</v>
      </c>
      <c r="L292" s="82">
        <f>$J$77*H292</f>
        <v>16.370370000000001</v>
      </c>
      <c r="M292" s="6" t="s">
        <v>49</v>
      </c>
      <c r="N292" s="40">
        <f>5.4/2</f>
        <v>2.7</v>
      </c>
      <c r="O292" s="40">
        <f>$B$77*N292</f>
        <v>11.510370000000002</v>
      </c>
      <c r="P292" s="40">
        <f>$E$77*N292</f>
        <v>14.963481000000005</v>
      </c>
      <c r="Q292" s="40">
        <f>($H$77)*N292</f>
        <v>23.063481000000003</v>
      </c>
      <c r="R292" s="82">
        <f>$J$77*N292</f>
        <v>16.370370000000001</v>
      </c>
    </row>
    <row r="293" spans="1:18" x14ac:dyDescent="0.25">
      <c r="A293" s="6" t="s">
        <v>147</v>
      </c>
      <c r="B293" s="40">
        <v>0</v>
      </c>
      <c r="C293" s="40">
        <f>$B$81*B293</f>
        <v>0</v>
      </c>
      <c r="D293" s="40">
        <f>$E$81*B293</f>
        <v>0</v>
      </c>
      <c r="E293" s="40">
        <f>($H$81)*B293</f>
        <v>0</v>
      </c>
      <c r="F293" s="82">
        <f>$J$81*B293</f>
        <v>0</v>
      </c>
      <c r="G293" s="6" t="s">
        <v>147</v>
      </c>
      <c r="H293" s="9">
        <v>0</v>
      </c>
      <c r="I293" s="40">
        <f>$B$81*H293</f>
        <v>0</v>
      </c>
      <c r="J293" s="40">
        <f>$E$81*H293</f>
        <v>0</v>
      </c>
      <c r="K293" s="40">
        <f>($H$81)*H293</f>
        <v>0</v>
      </c>
      <c r="L293" s="82">
        <f>$J$81*H293</f>
        <v>0</v>
      </c>
      <c r="M293" s="6" t="s">
        <v>147</v>
      </c>
      <c r="N293" s="40">
        <v>0</v>
      </c>
      <c r="O293" s="40">
        <f>$B$81*N293</f>
        <v>0</v>
      </c>
      <c r="P293" s="40">
        <f>$E$81*N293</f>
        <v>0</v>
      </c>
      <c r="Q293" s="40">
        <f>($H$81)*N293</f>
        <v>0</v>
      </c>
      <c r="R293" s="82">
        <f>$J$81*N293</f>
        <v>0</v>
      </c>
    </row>
    <row r="294" spans="1:18" x14ac:dyDescent="0.25">
      <c r="A294" s="6" t="s">
        <v>52</v>
      </c>
      <c r="B294" s="40">
        <v>0</v>
      </c>
      <c r="C294" s="40">
        <f>$B$88*B294</f>
        <v>0</v>
      </c>
      <c r="D294" s="40">
        <f>$E$88*B294</f>
        <v>0</v>
      </c>
      <c r="E294" s="40">
        <f>($H$88)*B294</f>
        <v>0</v>
      </c>
      <c r="F294" s="82">
        <f>$J$88*B294</f>
        <v>0</v>
      </c>
      <c r="G294" s="6" t="s">
        <v>52</v>
      </c>
      <c r="H294" s="9">
        <v>0</v>
      </c>
      <c r="I294" s="40">
        <f>$B$88*H294</f>
        <v>0</v>
      </c>
      <c r="J294" s="40">
        <f>$E$88*H294</f>
        <v>0</v>
      </c>
      <c r="K294" s="40">
        <f>($H$88)*H294</f>
        <v>0</v>
      </c>
      <c r="L294" s="82">
        <f>$J$88*H294</f>
        <v>0</v>
      </c>
      <c r="M294" s="6" t="s">
        <v>52</v>
      </c>
      <c r="N294" s="40">
        <v>0</v>
      </c>
      <c r="O294" s="40">
        <f>$B$88*N294</f>
        <v>0</v>
      </c>
      <c r="P294" s="40">
        <f>$E$88*N294</f>
        <v>0</v>
      </c>
      <c r="Q294" s="40">
        <f>($H$88)*N294</f>
        <v>0</v>
      </c>
      <c r="R294" s="82">
        <f>$J$88*N294</f>
        <v>0</v>
      </c>
    </row>
    <row r="295" spans="1:18" x14ac:dyDescent="0.25">
      <c r="A295" s="6" t="s">
        <v>148</v>
      </c>
      <c r="B295" s="40">
        <v>0</v>
      </c>
      <c r="C295" s="40">
        <f>$B$82*B295</f>
        <v>0</v>
      </c>
      <c r="D295" s="40">
        <f>$E$82*B295</f>
        <v>0</v>
      </c>
      <c r="E295" s="40">
        <f>($H$82)*B295</f>
        <v>0</v>
      </c>
      <c r="F295" s="82">
        <f>$J$82*B295</f>
        <v>0</v>
      </c>
      <c r="G295" s="6" t="s">
        <v>148</v>
      </c>
      <c r="H295" s="36">
        <v>0</v>
      </c>
      <c r="I295" s="40">
        <f>$B$82*H295</f>
        <v>0</v>
      </c>
      <c r="J295" s="40">
        <f>$E$82*H295</f>
        <v>0</v>
      </c>
      <c r="K295" s="40">
        <f>($H$82)*H295</f>
        <v>0</v>
      </c>
      <c r="L295" s="82">
        <f>$J$82*H295</f>
        <v>0</v>
      </c>
      <c r="M295" s="6" t="s">
        <v>148</v>
      </c>
      <c r="N295" s="40">
        <v>0</v>
      </c>
      <c r="O295" s="40">
        <f>$B$82*N295</f>
        <v>0</v>
      </c>
      <c r="P295" s="40">
        <f>$E$82*N295</f>
        <v>0</v>
      </c>
      <c r="Q295" s="40">
        <f>($H$82)*N295</f>
        <v>0</v>
      </c>
      <c r="R295" s="82">
        <f>$J$82*N295</f>
        <v>0</v>
      </c>
    </row>
    <row r="296" spans="1:18" x14ac:dyDescent="0.25">
      <c r="A296" s="6" t="s">
        <v>149</v>
      </c>
      <c r="B296" s="40">
        <v>1</v>
      </c>
      <c r="C296" s="40">
        <f>$B$85*B296</f>
        <v>2.0993499999999998</v>
      </c>
      <c r="D296" s="40">
        <f>$E$85*B296</f>
        <v>2.729155</v>
      </c>
      <c r="E296" s="40">
        <f>($H$85)*B296</f>
        <v>2.729155</v>
      </c>
      <c r="F296" s="82">
        <f>$J$85*B296</f>
        <v>2.0993499999999998</v>
      </c>
      <c r="G296" s="6" t="s">
        <v>149</v>
      </c>
      <c r="H296" s="36">
        <v>1</v>
      </c>
      <c r="I296" s="40">
        <f>$B$85*H296</f>
        <v>2.0993499999999998</v>
      </c>
      <c r="J296" s="40">
        <f>$E$85*H296</f>
        <v>2.729155</v>
      </c>
      <c r="K296" s="40">
        <f>($H$85)*H296</f>
        <v>2.729155</v>
      </c>
      <c r="L296" s="82">
        <f>$J$85*H296</f>
        <v>2.0993499999999998</v>
      </c>
      <c r="M296" s="6" t="s">
        <v>149</v>
      </c>
      <c r="N296" s="40">
        <v>1</v>
      </c>
      <c r="O296" s="40">
        <f>$B$85*N296</f>
        <v>2.0993499999999998</v>
      </c>
      <c r="P296" s="40">
        <f>$E$85*N296</f>
        <v>2.729155</v>
      </c>
      <c r="Q296" s="40">
        <f>($H$85)*N296</f>
        <v>2.729155</v>
      </c>
      <c r="R296" s="82">
        <f>$J$85*N296</f>
        <v>2.0993499999999998</v>
      </c>
    </row>
    <row r="297" spans="1:18" ht="15.75" thickBot="1" x14ac:dyDescent="0.3">
      <c r="A297" s="13" t="s">
        <v>50</v>
      </c>
      <c r="B297" s="40">
        <v>1</v>
      </c>
      <c r="C297" s="120">
        <v>0</v>
      </c>
      <c r="D297" s="120">
        <f>$E$80*B297</f>
        <v>7.7272000000000016</v>
      </c>
      <c r="E297" s="120">
        <f>($H$80)*B297</f>
        <v>7.7272000000000016</v>
      </c>
      <c r="F297" s="81">
        <f>$J$80*B297</f>
        <v>5.9440000000000008</v>
      </c>
      <c r="G297" s="13" t="s">
        <v>50</v>
      </c>
      <c r="H297" s="69">
        <v>0</v>
      </c>
      <c r="I297" s="120">
        <f>$B$80*H297</f>
        <v>0</v>
      </c>
      <c r="J297" s="120">
        <f>$E$80*H297</f>
        <v>0</v>
      </c>
      <c r="K297" s="120">
        <f>($H$80)*H297</f>
        <v>0</v>
      </c>
      <c r="L297" s="81">
        <f>$J$80*H297</f>
        <v>0</v>
      </c>
      <c r="M297" s="13" t="s">
        <v>50</v>
      </c>
      <c r="N297" s="69">
        <v>0</v>
      </c>
      <c r="O297" s="120">
        <f>$B$80*N297</f>
        <v>0</v>
      </c>
      <c r="P297" s="120">
        <f>$E$80*N297</f>
        <v>0</v>
      </c>
      <c r="Q297" s="120">
        <f>($H$80)*N297</f>
        <v>0</v>
      </c>
      <c r="R297" s="81">
        <f>$J$80*N297</f>
        <v>0</v>
      </c>
    </row>
    <row r="298" spans="1:18" ht="15.75" thickBot="1" x14ac:dyDescent="0.3">
      <c r="A298" s="123" t="s">
        <v>153</v>
      </c>
      <c r="B298" s="67"/>
      <c r="C298" s="124">
        <f>SUM(C292:C297)</f>
        <v>4.2309000000000001</v>
      </c>
      <c r="D298" s="124">
        <f>SUM(D292:D297)</f>
        <v>13.227370000000002</v>
      </c>
      <c r="E298" s="124">
        <f>SUM(E292:E297)</f>
        <v>14.727370000000002</v>
      </c>
      <c r="F298" s="125">
        <f>SUM(F292:F297)</f>
        <v>11.074900000000001</v>
      </c>
      <c r="G298" s="123" t="s">
        <v>153</v>
      </c>
      <c r="H298" s="67"/>
      <c r="I298" s="124">
        <f>SUM(I292:I297)</f>
        <v>13.609720000000001</v>
      </c>
      <c r="J298" s="124">
        <f>SUM(J292:J297)</f>
        <v>17.692636000000004</v>
      </c>
      <c r="K298" s="124">
        <f>SUM(K292:K297)</f>
        <v>25.792636000000002</v>
      </c>
      <c r="L298" s="125">
        <f>SUM(L292:L297)</f>
        <v>18.469720000000002</v>
      </c>
      <c r="M298" s="123" t="s">
        <v>153</v>
      </c>
      <c r="N298" s="67"/>
      <c r="O298" s="124">
        <f>SUM(O292:O297)</f>
        <v>13.609720000000001</v>
      </c>
      <c r="P298" s="124">
        <f>SUM(P292:P297)</f>
        <v>17.692636000000004</v>
      </c>
      <c r="Q298" s="124">
        <f>SUM(Q292:Q297)</f>
        <v>25.792636000000002</v>
      </c>
      <c r="R298" s="125">
        <f>SUM(R292:R297)</f>
        <v>18.469720000000002</v>
      </c>
    </row>
    <row r="299" spans="1:18" ht="15.75" thickBot="1" x14ac:dyDescent="0.3">
      <c r="A299" s="6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7"/>
    </row>
    <row r="300" spans="1:18" ht="15.75" thickBot="1" x14ac:dyDescent="0.3">
      <c r="A300" s="178" t="s">
        <v>154</v>
      </c>
      <c r="B300" s="179"/>
      <c r="C300" s="179"/>
      <c r="D300" s="179"/>
      <c r="E300" s="179"/>
      <c r="F300" s="180"/>
      <c r="G300" s="178" t="s">
        <v>154</v>
      </c>
      <c r="H300" s="179"/>
      <c r="I300" s="179"/>
      <c r="J300" s="179"/>
      <c r="K300" s="179"/>
      <c r="L300" s="180"/>
      <c r="M300" s="178" t="s">
        <v>154</v>
      </c>
      <c r="N300" s="179"/>
      <c r="O300" s="179"/>
      <c r="P300" s="179"/>
      <c r="Q300" s="179"/>
      <c r="R300" s="180"/>
    </row>
    <row r="301" spans="1:18" x14ac:dyDescent="0.25">
      <c r="A301" s="79"/>
      <c r="B301" s="121" t="s">
        <v>15</v>
      </c>
      <c r="C301" s="121" t="s">
        <v>40</v>
      </c>
      <c r="D301" s="121" t="s">
        <v>43</v>
      </c>
      <c r="E301" s="121" t="s">
        <v>46</v>
      </c>
      <c r="F301" s="122" t="s">
        <v>150</v>
      </c>
      <c r="G301" s="79"/>
      <c r="H301" s="121" t="s">
        <v>15</v>
      </c>
      <c r="I301" s="121" t="s">
        <v>40</v>
      </c>
      <c r="J301" s="121" t="s">
        <v>43</v>
      </c>
      <c r="K301" s="121" t="s">
        <v>46</v>
      </c>
      <c r="L301" s="122" t="s">
        <v>150</v>
      </c>
      <c r="M301" s="79"/>
      <c r="N301" s="121" t="s">
        <v>15</v>
      </c>
      <c r="O301" s="121" t="s">
        <v>40</v>
      </c>
      <c r="P301" s="121" t="s">
        <v>43</v>
      </c>
      <c r="Q301" s="121" t="s">
        <v>46</v>
      </c>
      <c r="R301" s="122" t="s">
        <v>150</v>
      </c>
    </row>
    <row r="302" spans="1:18" x14ac:dyDescent="0.25">
      <c r="A302" s="6" t="s">
        <v>49</v>
      </c>
      <c r="B302" s="40">
        <v>0.5</v>
      </c>
      <c r="C302" s="40">
        <f>$B$77*B302</f>
        <v>2.1315500000000003</v>
      </c>
      <c r="D302" s="40">
        <f>$E$77*B302</f>
        <v>2.7710150000000007</v>
      </c>
      <c r="E302" s="40">
        <f>($H$77)*B302</f>
        <v>4.2710150000000002</v>
      </c>
      <c r="F302" s="82">
        <f>$J$77*B302</f>
        <v>3.0315500000000002</v>
      </c>
      <c r="G302" s="6" t="s">
        <v>49</v>
      </c>
      <c r="H302" s="9">
        <f>H292</f>
        <v>2.7</v>
      </c>
      <c r="I302" s="40">
        <f>$B$77*H302</f>
        <v>11.510370000000002</v>
      </c>
      <c r="J302" s="40">
        <f>$E$77*H302</f>
        <v>14.963481000000005</v>
      </c>
      <c r="K302" s="40">
        <f>($H$77)*H302</f>
        <v>23.063481000000003</v>
      </c>
      <c r="L302" s="82">
        <f>$J$77*H302</f>
        <v>16.370370000000001</v>
      </c>
      <c r="M302" s="6" t="s">
        <v>49</v>
      </c>
      <c r="N302" s="40">
        <f>N292</f>
        <v>2.7</v>
      </c>
      <c r="O302" s="40">
        <f>$B$77*N302</f>
        <v>11.510370000000002</v>
      </c>
      <c r="P302" s="40">
        <f>$E$77*N302</f>
        <v>14.963481000000005</v>
      </c>
      <c r="Q302" s="40">
        <f>($H$77)*N302</f>
        <v>23.063481000000003</v>
      </c>
      <c r="R302" s="82">
        <f>$J$77*N302</f>
        <v>16.370370000000001</v>
      </c>
    </row>
    <row r="303" spans="1:18" x14ac:dyDescent="0.25">
      <c r="A303" s="6" t="s">
        <v>147</v>
      </c>
      <c r="B303" s="40">
        <v>0</v>
      </c>
      <c r="C303" s="40">
        <f>$B$81*B303</f>
        <v>0</v>
      </c>
      <c r="D303" s="40">
        <f>$E$81*B303</f>
        <v>0</v>
      </c>
      <c r="E303" s="40">
        <f>($H$81)*B303</f>
        <v>0</v>
      </c>
      <c r="F303" s="82">
        <f>$J$81*B303</f>
        <v>0</v>
      </c>
      <c r="G303" s="6" t="s">
        <v>147</v>
      </c>
      <c r="H303" s="9">
        <v>0</v>
      </c>
      <c r="I303" s="40">
        <f>$B$81*H303</f>
        <v>0</v>
      </c>
      <c r="J303" s="40">
        <f>$E$81*H303</f>
        <v>0</v>
      </c>
      <c r="K303" s="40">
        <f>($H$81)*H303</f>
        <v>0</v>
      </c>
      <c r="L303" s="82">
        <f>$J$81*H303</f>
        <v>0</v>
      </c>
      <c r="M303" s="6" t="s">
        <v>147</v>
      </c>
      <c r="N303" s="40">
        <v>0</v>
      </c>
      <c r="O303" s="40">
        <f>$B$81*N303</f>
        <v>0</v>
      </c>
      <c r="P303" s="40">
        <f>$E$81*N303</f>
        <v>0</v>
      </c>
      <c r="Q303" s="40">
        <f>($H$81)*N303</f>
        <v>0</v>
      </c>
      <c r="R303" s="82">
        <f>$J$81*N303</f>
        <v>0</v>
      </c>
    </row>
    <row r="304" spans="1:18" x14ac:dyDescent="0.25">
      <c r="A304" s="6" t="s">
        <v>52</v>
      </c>
      <c r="B304" s="40">
        <v>0</v>
      </c>
      <c r="C304" s="40">
        <f>$B$88*B304</f>
        <v>0</v>
      </c>
      <c r="D304" s="40">
        <f>$E$88*B304</f>
        <v>0</v>
      </c>
      <c r="E304" s="40">
        <f>($H$88)*B304</f>
        <v>0</v>
      </c>
      <c r="F304" s="82">
        <f>$J$88*B304</f>
        <v>0</v>
      </c>
      <c r="G304" s="6" t="s">
        <v>52</v>
      </c>
      <c r="H304" s="9">
        <v>0</v>
      </c>
      <c r="I304" s="40">
        <f>$B$88*H304</f>
        <v>0</v>
      </c>
      <c r="J304" s="40">
        <f>$E$88*H304</f>
        <v>0</v>
      </c>
      <c r="K304" s="40">
        <f>($H$88)*H304</f>
        <v>0</v>
      </c>
      <c r="L304" s="82">
        <f>$J$88*H304</f>
        <v>0</v>
      </c>
      <c r="M304" s="6" t="s">
        <v>52</v>
      </c>
      <c r="N304" s="40">
        <v>0</v>
      </c>
      <c r="O304" s="40">
        <f>$B$88*N304</f>
        <v>0</v>
      </c>
      <c r="P304" s="40">
        <f>$E$88*N304</f>
        <v>0</v>
      </c>
      <c r="Q304" s="40">
        <f>($H$88)*N304</f>
        <v>0</v>
      </c>
      <c r="R304" s="82">
        <f>$J$88*N304</f>
        <v>0</v>
      </c>
    </row>
    <row r="305" spans="1:18" x14ac:dyDescent="0.25">
      <c r="A305" s="6" t="s">
        <v>148</v>
      </c>
      <c r="B305" s="40">
        <v>1</v>
      </c>
      <c r="C305" s="40">
        <f>$B$83*B305</f>
        <v>3.6127500000000001</v>
      </c>
      <c r="D305" s="40">
        <f>$E$83*B305</f>
        <v>4.6965750000000002</v>
      </c>
      <c r="E305" s="40">
        <f>($H$83)*B305</f>
        <v>4.6965750000000002</v>
      </c>
      <c r="F305" s="82">
        <f>$J$83*B305</f>
        <v>3.6127500000000001</v>
      </c>
      <c r="G305" s="6" t="s">
        <v>148</v>
      </c>
      <c r="H305" s="36">
        <v>1</v>
      </c>
      <c r="I305" s="40">
        <f>$B$83*H305</f>
        <v>3.6127500000000001</v>
      </c>
      <c r="J305" s="40">
        <f>$E$83*H305</f>
        <v>4.6965750000000002</v>
      </c>
      <c r="K305" s="40">
        <f>($H$83)*H305</f>
        <v>4.6965750000000002</v>
      </c>
      <c r="L305" s="82">
        <f>$J$83*H305</f>
        <v>3.6127500000000001</v>
      </c>
      <c r="M305" s="6" t="s">
        <v>148</v>
      </c>
      <c r="N305" s="40">
        <v>1</v>
      </c>
      <c r="O305" s="40">
        <f>$B$83*N305</f>
        <v>3.6127500000000001</v>
      </c>
      <c r="P305" s="40">
        <f>$E$83*N305</f>
        <v>4.6965750000000002</v>
      </c>
      <c r="Q305" s="40">
        <f>($H$83)*N305</f>
        <v>4.6965750000000002</v>
      </c>
      <c r="R305" s="82">
        <f>$J$83*N305</f>
        <v>3.6127500000000001</v>
      </c>
    </row>
    <row r="306" spans="1:18" x14ac:dyDescent="0.25">
      <c r="A306" s="6" t="s">
        <v>149</v>
      </c>
      <c r="B306" s="40">
        <v>0</v>
      </c>
      <c r="C306" s="40">
        <f>$B$85*B306</f>
        <v>0</v>
      </c>
      <c r="D306" s="40">
        <f>$E$85*B306</f>
        <v>0</v>
      </c>
      <c r="E306" s="40">
        <f>($H$85)*B306</f>
        <v>0</v>
      </c>
      <c r="F306" s="82">
        <f>$J$85*B306</f>
        <v>0</v>
      </c>
      <c r="G306" s="6" t="s">
        <v>149</v>
      </c>
      <c r="H306" s="36">
        <v>0</v>
      </c>
      <c r="I306" s="40">
        <f>$B$85*H306</f>
        <v>0</v>
      </c>
      <c r="J306" s="40">
        <f>$E$85*H306</f>
        <v>0</v>
      </c>
      <c r="K306" s="40">
        <f>($H$85)*H306</f>
        <v>0</v>
      </c>
      <c r="L306" s="82">
        <f>$J$85*H306</f>
        <v>0</v>
      </c>
      <c r="M306" s="6" t="s">
        <v>149</v>
      </c>
      <c r="N306" s="40">
        <v>0</v>
      </c>
      <c r="O306" s="40">
        <f>$B$85*N306</f>
        <v>0</v>
      </c>
      <c r="P306" s="40">
        <f>$E$85*N306</f>
        <v>0</v>
      </c>
      <c r="Q306" s="40">
        <f>($H$85)*N306</f>
        <v>0</v>
      </c>
      <c r="R306" s="82">
        <f>$J$85*N306</f>
        <v>0</v>
      </c>
    </row>
    <row r="307" spans="1:18" ht="15.75" thickBot="1" x14ac:dyDescent="0.3">
      <c r="A307" s="13" t="s">
        <v>50</v>
      </c>
      <c r="B307" s="69">
        <v>1</v>
      </c>
      <c r="C307" s="120">
        <f>$B$80*B307</f>
        <v>5.9440000000000008</v>
      </c>
      <c r="D307" s="120">
        <f>$E$80*B307</f>
        <v>7.7272000000000016</v>
      </c>
      <c r="E307" s="120">
        <f>($H$80)*B307</f>
        <v>7.7272000000000016</v>
      </c>
      <c r="F307" s="81">
        <f>$J$80*B307</f>
        <v>5.9440000000000008</v>
      </c>
      <c r="G307" s="13" t="s">
        <v>50</v>
      </c>
      <c r="H307" s="69">
        <v>0</v>
      </c>
      <c r="I307" s="120">
        <f>$B$80*H307</f>
        <v>0</v>
      </c>
      <c r="J307" s="120">
        <f>$E$80*H307</f>
        <v>0</v>
      </c>
      <c r="K307" s="120">
        <f>($H$80)*H307</f>
        <v>0</v>
      </c>
      <c r="L307" s="81">
        <f>$J$80*H307</f>
        <v>0</v>
      </c>
      <c r="M307" s="13" t="s">
        <v>50</v>
      </c>
      <c r="N307" s="69">
        <v>0</v>
      </c>
      <c r="O307" s="120">
        <f>$B$80*N307</f>
        <v>0</v>
      </c>
      <c r="P307" s="120">
        <f>$E$80*N307</f>
        <v>0</v>
      </c>
      <c r="Q307" s="120">
        <f>($H$80)*N307</f>
        <v>0</v>
      </c>
      <c r="R307" s="81">
        <f>$J$80*N307</f>
        <v>0</v>
      </c>
    </row>
    <row r="308" spans="1:18" ht="15.75" thickBot="1" x14ac:dyDescent="0.3">
      <c r="A308" s="123" t="s">
        <v>153</v>
      </c>
      <c r="B308" s="67"/>
      <c r="C308" s="124">
        <f>SUM(C302:C307)</f>
        <v>11.688300000000002</v>
      </c>
      <c r="D308" s="124">
        <f>SUM(D302:D307)</f>
        <v>15.194790000000003</v>
      </c>
      <c r="E308" s="124">
        <f>SUM(E302:E307)</f>
        <v>16.694790000000005</v>
      </c>
      <c r="F308" s="125">
        <f>SUM(F302:F307)</f>
        <v>12.5883</v>
      </c>
      <c r="G308" s="123" t="s">
        <v>153</v>
      </c>
      <c r="H308" s="67"/>
      <c r="I308" s="124">
        <f>SUM(I302:I307)</f>
        <v>15.123120000000002</v>
      </c>
      <c r="J308" s="124">
        <f>SUM(J302:J307)</f>
        <v>19.660056000000004</v>
      </c>
      <c r="K308" s="124">
        <f>SUM(K302:K307)</f>
        <v>27.760056000000002</v>
      </c>
      <c r="L308" s="125">
        <f>SUM(L302:L307)</f>
        <v>19.98312</v>
      </c>
      <c r="M308" s="123" t="s">
        <v>153</v>
      </c>
      <c r="N308" s="67"/>
      <c r="O308" s="124">
        <f>SUM(O302:O307)</f>
        <v>15.123120000000002</v>
      </c>
      <c r="P308" s="124">
        <f>SUM(P302:P307)</f>
        <v>19.660056000000004</v>
      </c>
      <c r="Q308" s="124">
        <f>SUM(Q302:Q307)</f>
        <v>27.760056000000002</v>
      </c>
      <c r="R308" s="125">
        <f>SUM(R302:R307)</f>
        <v>19.98312</v>
      </c>
    </row>
    <row r="309" spans="1:18" ht="15.75" thickBot="1" x14ac:dyDescent="0.3">
      <c r="A309" s="6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7"/>
    </row>
    <row r="310" spans="1:18" ht="15.75" thickBot="1" x14ac:dyDescent="0.3">
      <c r="A310" s="178" t="s">
        <v>155</v>
      </c>
      <c r="B310" s="179"/>
      <c r="C310" s="179"/>
      <c r="D310" s="179"/>
      <c r="E310" s="179"/>
      <c r="F310" s="180"/>
      <c r="G310" s="178" t="s">
        <v>155</v>
      </c>
      <c r="H310" s="179"/>
      <c r="I310" s="179"/>
      <c r="J310" s="179"/>
      <c r="K310" s="179"/>
      <c r="L310" s="180"/>
      <c r="M310" s="178" t="s">
        <v>155</v>
      </c>
      <c r="N310" s="179"/>
      <c r="O310" s="179"/>
      <c r="P310" s="179"/>
      <c r="Q310" s="179"/>
      <c r="R310" s="180"/>
    </row>
    <row r="311" spans="1:18" x14ac:dyDescent="0.25">
      <c r="A311" s="79"/>
      <c r="B311" s="121" t="s">
        <v>15</v>
      </c>
      <c r="C311" s="121" t="s">
        <v>40</v>
      </c>
      <c r="D311" s="121" t="s">
        <v>43</v>
      </c>
      <c r="E311" s="121" t="s">
        <v>46</v>
      </c>
      <c r="F311" s="122" t="s">
        <v>150</v>
      </c>
      <c r="G311" s="79"/>
      <c r="H311" s="121" t="s">
        <v>15</v>
      </c>
      <c r="I311" s="121" t="s">
        <v>40</v>
      </c>
      <c r="J311" s="121" t="s">
        <v>43</v>
      </c>
      <c r="K311" s="121" t="s">
        <v>46</v>
      </c>
      <c r="L311" s="122" t="s">
        <v>150</v>
      </c>
      <c r="M311" s="79"/>
      <c r="N311" s="121" t="s">
        <v>15</v>
      </c>
      <c r="O311" s="121" t="s">
        <v>40</v>
      </c>
      <c r="P311" s="121" t="s">
        <v>43</v>
      </c>
      <c r="Q311" s="121" t="s">
        <v>46</v>
      </c>
      <c r="R311" s="122" t="s">
        <v>150</v>
      </c>
    </row>
    <row r="312" spans="1:18" x14ac:dyDescent="0.25">
      <c r="A312" s="6" t="s">
        <v>49</v>
      </c>
      <c r="B312" s="40">
        <v>0.5</v>
      </c>
      <c r="C312" s="40">
        <f>$B$77*B312</f>
        <v>2.1315500000000003</v>
      </c>
      <c r="D312" s="40">
        <f>$E$77*B312</f>
        <v>2.7710150000000007</v>
      </c>
      <c r="E312" s="40">
        <f>($H$77)*B312</f>
        <v>4.2710150000000002</v>
      </c>
      <c r="F312" s="82">
        <f>$J$77*B312</f>
        <v>3.0315500000000002</v>
      </c>
      <c r="G312" s="6" t="s">
        <v>49</v>
      </c>
      <c r="H312" s="9">
        <f>H292</f>
        <v>2.7</v>
      </c>
      <c r="I312" s="40">
        <f>$B$77*H312</f>
        <v>11.510370000000002</v>
      </c>
      <c r="J312" s="40">
        <f>$E$77*H312</f>
        <v>14.963481000000005</v>
      </c>
      <c r="K312" s="40">
        <f>($H$77)*H312</f>
        <v>23.063481000000003</v>
      </c>
      <c r="L312" s="82">
        <f>$J$77*H312</f>
        <v>16.370370000000001</v>
      </c>
      <c r="M312" s="6" t="s">
        <v>49</v>
      </c>
      <c r="N312" s="40">
        <f>N302</f>
        <v>2.7</v>
      </c>
      <c r="O312" s="40">
        <f>$B$77*N312</f>
        <v>11.510370000000002</v>
      </c>
      <c r="P312" s="40">
        <f>$E$77*N312</f>
        <v>14.963481000000005</v>
      </c>
      <c r="Q312" s="40">
        <f>($H$77)*N312</f>
        <v>23.063481000000003</v>
      </c>
      <c r="R312" s="82">
        <f>$J$77*N312</f>
        <v>16.370370000000001</v>
      </c>
    </row>
    <row r="313" spans="1:18" x14ac:dyDescent="0.25">
      <c r="A313" s="6" t="s">
        <v>147</v>
      </c>
      <c r="B313" s="40">
        <v>0</v>
      </c>
      <c r="C313" s="40">
        <f>$B$81*B313</f>
        <v>0</v>
      </c>
      <c r="D313" s="40">
        <f>$E$81*B313</f>
        <v>0</v>
      </c>
      <c r="E313" s="40">
        <f>($H$81)*B313</f>
        <v>0</v>
      </c>
      <c r="F313" s="82">
        <f>$J$81*B313</f>
        <v>0</v>
      </c>
      <c r="G313" s="6" t="s">
        <v>147</v>
      </c>
      <c r="H313" s="9">
        <v>0</v>
      </c>
      <c r="I313" s="40">
        <f>$B$81*H313</f>
        <v>0</v>
      </c>
      <c r="J313" s="40">
        <f>$E$81*H313</f>
        <v>0</v>
      </c>
      <c r="K313" s="40">
        <f>($H$81)*H313</f>
        <v>0</v>
      </c>
      <c r="L313" s="82">
        <f>$J$81*H313</f>
        <v>0</v>
      </c>
      <c r="M313" s="6" t="s">
        <v>147</v>
      </c>
      <c r="N313" s="40">
        <v>0</v>
      </c>
      <c r="O313" s="40">
        <f>$B$81*N313</f>
        <v>0</v>
      </c>
      <c r="P313" s="40">
        <f>$E$81*N313</f>
        <v>0</v>
      </c>
      <c r="Q313" s="40">
        <f>($H$81)*N313</f>
        <v>0</v>
      </c>
      <c r="R313" s="82">
        <f>$J$81*N313</f>
        <v>0</v>
      </c>
    </row>
    <row r="314" spans="1:18" x14ac:dyDescent="0.25">
      <c r="A314" s="6" t="s">
        <v>52</v>
      </c>
      <c r="B314" s="40">
        <v>0</v>
      </c>
      <c r="C314" s="40">
        <f>$B$88*B314</f>
        <v>0</v>
      </c>
      <c r="D314" s="40">
        <f>$E$88*B314</f>
        <v>0</v>
      </c>
      <c r="E314" s="40">
        <f>($H$88)*B314</f>
        <v>0</v>
      </c>
      <c r="F314" s="82">
        <f>$J$88*B314</f>
        <v>0</v>
      </c>
      <c r="G314" s="6" t="s">
        <v>52</v>
      </c>
      <c r="H314" s="9">
        <v>0</v>
      </c>
      <c r="I314" s="40">
        <f>$B$88*H314</f>
        <v>0</v>
      </c>
      <c r="J314" s="40">
        <f>$E$88*H314</f>
        <v>0</v>
      </c>
      <c r="K314" s="40">
        <f>($H$88)*H314</f>
        <v>0</v>
      </c>
      <c r="L314" s="82">
        <f>$J$88*H314</f>
        <v>0</v>
      </c>
      <c r="M314" s="6" t="s">
        <v>52</v>
      </c>
      <c r="N314" s="40">
        <v>0</v>
      </c>
      <c r="O314" s="40">
        <f>$B$88*N314</f>
        <v>0</v>
      </c>
      <c r="P314" s="40">
        <f>$E$88*N314</f>
        <v>0</v>
      </c>
      <c r="Q314" s="40">
        <f>($H$88)*N314</f>
        <v>0</v>
      </c>
      <c r="R314" s="82">
        <f>$J$88*N314</f>
        <v>0</v>
      </c>
    </row>
    <row r="315" spans="1:18" x14ac:dyDescent="0.25">
      <c r="A315" s="6" t="s">
        <v>148</v>
      </c>
      <c r="B315" s="40">
        <v>1</v>
      </c>
      <c r="C315" s="40">
        <f>$B$84*B315</f>
        <v>4.3627500000000001</v>
      </c>
      <c r="D315" s="40">
        <f>$E$84*B315</f>
        <v>5.6715750000000007</v>
      </c>
      <c r="E315" s="40">
        <f>($H$84)*B315</f>
        <v>5.6715750000000007</v>
      </c>
      <c r="F315" s="82">
        <f>$J$84*B315</f>
        <v>4.3627500000000001</v>
      </c>
      <c r="G315" s="6" t="s">
        <v>148</v>
      </c>
      <c r="H315" s="36">
        <v>1</v>
      </c>
      <c r="I315" s="40">
        <f>$B$84*H315</f>
        <v>4.3627500000000001</v>
      </c>
      <c r="J315" s="40">
        <f>$E$84*H315</f>
        <v>5.6715750000000007</v>
      </c>
      <c r="K315" s="40">
        <f>($H$84)*H315</f>
        <v>5.6715750000000007</v>
      </c>
      <c r="L315" s="82">
        <f>$J$84*H315</f>
        <v>4.3627500000000001</v>
      </c>
      <c r="M315" s="6" t="s">
        <v>148</v>
      </c>
      <c r="N315" s="40">
        <v>1</v>
      </c>
      <c r="O315" s="40">
        <v>1</v>
      </c>
      <c r="P315" s="40">
        <f>$E$84*N315</f>
        <v>5.6715750000000007</v>
      </c>
      <c r="Q315" s="40">
        <f>($H$84)*N315</f>
        <v>5.6715750000000007</v>
      </c>
      <c r="R315" s="82">
        <f>$J$84*N315</f>
        <v>4.3627500000000001</v>
      </c>
    </row>
    <row r="316" spans="1:18" x14ac:dyDescent="0.25">
      <c r="A316" s="6" t="s">
        <v>149</v>
      </c>
      <c r="B316" s="40">
        <v>0</v>
      </c>
      <c r="C316" s="40">
        <f>$B$85*B316</f>
        <v>0</v>
      </c>
      <c r="D316" s="40">
        <f>$E$85*B316</f>
        <v>0</v>
      </c>
      <c r="E316" s="40">
        <f>($H$85)*B316</f>
        <v>0</v>
      </c>
      <c r="F316" s="82">
        <f>$J$85*B316</f>
        <v>0</v>
      </c>
      <c r="G316" s="6" t="s">
        <v>149</v>
      </c>
      <c r="H316" s="36">
        <v>0</v>
      </c>
      <c r="I316" s="40">
        <f>$B$85*H316</f>
        <v>0</v>
      </c>
      <c r="J316" s="40">
        <f>$E$85*H316</f>
        <v>0</v>
      </c>
      <c r="K316" s="40">
        <f>($H$85)*H316</f>
        <v>0</v>
      </c>
      <c r="L316" s="82">
        <f>$J$85*H316</f>
        <v>0</v>
      </c>
      <c r="M316" s="6" t="s">
        <v>149</v>
      </c>
      <c r="N316" s="40">
        <v>0</v>
      </c>
      <c r="O316" s="40">
        <f>$B$85*N316</f>
        <v>0</v>
      </c>
      <c r="P316" s="40">
        <f>$E$85*N316</f>
        <v>0</v>
      </c>
      <c r="Q316" s="40">
        <f>($H$85)*N316</f>
        <v>0</v>
      </c>
      <c r="R316" s="82">
        <f>$J$85*N316</f>
        <v>0</v>
      </c>
    </row>
    <row r="317" spans="1:18" ht="15.75" thickBot="1" x14ac:dyDescent="0.3">
      <c r="A317" s="13" t="s">
        <v>50</v>
      </c>
      <c r="B317" s="69">
        <v>0</v>
      </c>
      <c r="C317" s="120">
        <f>$B$80*B317</f>
        <v>0</v>
      </c>
      <c r="D317" s="120">
        <f>$E$80*B317</f>
        <v>0</v>
      </c>
      <c r="E317" s="120">
        <f>($H$80)*B317</f>
        <v>0</v>
      </c>
      <c r="F317" s="81">
        <f>$J$80*B317</f>
        <v>0</v>
      </c>
      <c r="G317" s="13" t="s">
        <v>50</v>
      </c>
      <c r="H317" s="69">
        <v>0</v>
      </c>
      <c r="I317" s="120">
        <f>$B$80*H317</f>
        <v>0</v>
      </c>
      <c r="J317" s="120">
        <f>$E$80*H317</f>
        <v>0</v>
      </c>
      <c r="K317" s="120">
        <f>($H$80)*H317</f>
        <v>0</v>
      </c>
      <c r="L317" s="81">
        <f>$J$80*H317</f>
        <v>0</v>
      </c>
      <c r="M317" s="13" t="s">
        <v>50</v>
      </c>
      <c r="N317" s="69">
        <v>0</v>
      </c>
      <c r="O317" s="120">
        <f>$B$80*N317</f>
        <v>0</v>
      </c>
      <c r="P317" s="120">
        <f>$E$80*N317</f>
        <v>0</v>
      </c>
      <c r="Q317" s="120">
        <f>($H$80)*N317</f>
        <v>0</v>
      </c>
      <c r="R317" s="81">
        <f>$J$80*N317</f>
        <v>0</v>
      </c>
    </row>
    <row r="318" spans="1:18" ht="15.75" thickBot="1" x14ac:dyDescent="0.3">
      <c r="A318" s="123" t="s">
        <v>153</v>
      </c>
      <c r="B318" s="67"/>
      <c r="C318" s="124">
        <f>SUM(C312:C317)</f>
        <v>6.4943000000000008</v>
      </c>
      <c r="D318" s="124">
        <f>SUM(D312:D317)</f>
        <v>8.4425900000000009</v>
      </c>
      <c r="E318" s="124">
        <f>SUM(E312:E317)</f>
        <v>9.9425900000000009</v>
      </c>
      <c r="F318" s="125">
        <f>SUM(F312:F317)</f>
        <v>7.3943000000000003</v>
      </c>
      <c r="G318" s="123" t="s">
        <v>153</v>
      </c>
      <c r="H318" s="67"/>
      <c r="I318" s="124">
        <f>SUM(I312:I317)</f>
        <v>15.873120000000002</v>
      </c>
      <c r="J318" s="124">
        <f>SUM(J312:J317)</f>
        <v>20.635056000000006</v>
      </c>
      <c r="K318" s="124">
        <f>SUM(K312:K317)</f>
        <v>28.735056000000004</v>
      </c>
      <c r="L318" s="125">
        <f>SUM(L312:L317)</f>
        <v>20.73312</v>
      </c>
      <c r="M318" s="123" t="s">
        <v>153</v>
      </c>
      <c r="N318" s="67"/>
      <c r="O318" s="124">
        <f>SUM(O312:O317)</f>
        <v>12.510370000000002</v>
      </c>
      <c r="P318" s="124">
        <f>SUM(P312:P317)</f>
        <v>20.635056000000006</v>
      </c>
      <c r="Q318" s="124">
        <f>SUM(Q312:Q317)</f>
        <v>28.735056000000004</v>
      </c>
      <c r="R318" s="125">
        <f>SUM(R312:R317)</f>
        <v>20.73312</v>
      </c>
    </row>
    <row r="320" spans="1:18" ht="15.75" thickBot="1" x14ac:dyDescent="0.3"/>
    <row r="321" spans="1:12" ht="15.75" thickBot="1" x14ac:dyDescent="0.3">
      <c r="A321" s="170" t="s">
        <v>183</v>
      </c>
      <c r="B321" s="175"/>
      <c r="C321" s="175"/>
      <c r="D321" s="175"/>
      <c r="E321" s="175"/>
      <c r="F321" s="175"/>
      <c r="G321" s="175"/>
      <c r="H321" s="175"/>
      <c r="I321" s="175"/>
      <c r="J321" s="175"/>
      <c r="K321" s="175"/>
      <c r="L321" s="171"/>
    </row>
    <row r="322" spans="1:12" ht="15.75" thickBot="1" x14ac:dyDescent="0.3">
      <c r="A322" s="178" t="s">
        <v>187</v>
      </c>
      <c r="B322" s="179"/>
      <c r="C322" s="179"/>
      <c r="D322" s="179"/>
      <c r="E322" s="179"/>
      <c r="F322" s="180"/>
      <c r="G322" s="178" t="s">
        <v>188</v>
      </c>
      <c r="H322" s="179"/>
      <c r="I322" s="179"/>
      <c r="J322" s="179"/>
      <c r="K322" s="179"/>
      <c r="L322" s="180"/>
    </row>
    <row r="323" spans="1:12" ht="15.75" thickBot="1" x14ac:dyDescent="0.3">
      <c r="A323" s="178" t="s">
        <v>152</v>
      </c>
      <c r="B323" s="179"/>
      <c r="C323" s="179"/>
      <c r="D323" s="179"/>
      <c r="E323" s="179"/>
      <c r="F323" s="180"/>
      <c r="G323" s="178" t="s">
        <v>152</v>
      </c>
      <c r="H323" s="179"/>
      <c r="I323" s="179"/>
      <c r="J323" s="179"/>
      <c r="K323" s="179"/>
      <c r="L323" s="180"/>
    </row>
    <row r="324" spans="1:12" x14ac:dyDescent="0.25">
      <c r="A324" s="79"/>
      <c r="B324" s="121" t="s">
        <v>15</v>
      </c>
      <c r="C324" s="121" t="s">
        <v>40</v>
      </c>
      <c r="D324" s="121" t="s">
        <v>43</v>
      </c>
      <c r="E324" s="121" t="s">
        <v>46</v>
      </c>
      <c r="F324" s="122" t="s">
        <v>150</v>
      </c>
      <c r="G324" s="79"/>
      <c r="H324" s="121" t="s">
        <v>15</v>
      </c>
      <c r="I324" s="121" t="s">
        <v>40</v>
      </c>
      <c r="J324" s="121" t="s">
        <v>43</v>
      </c>
      <c r="K324" s="121" t="s">
        <v>46</v>
      </c>
      <c r="L324" s="122" t="s">
        <v>150</v>
      </c>
    </row>
    <row r="325" spans="1:12" x14ac:dyDescent="0.25">
      <c r="A325" s="6" t="s">
        <v>49</v>
      </c>
      <c r="B325" s="40">
        <f>(5.4+5.2)/2</f>
        <v>5.3000000000000007</v>
      </c>
      <c r="C325" s="40">
        <f>$B$77*B325</f>
        <v>22.594430000000006</v>
      </c>
      <c r="D325" s="40">
        <f>$E$77*B325</f>
        <v>29.372759000000013</v>
      </c>
      <c r="E325" s="40">
        <f>($H$77)*B325</f>
        <v>45.272759000000008</v>
      </c>
      <c r="F325" s="82">
        <f>$J$77*B325</f>
        <v>32.134430000000009</v>
      </c>
      <c r="G325" s="6" t="s">
        <v>49</v>
      </c>
      <c r="H325" s="40">
        <f>(5.4+5.2)/2</f>
        <v>5.3000000000000007</v>
      </c>
      <c r="I325" s="40">
        <f>$B$77*H325</f>
        <v>22.594430000000006</v>
      </c>
      <c r="J325" s="40">
        <f>$E$77*H325</f>
        <v>29.372759000000013</v>
      </c>
      <c r="K325" s="40">
        <f>($H$77)*H325</f>
        <v>45.272759000000008</v>
      </c>
      <c r="L325" s="82">
        <f>$J$77*H325</f>
        <v>32.134430000000009</v>
      </c>
    </row>
    <row r="326" spans="1:12" x14ac:dyDescent="0.25">
      <c r="A326" s="6" t="s">
        <v>147</v>
      </c>
      <c r="B326" s="40">
        <v>0</v>
      </c>
      <c r="C326" s="40">
        <f>$B$81*B326</f>
        <v>0</v>
      </c>
      <c r="D326" s="40">
        <f>$E$81*B326</f>
        <v>0</v>
      </c>
      <c r="E326" s="40">
        <f>($H$81)*B326</f>
        <v>0</v>
      </c>
      <c r="F326" s="82">
        <f>$J$81*B326</f>
        <v>0</v>
      </c>
      <c r="G326" s="6" t="s">
        <v>147</v>
      </c>
      <c r="H326" s="40">
        <v>0</v>
      </c>
      <c r="I326" s="40">
        <f>$B$81*H326</f>
        <v>0</v>
      </c>
      <c r="J326" s="40">
        <f>$E$81*H326</f>
        <v>0</v>
      </c>
      <c r="K326" s="40">
        <f>($H$81)*H326</f>
        <v>0</v>
      </c>
      <c r="L326" s="82">
        <f>$J$81*H326</f>
        <v>0</v>
      </c>
    </row>
    <row r="327" spans="1:12" x14ac:dyDescent="0.25">
      <c r="A327" s="6" t="s">
        <v>52</v>
      </c>
      <c r="B327" s="40">
        <v>0</v>
      </c>
      <c r="C327" s="40">
        <f>$B$88*B327</f>
        <v>0</v>
      </c>
      <c r="D327" s="40">
        <f>$E$88*B327</f>
        <v>0</v>
      </c>
      <c r="E327" s="40">
        <f>($H$88)*B327</f>
        <v>0</v>
      </c>
      <c r="F327" s="82">
        <f>$J$88*B327</f>
        <v>0</v>
      </c>
      <c r="G327" s="6" t="s">
        <v>52</v>
      </c>
      <c r="H327" s="40">
        <v>0</v>
      </c>
      <c r="I327" s="40">
        <f>$B$88*H327</f>
        <v>0</v>
      </c>
      <c r="J327" s="40">
        <f>$E$88*H327</f>
        <v>0</v>
      </c>
      <c r="K327" s="40">
        <f>($H$88)*H327</f>
        <v>0</v>
      </c>
      <c r="L327" s="82">
        <f>$J$88*H327</f>
        <v>0</v>
      </c>
    </row>
    <row r="328" spans="1:12" x14ac:dyDescent="0.25">
      <c r="A328" s="6" t="s">
        <v>148</v>
      </c>
      <c r="B328" s="9">
        <v>0</v>
      </c>
      <c r="C328" s="40">
        <f>$B$82*B328</f>
        <v>0</v>
      </c>
      <c r="D328" s="40">
        <f>$E$82*B328</f>
        <v>0</v>
      </c>
      <c r="E328" s="40">
        <f>($H$82)*B328</f>
        <v>0</v>
      </c>
      <c r="F328" s="82">
        <f>$J$82*B328</f>
        <v>0</v>
      </c>
      <c r="G328" s="6" t="s">
        <v>148</v>
      </c>
      <c r="H328" s="36">
        <v>0</v>
      </c>
      <c r="I328" s="40">
        <f>$B$82*H328</f>
        <v>0</v>
      </c>
      <c r="J328" s="40">
        <f>$E$82*H328</f>
        <v>0</v>
      </c>
      <c r="K328" s="40">
        <f>($H$82)*H328</f>
        <v>0</v>
      </c>
      <c r="L328" s="82">
        <f>$J$82*H328</f>
        <v>0</v>
      </c>
    </row>
    <row r="329" spans="1:12" x14ac:dyDescent="0.25">
      <c r="A329" s="6" t="s">
        <v>149</v>
      </c>
      <c r="B329" s="128">
        <v>1</v>
      </c>
      <c r="C329" s="40">
        <f>$B$85*B329</f>
        <v>2.0993499999999998</v>
      </c>
      <c r="D329" s="40">
        <f>$E$85*B329</f>
        <v>2.729155</v>
      </c>
      <c r="E329" s="40">
        <f>($H$85)*B329</f>
        <v>2.729155</v>
      </c>
      <c r="F329" s="82">
        <f>$J$85*B329</f>
        <v>2.0993499999999998</v>
      </c>
      <c r="G329" s="6" t="s">
        <v>149</v>
      </c>
      <c r="H329" s="128">
        <v>1</v>
      </c>
      <c r="I329" s="40">
        <f>$B$85*H329</f>
        <v>2.0993499999999998</v>
      </c>
      <c r="J329" s="40">
        <f>$E$85*H329</f>
        <v>2.729155</v>
      </c>
      <c r="K329" s="40">
        <f>($H$85)*H329</f>
        <v>2.729155</v>
      </c>
      <c r="L329" s="82">
        <f>$J$85*H329</f>
        <v>2.0993499999999998</v>
      </c>
    </row>
    <row r="330" spans="1:12" ht="15.75" thickBot="1" x14ac:dyDescent="0.3">
      <c r="A330" s="13" t="s">
        <v>50</v>
      </c>
      <c r="B330" s="69">
        <v>0</v>
      </c>
      <c r="C330" s="120">
        <f>$B$80*B330</f>
        <v>0</v>
      </c>
      <c r="D330" s="120">
        <f>$E$80*B330</f>
        <v>0</v>
      </c>
      <c r="E330" s="120">
        <f>($H$80)*B330</f>
        <v>0</v>
      </c>
      <c r="F330" s="81">
        <f>$J$80*B330</f>
        <v>0</v>
      </c>
      <c r="G330" s="13" t="s">
        <v>50</v>
      </c>
      <c r="H330" s="69">
        <v>0</v>
      </c>
      <c r="I330" s="120">
        <f>$B$80*H330</f>
        <v>0</v>
      </c>
      <c r="J330" s="120">
        <f>$E$80*H330</f>
        <v>0</v>
      </c>
      <c r="K330" s="120">
        <f>($H$80)*H330</f>
        <v>0</v>
      </c>
      <c r="L330" s="81">
        <f>$J$80*H330</f>
        <v>0</v>
      </c>
    </row>
    <row r="331" spans="1:12" ht="15.75" thickBot="1" x14ac:dyDescent="0.3">
      <c r="A331" s="123" t="s">
        <v>153</v>
      </c>
      <c r="B331" s="67"/>
      <c r="C331" s="124">
        <f>SUM(C325:C330)</f>
        <v>24.693780000000007</v>
      </c>
      <c r="D331" s="124">
        <f>SUM(D325:D330)</f>
        <v>32.101914000000015</v>
      </c>
      <c r="E331" s="124">
        <f>SUM(E325:E330)</f>
        <v>48.001914000000006</v>
      </c>
      <c r="F331" s="125">
        <f>SUM(F325:F330)</f>
        <v>34.23378000000001</v>
      </c>
      <c r="G331" s="123" t="s">
        <v>153</v>
      </c>
      <c r="H331" s="67"/>
      <c r="I331" s="124">
        <f>SUM(I325:I330)</f>
        <v>24.693780000000007</v>
      </c>
      <c r="J331" s="124">
        <f>SUM(J325:J330)</f>
        <v>32.101914000000015</v>
      </c>
      <c r="K331" s="124">
        <f>SUM(K325:K330)</f>
        <v>48.001914000000006</v>
      </c>
      <c r="L331" s="125">
        <f>SUM(L325:L330)</f>
        <v>34.23378000000001</v>
      </c>
    </row>
    <row r="332" spans="1:12" ht="15.75" thickBot="1" x14ac:dyDescent="0.3">
      <c r="A332" s="6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7"/>
    </row>
    <row r="333" spans="1:12" ht="15.75" thickBot="1" x14ac:dyDescent="0.3">
      <c r="A333" s="178" t="s">
        <v>154</v>
      </c>
      <c r="B333" s="179"/>
      <c r="C333" s="179"/>
      <c r="D333" s="179"/>
      <c r="E333" s="179"/>
      <c r="F333" s="180"/>
      <c r="G333" s="178" t="s">
        <v>154</v>
      </c>
      <c r="H333" s="179"/>
      <c r="I333" s="179"/>
      <c r="J333" s="179"/>
      <c r="K333" s="179"/>
      <c r="L333" s="180"/>
    </row>
    <row r="334" spans="1:12" x14ac:dyDescent="0.25">
      <c r="A334" s="79"/>
      <c r="B334" s="121" t="s">
        <v>15</v>
      </c>
      <c r="C334" s="121" t="s">
        <v>40</v>
      </c>
      <c r="D334" s="121" t="s">
        <v>43</v>
      </c>
      <c r="E334" s="121" t="s">
        <v>46</v>
      </c>
      <c r="F334" s="122" t="s">
        <v>150</v>
      </c>
      <c r="G334" s="79"/>
      <c r="H334" s="121" t="s">
        <v>15</v>
      </c>
      <c r="I334" s="121" t="s">
        <v>40</v>
      </c>
      <c r="J334" s="121" t="s">
        <v>43</v>
      </c>
      <c r="K334" s="121" t="s">
        <v>46</v>
      </c>
      <c r="L334" s="122" t="s">
        <v>150</v>
      </c>
    </row>
    <row r="335" spans="1:12" x14ac:dyDescent="0.25">
      <c r="A335" s="6" t="s">
        <v>49</v>
      </c>
      <c r="B335" s="40">
        <f>B325</f>
        <v>5.3000000000000007</v>
      </c>
      <c r="C335" s="40">
        <f>$B$77*B335</f>
        <v>22.594430000000006</v>
      </c>
      <c r="D335" s="40">
        <f>$E$77*B335</f>
        <v>29.372759000000013</v>
      </c>
      <c r="E335" s="40">
        <f>($H$77)*B335</f>
        <v>45.272759000000008</v>
      </c>
      <c r="F335" s="82">
        <f>$J$77*B335</f>
        <v>32.134430000000009</v>
      </c>
      <c r="G335" s="6" t="s">
        <v>49</v>
      </c>
      <c r="H335" s="40">
        <f>H325</f>
        <v>5.3000000000000007</v>
      </c>
      <c r="I335" s="40">
        <f>$B$77*H335</f>
        <v>22.594430000000006</v>
      </c>
      <c r="J335" s="40">
        <f>$E$77*H335</f>
        <v>29.372759000000013</v>
      </c>
      <c r="K335" s="40">
        <f>($H$77)*H335</f>
        <v>45.272759000000008</v>
      </c>
      <c r="L335" s="82">
        <f>$J$77*H335</f>
        <v>32.134430000000009</v>
      </c>
    </row>
    <row r="336" spans="1:12" x14ac:dyDescent="0.25">
      <c r="A336" s="6" t="s">
        <v>147</v>
      </c>
      <c r="B336" s="40">
        <v>0</v>
      </c>
      <c r="C336" s="40">
        <f>$B$81*B336</f>
        <v>0</v>
      </c>
      <c r="D336" s="40">
        <f>$E$81*B336</f>
        <v>0</v>
      </c>
      <c r="E336" s="40">
        <f>($H$81)*B336</f>
        <v>0</v>
      </c>
      <c r="F336" s="82">
        <f>$J$81*B336</f>
        <v>0</v>
      </c>
      <c r="G336" s="6" t="s">
        <v>147</v>
      </c>
      <c r="H336" s="40">
        <v>0</v>
      </c>
      <c r="I336" s="40">
        <f>$B$81*H336</f>
        <v>0</v>
      </c>
      <c r="J336" s="40">
        <f>$E$81*H336</f>
        <v>0</v>
      </c>
      <c r="K336" s="40">
        <f>($H$81)*H336</f>
        <v>0</v>
      </c>
      <c r="L336" s="82">
        <f>$J$81*H336</f>
        <v>0</v>
      </c>
    </row>
    <row r="337" spans="1:12" x14ac:dyDescent="0.25">
      <c r="A337" s="6" t="s">
        <v>52</v>
      </c>
      <c r="B337" s="40">
        <v>0</v>
      </c>
      <c r="C337" s="40">
        <f>$B$88*B337</f>
        <v>0</v>
      </c>
      <c r="D337" s="40">
        <f>$E$88*B337</f>
        <v>0</v>
      </c>
      <c r="E337" s="40">
        <f>($H$88)*B337</f>
        <v>0</v>
      </c>
      <c r="F337" s="82">
        <f>$J$88*B337</f>
        <v>0</v>
      </c>
      <c r="G337" s="6" t="s">
        <v>52</v>
      </c>
      <c r="H337" s="40">
        <v>0</v>
      </c>
      <c r="I337" s="40">
        <f>$B$88*H337</f>
        <v>0</v>
      </c>
      <c r="J337" s="40">
        <f>$E$88*H337</f>
        <v>0</v>
      </c>
      <c r="K337" s="40">
        <f>($H$88)*H337</f>
        <v>0</v>
      </c>
      <c r="L337" s="82">
        <f>$J$88*H337</f>
        <v>0</v>
      </c>
    </row>
    <row r="338" spans="1:12" x14ac:dyDescent="0.25">
      <c r="A338" s="6" t="s">
        <v>148</v>
      </c>
      <c r="B338" s="9">
        <v>1</v>
      </c>
      <c r="C338" s="40">
        <f>$B$83*B338</f>
        <v>3.6127500000000001</v>
      </c>
      <c r="D338" s="40">
        <f>$E$83*B338</f>
        <v>4.6965750000000002</v>
      </c>
      <c r="E338" s="40">
        <f>($H$83)*B338</f>
        <v>4.6965750000000002</v>
      </c>
      <c r="F338" s="82">
        <f>$J$83*B338</f>
        <v>3.6127500000000001</v>
      </c>
      <c r="G338" s="6" t="s">
        <v>148</v>
      </c>
      <c r="H338" s="9">
        <v>1</v>
      </c>
      <c r="I338" s="40">
        <f>$B$83*H338</f>
        <v>3.6127500000000001</v>
      </c>
      <c r="J338" s="40">
        <f>$E$83*H338</f>
        <v>4.6965750000000002</v>
      </c>
      <c r="K338" s="40">
        <f>($H$83)*H338</f>
        <v>4.6965750000000002</v>
      </c>
      <c r="L338" s="82">
        <f>$J$83*H338</f>
        <v>3.6127500000000001</v>
      </c>
    </row>
    <row r="339" spans="1:12" x14ac:dyDescent="0.25">
      <c r="A339" s="6" t="s">
        <v>149</v>
      </c>
      <c r="B339" s="128">
        <v>0</v>
      </c>
      <c r="C339" s="40">
        <f>$B$85*B339</f>
        <v>0</v>
      </c>
      <c r="D339" s="40">
        <f>$E$85*B339</f>
        <v>0</v>
      </c>
      <c r="E339" s="40">
        <f>($H$85)*B339</f>
        <v>0</v>
      </c>
      <c r="F339" s="82">
        <f>$J$85*B339</f>
        <v>0</v>
      </c>
      <c r="G339" s="6" t="s">
        <v>149</v>
      </c>
      <c r="H339" s="128">
        <v>0</v>
      </c>
      <c r="I339" s="40">
        <f>$B$85*H339</f>
        <v>0</v>
      </c>
      <c r="J339" s="40">
        <f>$E$85*H339</f>
        <v>0</v>
      </c>
      <c r="K339" s="40">
        <f>($H$85)*H339</f>
        <v>0</v>
      </c>
      <c r="L339" s="82">
        <f>$J$85*H339</f>
        <v>0</v>
      </c>
    </row>
    <row r="340" spans="1:12" ht="15.75" thickBot="1" x14ac:dyDescent="0.3">
      <c r="A340" s="13" t="s">
        <v>50</v>
      </c>
      <c r="B340" s="69">
        <v>0</v>
      </c>
      <c r="C340" s="120">
        <f>$B$80*B340</f>
        <v>0</v>
      </c>
      <c r="D340" s="120">
        <f>$E$80*B340</f>
        <v>0</v>
      </c>
      <c r="E340" s="120">
        <f>($H$80)*B340</f>
        <v>0</v>
      </c>
      <c r="F340" s="81">
        <f>$J$80*B340</f>
        <v>0</v>
      </c>
      <c r="G340" s="13" t="s">
        <v>50</v>
      </c>
      <c r="H340" s="69">
        <v>0</v>
      </c>
      <c r="I340" s="120">
        <f>$B$80*H340</f>
        <v>0</v>
      </c>
      <c r="J340" s="120">
        <f>$E$80*H340</f>
        <v>0</v>
      </c>
      <c r="K340" s="120">
        <f>($H$80)*H340</f>
        <v>0</v>
      </c>
      <c r="L340" s="81">
        <f>$J$80*H340</f>
        <v>0</v>
      </c>
    </row>
    <row r="341" spans="1:12" ht="15.75" thickBot="1" x14ac:dyDescent="0.3">
      <c r="A341" s="123" t="s">
        <v>153</v>
      </c>
      <c r="B341" s="67"/>
      <c r="C341" s="124">
        <f>SUM(C335:C340)</f>
        <v>26.207180000000008</v>
      </c>
      <c r="D341" s="124">
        <f>SUM(D335:D340)</f>
        <v>34.069334000000012</v>
      </c>
      <c r="E341" s="124">
        <f>SUM(E335:E340)</f>
        <v>49.969334000000011</v>
      </c>
      <c r="F341" s="125">
        <f>SUM(F335:F340)</f>
        <v>35.747180000000007</v>
      </c>
      <c r="G341" s="123" t="s">
        <v>153</v>
      </c>
      <c r="H341" s="67"/>
      <c r="I341" s="124">
        <f>SUM(I335:I340)</f>
        <v>26.207180000000008</v>
      </c>
      <c r="J341" s="124">
        <f>SUM(J335:J340)</f>
        <v>34.069334000000012</v>
      </c>
      <c r="K341" s="124">
        <f>SUM(K335:K340)</f>
        <v>49.969334000000011</v>
      </c>
      <c r="L341" s="125">
        <f>SUM(L335:L340)</f>
        <v>35.747180000000007</v>
      </c>
    </row>
    <row r="342" spans="1:12" ht="15.75" thickBot="1" x14ac:dyDescent="0.3">
      <c r="A342" s="6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7"/>
    </row>
    <row r="343" spans="1:12" ht="15.75" thickBot="1" x14ac:dyDescent="0.3">
      <c r="A343" s="178" t="s">
        <v>155</v>
      </c>
      <c r="B343" s="179"/>
      <c r="C343" s="179"/>
      <c r="D343" s="179"/>
      <c r="E343" s="179"/>
      <c r="F343" s="180"/>
      <c r="G343" s="178" t="s">
        <v>155</v>
      </c>
      <c r="H343" s="179"/>
      <c r="I343" s="179"/>
      <c r="J343" s="179"/>
      <c r="K343" s="179"/>
      <c r="L343" s="180"/>
    </row>
    <row r="344" spans="1:12" x14ac:dyDescent="0.25">
      <c r="A344" s="79"/>
      <c r="B344" s="121" t="s">
        <v>15</v>
      </c>
      <c r="C344" s="121" t="s">
        <v>40</v>
      </c>
      <c r="D344" s="121" t="s">
        <v>43</v>
      </c>
      <c r="E344" s="121" t="s">
        <v>46</v>
      </c>
      <c r="F344" s="122" t="s">
        <v>150</v>
      </c>
      <c r="G344" s="79"/>
      <c r="H344" s="121" t="s">
        <v>15</v>
      </c>
      <c r="I344" s="121" t="s">
        <v>40</v>
      </c>
      <c r="J344" s="121" t="s">
        <v>43</v>
      </c>
      <c r="K344" s="121" t="s">
        <v>46</v>
      </c>
      <c r="L344" s="122" t="s">
        <v>150</v>
      </c>
    </row>
    <row r="345" spans="1:12" x14ac:dyDescent="0.25">
      <c r="A345" s="6" t="s">
        <v>49</v>
      </c>
      <c r="B345" s="40">
        <f>B335</f>
        <v>5.3000000000000007</v>
      </c>
      <c r="C345" s="40">
        <f>$B$77*B345</f>
        <v>22.594430000000006</v>
      </c>
      <c r="D345" s="40">
        <f>$E$77*B345</f>
        <v>29.372759000000013</v>
      </c>
      <c r="E345" s="40">
        <f>($H$77)*B345</f>
        <v>45.272759000000008</v>
      </c>
      <c r="F345" s="82">
        <f>$J$77*B345</f>
        <v>32.134430000000009</v>
      </c>
      <c r="G345" s="6" t="s">
        <v>49</v>
      </c>
      <c r="H345" s="40">
        <f>H335</f>
        <v>5.3000000000000007</v>
      </c>
      <c r="I345" s="40">
        <f>$B$77*H345</f>
        <v>22.594430000000006</v>
      </c>
      <c r="J345" s="40">
        <f>$E$77*H345</f>
        <v>29.372759000000013</v>
      </c>
      <c r="K345" s="40">
        <f>($H$77)*H345</f>
        <v>45.272759000000008</v>
      </c>
      <c r="L345" s="82">
        <f>$J$77*H345</f>
        <v>32.134430000000009</v>
      </c>
    </row>
    <row r="346" spans="1:12" x14ac:dyDescent="0.25">
      <c r="A346" s="6" t="s">
        <v>147</v>
      </c>
      <c r="B346" s="40">
        <v>0</v>
      </c>
      <c r="C346" s="40">
        <f>$B$81*B346</f>
        <v>0</v>
      </c>
      <c r="D346" s="40">
        <f>$E$81*B346</f>
        <v>0</v>
      </c>
      <c r="E346" s="40">
        <f>($H$81)*B346</f>
        <v>0</v>
      </c>
      <c r="F346" s="82">
        <f>$J$81*B346</f>
        <v>0</v>
      </c>
      <c r="G346" s="6" t="s">
        <v>147</v>
      </c>
      <c r="H346" s="40">
        <v>0</v>
      </c>
      <c r="I346" s="40">
        <f>$B$81*H346</f>
        <v>0</v>
      </c>
      <c r="J346" s="40">
        <f>$E$81*H346</f>
        <v>0</v>
      </c>
      <c r="K346" s="40">
        <f>($H$81)*H346</f>
        <v>0</v>
      </c>
      <c r="L346" s="82">
        <f>$J$81*H346</f>
        <v>0</v>
      </c>
    </row>
    <row r="347" spans="1:12" x14ac:dyDescent="0.25">
      <c r="A347" s="6" t="s">
        <v>52</v>
      </c>
      <c r="B347" s="40">
        <v>0</v>
      </c>
      <c r="C347" s="40">
        <f>$B$88*B347</f>
        <v>0</v>
      </c>
      <c r="D347" s="40">
        <f>$E$88*B347</f>
        <v>0</v>
      </c>
      <c r="E347" s="40">
        <f>($H$88)*B347</f>
        <v>0</v>
      </c>
      <c r="F347" s="82">
        <f>$J$88*B347</f>
        <v>0</v>
      </c>
      <c r="G347" s="6" t="s">
        <v>52</v>
      </c>
      <c r="H347" s="40">
        <v>0</v>
      </c>
      <c r="I347" s="40">
        <f>$B$88*H347</f>
        <v>0</v>
      </c>
      <c r="J347" s="40">
        <f>$E$88*H347</f>
        <v>0</v>
      </c>
      <c r="K347" s="40">
        <f>($H$88)*H347</f>
        <v>0</v>
      </c>
      <c r="L347" s="82">
        <f>$J$88*H347</f>
        <v>0</v>
      </c>
    </row>
    <row r="348" spans="1:12" x14ac:dyDescent="0.25">
      <c r="A348" s="6" t="s">
        <v>148</v>
      </c>
      <c r="B348" s="9">
        <v>1</v>
      </c>
      <c r="C348" s="40">
        <f>$B$84*B348</f>
        <v>4.3627500000000001</v>
      </c>
      <c r="D348" s="40">
        <f>$E$84*B348</f>
        <v>5.6715750000000007</v>
      </c>
      <c r="E348" s="40">
        <f>($H$84)*B348</f>
        <v>5.6715750000000007</v>
      </c>
      <c r="F348" s="82">
        <f>$J$84*B348</f>
        <v>4.3627500000000001</v>
      </c>
      <c r="G348" s="6" t="s">
        <v>148</v>
      </c>
      <c r="H348" s="9">
        <v>1</v>
      </c>
      <c r="I348" s="40">
        <f>$B$84*H348</f>
        <v>4.3627500000000001</v>
      </c>
      <c r="J348" s="40">
        <f>$E$84*H348</f>
        <v>5.6715750000000007</v>
      </c>
      <c r="K348" s="40">
        <f>($H$84)*H348</f>
        <v>5.6715750000000007</v>
      </c>
      <c r="L348" s="82">
        <f>$J$84*H348</f>
        <v>4.3627500000000001</v>
      </c>
    </row>
    <row r="349" spans="1:12" x14ac:dyDescent="0.25">
      <c r="A349" s="6" t="s">
        <v>149</v>
      </c>
      <c r="B349" s="128">
        <v>0</v>
      </c>
      <c r="C349" s="40">
        <f>$B$85*B349</f>
        <v>0</v>
      </c>
      <c r="D349" s="40">
        <f>$E$85*B349</f>
        <v>0</v>
      </c>
      <c r="E349" s="40">
        <f>($H$85)*B349</f>
        <v>0</v>
      </c>
      <c r="F349" s="82">
        <f>$J$85*B349</f>
        <v>0</v>
      </c>
      <c r="G349" s="6" t="s">
        <v>149</v>
      </c>
      <c r="H349" s="128">
        <v>0</v>
      </c>
      <c r="I349" s="40">
        <f>$B$85*H349</f>
        <v>0</v>
      </c>
      <c r="J349" s="40">
        <f>$E$85*H349</f>
        <v>0</v>
      </c>
      <c r="K349" s="40">
        <f>($H$85)*H349</f>
        <v>0</v>
      </c>
      <c r="L349" s="82">
        <f>$J$85*H349</f>
        <v>0</v>
      </c>
    </row>
    <row r="350" spans="1:12" ht="15.75" thickBot="1" x14ac:dyDescent="0.3">
      <c r="A350" s="13" t="s">
        <v>50</v>
      </c>
      <c r="B350" s="69">
        <v>0</v>
      </c>
      <c r="C350" s="120">
        <f>$B$80*B350</f>
        <v>0</v>
      </c>
      <c r="D350" s="120">
        <f>$E$80*B350</f>
        <v>0</v>
      </c>
      <c r="E350" s="120">
        <f>($H$80)*B350</f>
        <v>0</v>
      </c>
      <c r="F350" s="81">
        <f>$J$80*B350</f>
        <v>0</v>
      </c>
      <c r="G350" s="13" t="s">
        <v>50</v>
      </c>
      <c r="H350" s="69">
        <v>0</v>
      </c>
      <c r="I350" s="120">
        <f>$B$80*H350</f>
        <v>0</v>
      </c>
      <c r="J350" s="120">
        <f>$E$80*H350</f>
        <v>0</v>
      </c>
      <c r="K350" s="120">
        <f>($H$80)*H350</f>
        <v>0</v>
      </c>
      <c r="L350" s="81">
        <f>$J$80*H350</f>
        <v>0</v>
      </c>
    </row>
    <row r="351" spans="1:12" ht="15.75" thickBot="1" x14ac:dyDescent="0.3">
      <c r="A351" s="123" t="s">
        <v>153</v>
      </c>
      <c r="B351" s="67"/>
      <c r="C351" s="124">
        <f>SUM(C345:C350)</f>
        <v>26.957180000000008</v>
      </c>
      <c r="D351" s="124">
        <f>SUM(D345:D350)</f>
        <v>35.044334000000013</v>
      </c>
      <c r="E351" s="124">
        <f>SUM(E345:E350)</f>
        <v>50.944334000000012</v>
      </c>
      <c r="F351" s="125">
        <f>SUM(F345:F350)</f>
        <v>36.497180000000007</v>
      </c>
      <c r="G351" s="123" t="s">
        <v>153</v>
      </c>
      <c r="H351" s="67"/>
      <c r="I351" s="124">
        <f>SUM(I345:I350)</f>
        <v>26.957180000000008</v>
      </c>
      <c r="J351" s="124">
        <f>SUM(J345:J350)</f>
        <v>35.044334000000013</v>
      </c>
      <c r="K351" s="124">
        <f>SUM(K345:K350)</f>
        <v>50.944334000000012</v>
      </c>
      <c r="L351" s="125">
        <f>SUM(L345:L350)</f>
        <v>36.497180000000007</v>
      </c>
    </row>
    <row r="353" spans="1:12" ht="15.75" thickBot="1" x14ac:dyDescent="0.3"/>
    <row r="354" spans="1:12" ht="15.75" thickBot="1" x14ac:dyDescent="0.3">
      <c r="A354" s="170" t="s">
        <v>189</v>
      </c>
      <c r="B354" s="175"/>
      <c r="C354" s="175"/>
      <c r="D354" s="175"/>
      <c r="E354" s="175"/>
      <c r="F354" s="175"/>
      <c r="G354" s="175"/>
      <c r="H354" s="175"/>
      <c r="I354" s="175"/>
      <c r="J354" s="175"/>
      <c r="K354" s="175"/>
      <c r="L354" s="171"/>
    </row>
    <row r="355" spans="1:12" ht="15.75" thickBot="1" x14ac:dyDescent="0.3">
      <c r="A355" s="178" t="s">
        <v>190</v>
      </c>
      <c r="B355" s="179"/>
      <c r="C355" s="179"/>
      <c r="D355" s="179"/>
      <c r="E355" s="179"/>
      <c r="F355" s="180"/>
      <c r="G355" s="178" t="s">
        <v>191</v>
      </c>
      <c r="H355" s="179"/>
      <c r="I355" s="179"/>
      <c r="J355" s="179"/>
      <c r="K355" s="179"/>
      <c r="L355" s="180"/>
    </row>
    <row r="356" spans="1:12" ht="15.75" thickBot="1" x14ac:dyDescent="0.3">
      <c r="A356" s="178" t="s">
        <v>152</v>
      </c>
      <c r="B356" s="179"/>
      <c r="C356" s="179"/>
      <c r="D356" s="179"/>
      <c r="E356" s="179"/>
      <c r="F356" s="180"/>
      <c r="G356" s="178" t="s">
        <v>152</v>
      </c>
      <c r="H356" s="179"/>
      <c r="I356" s="179"/>
      <c r="J356" s="179"/>
      <c r="K356" s="179"/>
      <c r="L356" s="180"/>
    </row>
    <row r="357" spans="1:12" x14ac:dyDescent="0.25">
      <c r="A357" s="79"/>
      <c r="B357" s="121" t="s">
        <v>15</v>
      </c>
      <c r="C357" s="121" t="s">
        <v>40</v>
      </c>
      <c r="D357" s="121" t="s">
        <v>43</v>
      </c>
      <c r="E357" s="121" t="s">
        <v>46</v>
      </c>
      <c r="F357" s="122" t="s">
        <v>150</v>
      </c>
      <c r="G357" s="79"/>
      <c r="H357" s="121" t="s">
        <v>15</v>
      </c>
      <c r="I357" s="121" t="s">
        <v>40</v>
      </c>
      <c r="J357" s="121" t="s">
        <v>43</v>
      </c>
      <c r="K357" s="121" t="s">
        <v>46</v>
      </c>
      <c r="L357" s="122" t="s">
        <v>150</v>
      </c>
    </row>
    <row r="358" spans="1:12" x14ac:dyDescent="0.25">
      <c r="A358" s="6" t="s">
        <v>49</v>
      </c>
      <c r="B358" s="40">
        <f>5.2/2</f>
        <v>2.6</v>
      </c>
      <c r="C358" s="40">
        <f>$B$77*B358</f>
        <v>11.084060000000003</v>
      </c>
      <c r="D358" s="40">
        <f>$E$77*B358</f>
        <v>14.409278000000004</v>
      </c>
      <c r="E358" s="40">
        <f>($H$77)*B358</f>
        <v>22.209278000000001</v>
      </c>
      <c r="F358" s="82">
        <f>$J$77*B358</f>
        <v>15.764060000000002</v>
      </c>
      <c r="G358" s="6" t="s">
        <v>49</v>
      </c>
      <c r="H358" s="40">
        <f>5.2/2</f>
        <v>2.6</v>
      </c>
      <c r="I358" s="40">
        <f>$B$77*H358</f>
        <v>11.084060000000003</v>
      </c>
      <c r="J358" s="40">
        <f>$E$77*H358</f>
        <v>14.409278000000004</v>
      </c>
      <c r="K358" s="40">
        <f>($H$77)*H358</f>
        <v>22.209278000000001</v>
      </c>
      <c r="L358" s="82">
        <f>$J$77*H358</f>
        <v>15.764060000000002</v>
      </c>
    </row>
    <row r="359" spans="1:12" x14ac:dyDescent="0.25">
      <c r="A359" s="6" t="s">
        <v>147</v>
      </c>
      <c r="B359" s="40">
        <v>0.5</v>
      </c>
      <c r="C359" s="40">
        <f>$B$81*B359</f>
        <v>1.4787500000000002</v>
      </c>
      <c r="D359" s="40">
        <f>$E$81*B359</f>
        <v>1.9223750000000004</v>
      </c>
      <c r="E359" s="40">
        <f>($H$81)*B359</f>
        <v>4.9223750000000006</v>
      </c>
      <c r="F359" s="82">
        <f>$J$81*B359</f>
        <v>2.67875</v>
      </c>
      <c r="G359" s="6" t="s">
        <v>147</v>
      </c>
      <c r="H359" s="40">
        <v>0.5</v>
      </c>
      <c r="I359" s="40">
        <f>$B$81*H359</f>
        <v>1.4787500000000002</v>
      </c>
      <c r="J359" s="40">
        <f>$E$81*H359</f>
        <v>1.9223750000000004</v>
      </c>
      <c r="K359" s="40">
        <f>($H$81)*H359</f>
        <v>4.9223750000000006</v>
      </c>
      <c r="L359" s="82">
        <f>$J$81*H359</f>
        <v>2.67875</v>
      </c>
    </row>
    <row r="360" spans="1:12" x14ac:dyDescent="0.25">
      <c r="A360" s="6" t="s">
        <v>52</v>
      </c>
      <c r="B360" s="40">
        <v>0</v>
      </c>
      <c r="C360" s="40">
        <f>$B$88*B360</f>
        <v>0</v>
      </c>
      <c r="D360" s="40">
        <f>$E$88*B360</f>
        <v>0</v>
      </c>
      <c r="E360" s="40">
        <f>($H$88)*B360</f>
        <v>0</v>
      </c>
      <c r="F360" s="82">
        <f>$J$88*B360</f>
        <v>0</v>
      </c>
      <c r="G360" s="6" t="s">
        <v>52</v>
      </c>
      <c r="H360" s="164">
        <v>0</v>
      </c>
      <c r="I360" s="40">
        <f>$B$88*H360</f>
        <v>0</v>
      </c>
      <c r="J360" s="40">
        <f>$E$88*H360</f>
        <v>0</v>
      </c>
      <c r="K360" s="40">
        <f>($H$88)*H360</f>
        <v>0</v>
      </c>
      <c r="L360" s="82">
        <f>$J$88*H360</f>
        <v>0</v>
      </c>
    </row>
    <row r="361" spans="1:12" x14ac:dyDescent="0.25">
      <c r="A361" s="6" t="s">
        <v>148</v>
      </c>
      <c r="B361" s="9">
        <v>0</v>
      </c>
      <c r="C361" s="40">
        <f>$B$82*B361</f>
        <v>0</v>
      </c>
      <c r="D361" s="40">
        <f>$E$82*B361</f>
        <v>0</v>
      </c>
      <c r="E361" s="40">
        <f>($H$82)*B361</f>
        <v>0</v>
      </c>
      <c r="F361" s="82">
        <f>$J$82*B361</f>
        <v>0</v>
      </c>
      <c r="G361" s="6" t="s">
        <v>148</v>
      </c>
      <c r="H361" s="36">
        <v>0</v>
      </c>
      <c r="I361" s="40">
        <f>$B$82*H361</f>
        <v>0</v>
      </c>
      <c r="J361" s="40">
        <f>$E$82*H361</f>
        <v>0</v>
      </c>
      <c r="K361" s="40">
        <f>($H$82)*H361</f>
        <v>0</v>
      </c>
      <c r="L361" s="82">
        <f>$J$82*H361</f>
        <v>0</v>
      </c>
    </row>
    <row r="362" spans="1:12" x14ac:dyDescent="0.25">
      <c r="A362" s="6" t="s">
        <v>149</v>
      </c>
      <c r="B362" s="128">
        <v>1</v>
      </c>
      <c r="C362" s="40">
        <f>$B$85*B362</f>
        <v>2.0993499999999998</v>
      </c>
      <c r="D362" s="40">
        <f>$E$85*B362</f>
        <v>2.729155</v>
      </c>
      <c r="E362" s="40">
        <f>($H$85)*B362</f>
        <v>2.729155</v>
      </c>
      <c r="F362" s="82">
        <f>$J$85*B362</f>
        <v>2.0993499999999998</v>
      </c>
      <c r="G362" s="6" t="s">
        <v>149</v>
      </c>
      <c r="H362" s="128">
        <v>1</v>
      </c>
      <c r="I362" s="40">
        <f>$B$85*H362</f>
        <v>2.0993499999999998</v>
      </c>
      <c r="J362" s="40">
        <f>$E$85*H362</f>
        <v>2.729155</v>
      </c>
      <c r="K362" s="40">
        <f>($H$85)*H362</f>
        <v>2.729155</v>
      </c>
      <c r="L362" s="82">
        <f>$J$85*H362</f>
        <v>2.0993499999999998</v>
      </c>
    </row>
    <row r="363" spans="1:12" ht="15.75" thickBot="1" x14ac:dyDescent="0.3">
      <c r="A363" s="13" t="s">
        <v>50</v>
      </c>
      <c r="B363" s="69">
        <v>1</v>
      </c>
      <c r="C363" s="120">
        <f>$B$80*B363</f>
        <v>5.9440000000000008</v>
      </c>
      <c r="D363" s="120">
        <f>$E$80*B363</f>
        <v>7.7272000000000016</v>
      </c>
      <c r="E363" s="120">
        <f>($H$80)*B363</f>
        <v>7.7272000000000016</v>
      </c>
      <c r="F363" s="81">
        <f>$J$80*B363</f>
        <v>5.9440000000000008</v>
      </c>
      <c r="G363" s="13" t="s">
        <v>50</v>
      </c>
      <c r="H363" s="69">
        <v>1</v>
      </c>
      <c r="I363" s="120">
        <f>$B$80*H363</f>
        <v>5.9440000000000008</v>
      </c>
      <c r="J363" s="120">
        <f>$E$80*H363</f>
        <v>7.7272000000000016</v>
      </c>
      <c r="K363" s="120">
        <f>($H$80)*H363</f>
        <v>7.7272000000000016</v>
      </c>
      <c r="L363" s="81">
        <f>$J$80*H363</f>
        <v>5.9440000000000008</v>
      </c>
    </row>
    <row r="364" spans="1:12" ht="15.75" thickBot="1" x14ac:dyDescent="0.3">
      <c r="A364" s="123" t="s">
        <v>153</v>
      </c>
      <c r="B364" s="67"/>
      <c r="C364" s="124">
        <f>SUM(C358:C363)</f>
        <v>20.606160000000003</v>
      </c>
      <c r="D364" s="124">
        <f>SUM(D358:D363)</f>
        <v>26.788008000000005</v>
      </c>
      <c r="E364" s="124">
        <f>SUM(E358:E363)</f>
        <v>37.588008000000002</v>
      </c>
      <c r="F364" s="125">
        <f>SUM(F358:F363)</f>
        <v>26.486160000000005</v>
      </c>
      <c r="G364" s="123" t="s">
        <v>153</v>
      </c>
      <c r="H364" s="67"/>
      <c r="I364" s="124">
        <f>SUM(I358:I363)</f>
        <v>20.606160000000003</v>
      </c>
      <c r="J364" s="124">
        <f>SUM(J358:J363)</f>
        <v>26.788008000000005</v>
      </c>
      <c r="K364" s="124">
        <f>SUM(K358:K363)</f>
        <v>37.588008000000002</v>
      </c>
      <c r="L364" s="125">
        <f>SUM(L358:L363)</f>
        <v>26.486160000000005</v>
      </c>
    </row>
    <row r="365" spans="1:12" ht="15.75" thickBot="1" x14ac:dyDescent="0.3">
      <c r="A365" s="6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7"/>
    </row>
    <row r="366" spans="1:12" ht="15.75" thickBot="1" x14ac:dyDescent="0.3">
      <c r="A366" s="178" t="s">
        <v>154</v>
      </c>
      <c r="B366" s="179"/>
      <c r="C366" s="179"/>
      <c r="D366" s="179"/>
      <c r="E366" s="179"/>
      <c r="F366" s="180"/>
      <c r="G366" s="178" t="s">
        <v>154</v>
      </c>
      <c r="H366" s="179"/>
      <c r="I366" s="179"/>
      <c r="J366" s="179"/>
      <c r="K366" s="179"/>
      <c r="L366" s="180"/>
    </row>
    <row r="367" spans="1:12" x14ac:dyDescent="0.25">
      <c r="A367" s="79"/>
      <c r="B367" s="121" t="s">
        <v>15</v>
      </c>
      <c r="C367" s="121" t="s">
        <v>40</v>
      </c>
      <c r="D367" s="121" t="s">
        <v>43</v>
      </c>
      <c r="E367" s="121" t="s">
        <v>46</v>
      </c>
      <c r="F367" s="122" t="s">
        <v>150</v>
      </c>
      <c r="G367" s="79"/>
      <c r="H367" s="121" t="s">
        <v>15</v>
      </c>
      <c r="I367" s="121" t="s">
        <v>40</v>
      </c>
      <c r="J367" s="121" t="s">
        <v>43</v>
      </c>
      <c r="K367" s="121" t="s">
        <v>46</v>
      </c>
      <c r="L367" s="122" t="s">
        <v>150</v>
      </c>
    </row>
    <row r="368" spans="1:12" x14ac:dyDescent="0.25">
      <c r="A368" s="6" t="s">
        <v>49</v>
      </c>
      <c r="B368" s="40">
        <f>5.2/2</f>
        <v>2.6</v>
      </c>
      <c r="C368" s="40">
        <f>$B$77*B368</f>
        <v>11.084060000000003</v>
      </c>
      <c r="D368" s="40">
        <f>$E$77*B368</f>
        <v>14.409278000000004</v>
      </c>
      <c r="E368" s="40">
        <f>($H$77)*B368</f>
        <v>22.209278000000001</v>
      </c>
      <c r="F368" s="82">
        <f>$J$77*B368</f>
        <v>15.764060000000002</v>
      </c>
      <c r="G368" s="6" t="s">
        <v>49</v>
      </c>
      <c r="H368" s="40">
        <f>5.2/2</f>
        <v>2.6</v>
      </c>
      <c r="I368" s="40">
        <f>$B$77*H368</f>
        <v>11.084060000000003</v>
      </c>
      <c r="J368" s="40">
        <f>$E$77*H368</f>
        <v>14.409278000000004</v>
      </c>
      <c r="K368" s="40">
        <f>($H$77)*H368</f>
        <v>22.209278000000001</v>
      </c>
      <c r="L368" s="82">
        <f>$J$77*H368</f>
        <v>15.764060000000002</v>
      </c>
    </row>
    <row r="369" spans="1:12" x14ac:dyDescent="0.25">
      <c r="A369" s="6" t="s">
        <v>147</v>
      </c>
      <c r="B369" s="40">
        <v>0</v>
      </c>
      <c r="C369" s="40">
        <f>$B$81*B369</f>
        <v>0</v>
      </c>
      <c r="D369" s="40">
        <f>$E$81*B369</f>
        <v>0</v>
      </c>
      <c r="E369" s="40">
        <f>($H$81)*B369</f>
        <v>0</v>
      </c>
      <c r="F369" s="82">
        <f>$J$81*B369</f>
        <v>0</v>
      </c>
      <c r="G369" s="6" t="s">
        <v>147</v>
      </c>
      <c r="H369" s="40">
        <v>0</v>
      </c>
      <c r="I369" s="40">
        <f>$B$81*H369</f>
        <v>0</v>
      </c>
      <c r="J369" s="40">
        <f>$E$81*H369</f>
        <v>0</v>
      </c>
      <c r="K369" s="40">
        <f>($H$81)*H369</f>
        <v>0</v>
      </c>
      <c r="L369" s="82">
        <f>$J$81*H369</f>
        <v>0</v>
      </c>
    </row>
    <row r="370" spans="1:12" x14ac:dyDescent="0.25">
      <c r="A370" s="6" t="s">
        <v>52</v>
      </c>
      <c r="B370" s="40">
        <v>0</v>
      </c>
      <c r="C370" s="40">
        <f>$B$88*B370</f>
        <v>0</v>
      </c>
      <c r="D370" s="40">
        <f>$E$88*B370</f>
        <v>0</v>
      </c>
      <c r="E370" s="40">
        <f>($H$88)*B370</f>
        <v>0</v>
      </c>
      <c r="F370" s="82">
        <f>$J$88*B370</f>
        <v>0</v>
      </c>
      <c r="G370" s="6" t="s">
        <v>52</v>
      </c>
      <c r="H370" s="40">
        <v>0</v>
      </c>
      <c r="I370" s="40">
        <f>$B$88*H370</f>
        <v>0</v>
      </c>
      <c r="J370" s="40">
        <f>$E$88*H370</f>
        <v>0</v>
      </c>
      <c r="K370" s="40">
        <f>($H$88)*H370</f>
        <v>0</v>
      </c>
      <c r="L370" s="82">
        <f>$J$88*H370</f>
        <v>0</v>
      </c>
    </row>
    <row r="371" spans="1:12" x14ac:dyDescent="0.25">
      <c r="A371" s="6" t="s">
        <v>148</v>
      </c>
      <c r="B371" s="9">
        <v>1</v>
      </c>
      <c r="C371" s="40">
        <f>$B$83*B371</f>
        <v>3.6127500000000001</v>
      </c>
      <c r="D371" s="40">
        <f>$E$83*B371</f>
        <v>4.6965750000000002</v>
      </c>
      <c r="E371" s="40">
        <f>($H$83)*B371</f>
        <v>4.6965750000000002</v>
      </c>
      <c r="F371" s="82">
        <f>$J$83*B371</f>
        <v>3.6127500000000001</v>
      </c>
      <c r="G371" s="6" t="s">
        <v>148</v>
      </c>
      <c r="H371" s="9">
        <v>1</v>
      </c>
      <c r="I371" s="40">
        <f>$B$83*H371</f>
        <v>3.6127500000000001</v>
      </c>
      <c r="J371" s="40">
        <f>$E$83*H371</f>
        <v>4.6965750000000002</v>
      </c>
      <c r="K371" s="40">
        <f>($H$83)*H371</f>
        <v>4.6965750000000002</v>
      </c>
      <c r="L371" s="82">
        <f>$J$83*H371</f>
        <v>3.6127500000000001</v>
      </c>
    </row>
    <row r="372" spans="1:12" x14ac:dyDescent="0.25">
      <c r="A372" s="6" t="s">
        <v>149</v>
      </c>
      <c r="B372" s="128">
        <v>0</v>
      </c>
      <c r="C372" s="40">
        <f>$B$85*B372</f>
        <v>0</v>
      </c>
      <c r="D372" s="40">
        <f>$E$85*B372</f>
        <v>0</v>
      </c>
      <c r="E372" s="40">
        <f>($H$85)*B372</f>
        <v>0</v>
      </c>
      <c r="F372" s="82">
        <f>$J$85*B372</f>
        <v>0</v>
      </c>
      <c r="G372" s="6" t="s">
        <v>149</v>
      </c>
      <c r="H372" s="128">
        <v>0</v>
      </c>
      <c r="I372" s="40">
        <f>$B$85*H372</f>
        <v>0</v>
      </c>
      <c r="J372" s="40">
        <f>$E$85*H372</f>
        <v>0</v>
      </c>
      <c r="K372" s="40">
        <f>($H$85)*H372</f>
        <v>0</v>
      </c>
      <c r="L372" s="82">
        <f>$J$85*H372</f>
        <v>0</v>
      </c>
    </row>
    <row r="373" spans="1:12" ht="15.75" thickBot="1" x14ac:dyDescent="0.3">
      <c r="A373" s="13" t="s">
        <v>50</v>
      </c>
      <c r="B373" s="69">
        <v>1</v>
      </c>
      <c r="C373" s="120">
        <f>$B$80*B373</f>
        <v>5.9440000000000008</v>
      </c>
      <c r="D373" s="120">
        <f>$E$80*B373</f>
        <v>7.7272000000000016</v>
      </c>
      <c r="E373" s="120">
        <f>($H$80)*B373</f>
        <v>7.7272000000000016</v>
      </c>
      <c r="F373" s="81">
        <f>$J$80*B373</f>
        <v>5.9440000000000008</v>
      </c>
      <c r="G373" s="13" t="s">
        <v>50</v>
      </c>
      <c r="H373" s="69">
        <v>1</v>
      </c>
      <c r="I373" s="120">
        <f>$B$80*H373</f>
        <v>5.9440000000000008</v>
      </c>
      <c r="J373" s="120">
        <f>$E$80*H373</f>
        <v>7.7272000000000016</v>
      </c>
      <c r="K373" s="120">
        <f>($H$80)*H373</f>
        <v>7.7272000000000016</v>
      </c>
      <c r="L373" s="81">
        <f>$J$80*H373</f>
        <v>5.9440000000000008</v>
      </c>
    </row>
    <row r="374" spans="1:12" ht="15.75" thickBot="1" x14ac:dyDescent="0.3">
      <c r="A374" s="123" t="s">
        <v>153</v>
      </c>
      <c r="B374" s="67"/>
      <c r="C374" s="124">
        <f>SUM(C368:C373)</f>
        <v>20.640810000000002</v>
      </c>
      <c r="D374" s="124">
        <f>SUM(D368:D373)</f>
        <v>26.833053000000007</v>
      </c>
      <c r="E374" s="124">
        <f>SUM(E368:E373)</f>
        <v>34.633053000000004</v>
      </c>
      <c r="F374" s="125">
        <f>SUM(F368:F373)</f>
        <v>25.320810000000002</v>
      </c>
      <c r="G374" s="123" t="s">
        <v>153</v>
      </c>
      <c r="H374" s="67"/>
      <c r="I374" s="124">
        <f>SUM(I368:I373)</f>
        <v>20.640810000000002</v>
      </c>
      <c r="J374" s="124">
        <f>SUM(J368:J373)</f>
        <v>26.833053000000007</v>
      </c>
      <c r="K374" s="124">
        <f>SUM(K368:K373)</f>
        <v>34.633053000000004</v>
      </c>
      <c r="L374" s="125">
        <f>SUM(L368:L373)</f>
        <v>25.320810000000002</v>
      </c>
    </row>
    <row r="375" spans="1:12" ht="15.75" thickBot="1" x14ac:dyDescent="0.3">
      <c r="A375" s="6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7"/>
    </row>
    <row r="376" spans="1:12" ht="15.75" thickBot="1" x14ac:dyDescent="0.3">
      <c r="A376" s="178" t="s">
        <v>155</v>
      </c>
      <c r="B376" s="179"/>
      <c r="C376" s="179"/>
      <c r="D376" s="179"/>
      <c r="E376" s="179"/>
      <c r="F376" s="180"/>
      <c r="G376" s="178" t="s">
        <v>155</v>
      </c>
      <c r="H376" s="179"/>
      <c r="I376" s="179"/>
      <c r="J376" s="179"/>
      <c r="K376" s="179"/>
      <c r="L376" s="180"/>
    </row>
    <row r="377" spans="1:12" x14ac:dyDescent="0.25">
      <c r="A377" s="79"/>
      <c r="B377" s="121" t="s">
        <v>15</v>
      </c>
      <c r="C377" s="121" t="s">
        <v>40</v>
      </c>
      <c r="D377" s="121" t="s">
        <v>43</v>
      </c>
      <c r="E377" s="121" t="s">
        <v>46</v>
      </c>
      <c r="F377" s="122" t="s">
        <v>150</v>
      </c>
      <c r="G377" s="79"/>
      <c r="H377" s="121" t="s">
        <v>15</v>
      </c>
      <c r="I377" s="121" t="s">
        <v>40</v>
      </c>
      <c r="J377" s="121" t="s">
        <v>43</v>
      </c>
      <c r="K377" s="121" t="s">
        <v>46</v>
      </c>
      <c r="L377" s="122" t="s">
        <v>150</v>
      </c>
    </row>
    <row r="378" spans="1:12" x14ac:dyDescent="0.25">
      <c r="A378" s="6" t="s">
        <v>49</v>
      </c>
      <c r="B378" s="40">
        <f>B368</f>
        <v>2.6</v>
      </c>
      <c r="C378" s="40">
        <f>$B$77*B378</f>
        <v>11.084060000000003</v>
      </c>
      <c r="D378" s="40">
        <f>$E$77*B378</f>
        <v>14.409278000000004</v>
      </c>
      <c r="E378" s="40">
        <f>($H$77)*B378</f>
        <v>22.209278000000001</v>
      </c>
      <c r="F378" s="82">
        <f>$J$77*B378</f>
        <v>15.764060000000002</v>
      </c>
      <c r="G378" s="6" t="s">
        <v>49</v>
      </c>
      <c r="H378" s="40">
        <f>H368</f>
        <v>2.6</v>
      </c>
      <c r="I378" s="40">
        <f>$B$77*H378</f>
        <v>11.084060000000003</v>
      </c>
      <c r="J378" s="40">
        <f>$E$77*H378</f>
        <v>14.409278000000004</v>
      </c>
      <c r="K378" s="40">
        <f>($H$77)*H378</f>
        <v>22.209278000000001</v>
      </c>
      <c r="L378" s="82">
        <f>$J$77*H378</f>
        <v>15.764060000000002</v>
      </c>
    </row>
    <row r="379" spans="1:12" x14ac:dyDescent="0.25">
      <c r="A379" s="6" t="s">
        <v>147</v>
      </c>
      <c r="B379" s="40">
        <v>0</v>
      </c>
      <c r="C379" s="40">
        <f>$B$81*B379</f>
        <v>0</v>
      </c>
      <c r="D379" s="40">
        <f>$E$81*B379</f>
        <v>0</v>
      </c>
      <c r="E379" s="40">
        <f>($H$81)*B379</f>
        <v>0</v>
      </c>
      <c r="F379" s="82">
        <f>$J$81*B379</f>
        <v>0</v>
      </c>
      <c r="G379" s="6" t="s">
        <v>147</v>
      </c>
      <c r="H379" s="40">
        <v>0</v>
      </c>
      <c r="I379" s="40">
        <f>$B$81*H379</f>
        <v>0</v>
      </c>
      <c r="J379" s="40">
        <f>$E$81*H379</f>
        <v>0</v>
      </c>
      <c r="K379" s="40">
        <f>($H$81)*H379</f>
        <v>0</v>
      </c>
      <c r="L379" s="82">
        <f>$J$81*H379</f>
        <v>0</v>
      </c>
    </row>
    <row r="380" spans="1:12" x14ac:dyDescent="0.25">
      <c r="A380" s="6" t="s">
        <v>52</v>
      </c>
      <c r="B380" s="40">
        <v>0</v>
      </c>
      <c r="C380" s="40">
        <f>$B$88*B380</f>
        <v>0</v>
      </c>
      <c r="D380" s="40">
        <f>$E$88*B380</f>
        <v>0</v>
      </c>
      <c r="E380" s="40">
        <f>($H$88)*B380</f>
        <v>0</v>
      </c>
      <c r="F380" s="82">
        <f>$J$88*B380</f>
        <v>0</v>
      </c>
      <c r="G380" s="6" t="s">
        <v>52</v>
      </c>
      <c r="H380" s="40">
        <v>0</v>
      </c>
      <c r="I380" s="40">
        <f>$B$88*H380</f>
        <v>0</v>
      </c>
      <c r="J380" s="40">
        <f>$E$88*H380</f>
        <v>0</v>
      </c>
      <c r="K380" s="40">
        <f>($H$88)*H380</f>
        <v>0</v>
      </c>
      <c r="L380" s="82">
        <f>$J$88*H380</f>
        <v>0</v>
      </c>
    </row>
    <row r="381" spans="1:12" x14ac:dyDescent="0.25">
      <c r="A381" s="6" t="s">
        <v>148</v>
      </c>
      <c r="B381" s="9">
        <v>1</v>
      </c>
      <c r="C381" s="40">
        <f>$B$84*B381</f>
        <v>4.3627500000000001</v>
      </c>
      <c r="D381" s="40">
        <f>$E$84*B381</f>
        <v>5.6715750000000007</v>
      </c>
      <c r="E381" s="40">
        <f>($H$84)*B381</f>
        <v>5.6715750000000007</v>
      </c>
      <c r="F381" s="82">
        <f>$J$84*B381</f>
        <v>4.3627500000000001</v>
      </c>
      <c r="G381" s="6" t="s">
        <v>148</v>
      </c>
      <c r="H381" s="9">
        <v>1</v>
      </c>
      <c r="I381" s="40">
        <f>$B$84*H381</f>
        <v>4.3627500000000001</v>
      </c>
      <c r="J381" s="40">
        <f>$E$84*H381</f>
        <v>5.6715750000000007</v>
      </c>
      <c r="K381" s="40">
        <f>($H$84)*H381</f>
        <v>5.6715750000000007</v>
      </c>
      <c r="L381" s="82">
        <f>$J$84*H381</f>
        <v>4.3627500000000001</v>
      </c>
    </row>
    <row r="382" spans="1:12" x14ac:dyDescent="0.25">
      <c r="A382" s="6" t="s">
        <v>149</v>
      </c>
      <c r="B382" s="128">
        <v>0</v>
      </c>
      <c r="C382" s="40">
        <f>$B$85*B382</f>
        <v>0</v>
      </c>
      <c r="D382" s="40">
        <f>$E$85*B382</f>
        <v>0</v>
      </c>
      <c r="E382" s="40">
        <f>($H$85)*B382</f>
        <v>0</v>
      </c>
      <c r="F382" s="82">
        <f>$J$85*B382</f>
        <v>0</v>
      </c>
      <c r="G382" s="6" t="s">
        <v>149</v>
      </c>
      <c r="H382" s="128">
        <v>0</v>
      </c>
      <c r="I382" s="40">
        <f>$B$85*H382</f>
        <v>0</v>
      </c>
      <c r="J382" s="40">
        <f>$E$85*H382</f>
        <v>0</v>
      </c>
      <c r="K382" s="40">
        <f>($H$85)*H382</f>
        <v>0</v>
      </c>
      <c r="L382" s="82">
        <f>$J$85*H382</f>
        <v>0</v>
      </c>
    </row>
    <row r="383" spans="1:12" ht="15.75" thickBot="1" x14ac:dyDescent="0.3">
      <c r="A383" s="13" t="s">
        <v>50</v>
      </c>
      <c r="B383" s="69">
        <v>1</v>
      </c>
      <c r="C383" s="120">
        <f>$B$80*B383</f>
        <v>5.9440000000000008</v>
      </c>
      <c r="D383" s="120">
        <f>$E$80*B383</f>
        <v>7.7272000000000016</v>
      </c>
      <c r="E383" s="120">
        <f>($H$80)*B383</f>
        <v>7.7272000000000016</v>
      </c>
      <c r="F383" s="81">
        <f>$J$80*B383</f>
        <v>5.9440000000000008</v>
      </c>
      <c r="G383" s="13" t="s">
        <v>50</v>
      </c>
      <c r="H383" s="69">
        <v>1</v>
      </c>
      <c r="I383" s="120">
        <f>$B$80*H383</f>
        <v>5.9440000000000008</v>
      </c>
      <c r="J383" s="120">
        <f>$E$80*H383</f>
        <v>7.7272000000000016</v>
      </c>
      <c r="K383" s="120">
        <f>($H$80)*H383</f>
        <v>7.7272000000000016</v>
      </c>
      <c r="L383" s="81">
        <f>$J$80*H383</f>
        <v>5.9440000000000008</v>
      </c>
    </row>
    <row r="384" spans="1:12" ht="15.75" thickBot="1" x14ac:dyDescent="0.3">
      <c r="A384" s="123" t="s">
        <v>153</v>
      </c>
      <c r="B384" s="67"/>
      <c r="C384" s="124">
        <f>SUM(C378:C383)</f>
        <v>21.390810000000002</v>
      </c>
      <c r="D384" s="124">
        <f>SUM(D378:D383)</f>
        <v>27.808053000000008</v>
      </c>
      <c r="E384" s="124">
        <f>SUM(E378:E383)</f>
        <v>35.608053000000005</v>
      </c>
      <c r="F384" s="125">
        <f>SUM(F378:F383)</f>
        <v>26.070810000000002</v>
      </c>
      <c r="G384" s="123" t="s">
        <v>153</v>
      </c>
      <c r="H384" s="67"/>
      <c r="I384" s="124">
        <f>SUM(I378:I383)</f>
        <v>21.390810000000002</v>
      </c>
      <c r="J384" s="124">
        <f>SUM(J378:J383)</f>
        <v>27.808053000000008</v>
      </c>
      <c r="K384" s="124">
        <f>SUM(K378:K383)</f>
        <v>35.608053000000005</v>
      </c>
      <c r="L384" s="125">
        <f>SUM(L378:L383)</f>
        <v>26.070810000000002</v>
      </c>
    </row>
  </sheetData>
  <mergeCells count="174">
    <mergeCell ref="A145:F145"/>
    <mergeCell ref="A156:R156"/>
    <mergeCell ref="A157:F157"/>
    <mergeCell ref="A158:F158"/>
    <mergeCell ref="A168:F168"/>
    <mergeCell ref="A178:F178"/>
    <mergeCell ref="A190:F190"/>
    <mergeCell ref="A191:F191"/>
    <mergeCell ref="A201:F201"/>
    <mergeCell ref="A189:R189"/>
    <mergeCell ref="G190:L190"/>
    <mergeCell ref="M190:R190"/>
    <mergeCell ref="G178:L178"/>
    <mergeCell ref="M178:R178"/>
    <mergeCell ref="S135:X135"/>
    <mergeCell ref="Y135:AD135"/>
    <mergeCell ref="Y92:AD92"/>
    <mergeCell ref="Y91:AD91"/>
    <mergeCell ref="G91:L91"/>
    <mergeCell ref="G92:L92"/>
    <mergeCell ref="G102:L102"/>
    <mergeCell ref="G112:L112"/>
    <mergeCell ref="M91:R91"/>
    <mergeCell ref="M92:R92"/>
    <mergeCell ref="M102:R102"/>
    <mergeCell ref="M112:R112"/>
    <mergeCell ref="A91:F91"/>
    <mergeCell ref="A92:F92"/>
    <mergeCell ref="A102:F102"/>
    <mergeCell ref="A112:F112"/>
    <mergeCell ref="A123:R123"/>
    <mergeCell ref="A124:F124"/>
    <mergeCell ref="A125:F125"/>
    <mergeCell ref="A135:F135"/>
    <mergeCell ref="G135:L135"/>
    <mergeCell ref="M135:R135"/>
    <mergeCell ref="A376:F376"/>
    <mergeCell ref="G376:L376"/>
    <mergeCell ref="A355:F355"/>
    <mergeCell ref="G355:L355"/>
    <mergeCell ref="A356:F356"/>
    <mergeCell ref="G356:L356"/>
    <mergeCell ref="A366:F366"/>
    <mergeCell ref="G366:L366"/>
    <mergeCell ref="G300:L300"/>
    <mergeCell ref="M300:R300"/>
    <mergeCell ref="A310:F310"/>
    <mergeCell ref="G310:L310"/>
    <mergeCell ref="M310:R310"/>
    <mergeCell ref="A354:L354"/>
    <mergeCell ref="A343:F343"/>
    <mergeCell ref="G343:L343"/>
    <mergeCell ref="A288:R288"/>
    <mergeCell ref="A289:F289"/>
    <mergeCell ref="G289:L289"/>
    <mergeCell ref="M289:R289"/>
    <mergeCell ref="A290:F290"/>
    <mergeCell ref="G290:L290"/>
    <mergeCell ref="M290:R290"/>
    <mergeCell ref="A300:F300"/>
    <mergeCell ref="A321:L321"/>
    <mergeCell ref="A322:F322"/>
    <mergeCell ref="G322:L322"/>
    <mergeCell ref="A323:F323"/>
    <mergeCell ref="G323:L323"/>
    <mergeCell ref="A333:F333"/>
    <mergeCell ref="G333:L333"/>
    <mergeCell ref="A267:F267"/>
    <mergeCell ref="G267:L267"/>
    <mergeCell ref="M267:R267"/>
    <mergeCell ref="A277:F277"/>
    <mergeCell ref="G277:L277"/>
    <mergeCell ref="M277:R277"/>
    <mergeCell ref="A255:R255"/>
    <mergeCell ref="A256:F256"/>
    <mergeCell ref="G256:L256"/>
    <mergeCell ref="M256:R256"/>
    <mergeCell ref="A257:F257"/>
    <mergeCell ref="G257:L257"/>
    <mergeCell ref="M257:R257"/>
    <mergeCell ref="A234:F234"/>
    <mergeCell ref="G234:L234"/>
    <mergeCell ref="M234:R234"/>
    <mergeCell ref="A244:F244"/>
    <mergeCell ref="G244:L244"/>
    <mergeCell ref="M244:R244"/>
    <mergeCell ref="A223:F223"/>
    <mergeCell ref="G223:L223"/>
    <mergeCell ref="M223:R223"/>
    <mergeCell ref="A224:F224"/>
    <mergeCell ref="G224:L224"/>
    <mergeCell ref="M224:R224"/>
    <mergeCell ref="G211:L211"/>
    <mergeCell ref="M211:R211"/>
    <mergeCell ref="S211:X211"/>
    <mergeCell ref="A222:R222"/>
    <mergeCell ref="G191:L191"/>
    <mergeCell ref="M191:R191"/>
    <mergeCell ref="G201:L201"/>
    <mergeCell ref="M201:R201"/>
    <mergeCell ref="S201:X201"/>
    <mergeCell ref="A211:F211"/>
    <mergeCell ref="S178:X178"/>
    <mergeCell ref="Y178:AD178"/>
    <mergeCell ref="S123:AD123"/>
    <mergeCell ref="S156:AD156"/>
    <mergeCell ref="G158:L158"/>
    <mergeCell ref="M158:R158"/>
    <mergeCell ref="S158:X158"/>
    <mergeCell ref="Y158:AD158"/>
    <mergeCell ref="G168:L168"/>
    <mergeCell ref="M168:R168"/>
    <mergeCell ref="S168:X168"/>
    <mergeCell ref="Y168:AD168"/>
    <mergeCell ref="G145:L145"/>
    <mergeCell ref="M145:R145"/>
    <mergeCell ref="S145:X145"/>
    <mergeCell ref="Y145:AD145"/>
    <mergeCell ref="G157:L157"/>
    <mergeCell ref="M157:R157"/>
    <mergeCell ref="S157:X157"/>
    <mergeCell ref="Y157:AD157"/>
    <mergeCell ref="G125:L125"/>
    <mergeCell ref="M125:R125"/>
    <mergeCell ref="S125:X125"/>
    <mergeCell ref="Y125:AD125"/>
    <mergeCell ref="BK149:BN149"/>
    <mergeCell ref="BP149:BS149"/>
    <mergeCell ref="BF163:BH163"/>
    <mergeCell ref="A35:H35"/>
    <mergeCell ref="A20:H20"/>
    <mergeCell ref="A25:H25"/>
    <mergeCell ref="A30:H30"/>
    <mergeCell ref="A44:G44"/>
    <mergeCell ref="A48:G48"/>
    <mergeCell ref="O37:S37"/>
    <mergeCell ref="O41:P41"/>
    <mergeCell ref="R41:S41"/>
    <mergeCell ref="O46:P46"/>
    <mergeCell ref="R46:S46"/>
    <mergeCell ref="BF149:BI149"/>
    <mergeCell ref="S102:X102"/>
    <mergeCell ref="S112:X112"/>
    <mergeCell ref="O28:P28"/>
    <mergeCell ref="R28:S28"/>
    <mergeCell ref="I39:M39"/>
    <mergeCell ref="L44:M44"/>
    <mergeCell ref="L49:M49"/>
    <mergeCell ref="BE133:BL133"/>
    <mergeCell ref="Y102:AD102"/>
    <mergeCell ref="A1:G1"/>
    <mergeCell ref="I1:J1"/>
    <mergeCell ref="A13:G13"/>
    <mergeCell ref="BN133:BP133"/>
    <mergeCell ref="BE135:BF135"/>
    <mergeCell ref="O18:S18"/>
    <mergeCell ref="O23:P23"/>
    <mergeCell ref="R23:S23"/>
    <mergeCell ref="G124:L124"/>
    <mergeCell ref="M124:R124"/>
    <mergeCell ref="A40:G40"/>
    <mergeCell ref="A52:G52"/>
    <mergeCell ref="I52:J52"/>
    <mergeCell ref="BE119:BL119"/>
    <mergeCell ref="BN119:BP119"/>
    <mergeCell ref="BE126:BL126"/>
    <mergeCell ref="BN126:BP126"/>
    <mergeCell ref="A64:G64"/>
    <mergeCell ref="S124:X124"/>
    <mergeCell ref="Y124:AD124"/>
    <mergeCell ref="Y112:AD112"/>
    <mergeCell ref="S91:X91"/>
    <mergeCell ref="S92:X92"/>
    <mergeCell ref="A90:AD9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6"/>
  <sheetViews>
    <sheetView tabSelected="1" zoomScale="80" zoomScaleNormal="80" workbookViewId="0">
      <selection activeCell="A25" sqref="A25:D33"/>
    </sheetView>
  </sheetViews>
  <sheetFormatPr defaultRowHeight="15" x14ac:dyDescent="0.25"/>
  <cols>
    <col min="1" max="1" width="27.140625" customWidth="1"/>
    <col min="16" max="16" width="9.7109375" bestFit="1" customWidth="1"/>
  </cols>
  <sheetData>
    <row r="1" spans="1:15" x14ac:dyDescent="0.25">
      <c r="A1" s="129" t="s">
        <v>192</v>
      </c>
      <c r="B1" s="130"/>
      <c r="C1" s="130"/>
      <c r="D1" s="130"/>
      <c r="E1" s="130"/>
      <c r="F1" s="130"/>
      <c r="G1" s="130"/>
      <c r="H1" s="130"/>
      <c r="I1" s="130"/>
    </row>
    <row r="2" spans="1:15" x14ac:dyDescent="0.25">
      <c r="A2" s="92"/>
      <c r="B2" s="210" t="s">
        <v>203</v>
      </c>
      <c r="C2" s="211"/>
      <c r="D2" s="210" t="s">
        <v>206</v>
      </c>
      <c r="E2" s="211"/>
      <c r="F2" s="210" t="s">
        <v>205</v>
      </c>
      <c r="G2" s="211"/>
      <c r="H2" s="210" t="s">
        <v>193</v>
      </c>
      <c r="I2" s="211"/>
    </row>
    <row r="3" spans="1:15" x14ac:dyDescent="0.25">
      <c r="A3" s="153" t="s">
        <v>194</v>
      </c>
      <c r="B3" s="131" t="s">
        <v>195</v>
      </c>
      <c r="C3" s="132" t="s">
        <v>196</v>
      </c>
      <c r="D3" s="131" t="s">
        <v>195</v>
      </c>
      <c r="E3" s="132" t="s">
        <v>196</v>
      </c>
      <c r="F3" s="131" t="s">
        <v>195</v>
      </c>
      <c r="G3" s="132" t="s">
        <v>196</v>
      </c>
      <c r="H3" s="131" t="s">
        <v>195</v>
      </c>
      <c r="I3" s="132" t="s">
        <v>196</v>
      </c>
    </row>
    <row r="4" spans="1:15" x14ac:dyDescent="0.25">
      <c r="A4" s="34" t="s">
        <v>49</v>
      </c>
      <c r="B4" s="156"/>
      <c r="C4" s="157"/>
      <c r="D4" s="133">
        <f xml:space="preserve"> 329.24</f>
        <v>329.24</v>
      </c>
      <c r="E4" s="134">
        <f>(D4*Foglio1!J77)</f>
        <v>1996.2150440000003</v>
      </c>
      <c r="F4" s="133">
        <f xml:space="preserve"> 329.24</f>
        <v>329.24</v>
      </c>
      <c r="G4" s="134">
        <f>(F4*Foglio1!J77)</f>
        <v>1996.2150440000003</v>
      </c>
      <c r="H4" s="133">
        <f xml:space="preserve"> 329.24</f>
        <v>329.24</v>
      </c>
      <c r="I4" s="134">
        <f>(H4*Foglio1!J77)</f>
        <v>1996.2150440000003</v>
      </c>
    </row>
    <row r="5" spans="1:15" x14ac:dyDescent="0.25">
      <c r="A5" s="34" t="s">
        <v>144</v>
      </c>
      <c r="B5" s="133">
        <v>370</v>
      </c>
      <c r="C5" s="134">
        <f>(B5*Foglio1!J79)</f>
        <v>1893.4749999999999</v>
      </c>
      <c r="D5" s="156"/>
      <c r="E5" s="157"/>
      <c r="F5" s="156"/>
      <c r="G5" s="134">
        <f>(F5*Foglio1!J79)</f>
        <v>0</v>
      </c>
      <c r="H5" s="156"/>
      <c r="I5" s="134">
        <f>(H5*Foglio1!J79)</f>
        <v>0</v>
      </c>
    </row>
    <row r="6" spans="1:15" x14ac:dyDescent="0.25">
      <c r="A6" s="151" t="s">
        <v>50</v>
      </c>
      <c r="B6" s="156">
        <v>83.2</v>
      </c>
      <c r="C6" s="134">
        <f>(B6*Foglio1!J80)</f>
        <v>494.5408000000001</v>
      </c>
      <c r="D6" s="143">
        <f>(83.24+83.24)/2</f>
        <v>83.24</v>
      </c>
      <c r="E6" s="134">
        <f>(D6*Foglio1!J80)</f>
        <v>494.77856000000003</v>
      </c>
      <c r="F6" s="143">
        <f>(83.24+83.24)/2</f>
        <v>83.24</v>
      </c>
      <c r="G6" s="134">
        <f>(F6*Foglio1!J80)</f>
        <v>494.77856000000003</v>
      </c>
      <c r="H6" s="143">
        <f>(83.24+83.24)/2</f>
        <v>83.24</v>
      </c>
      <c r="I6" s="134">
        <f>(H6*Foglio1!J80)</f>
        <v>494.77856000000003</v>
      </c>
    </row>
    <row r="7" spans="1:15" x14ac:dyDescent="0.25">
      <c r="A7" s="151" t="s">
        <v>38</v>
      </c>
      <c r="B7" s="156"/>
      <c r="C7" s="157"/>
      <c r="D7" s="133">
        <v>26.402999999999999</v>
      </c>
      <c r="E7" s="134">
        <f>(D7*Foglio1!J81)</f>
        <v>141.4540725</v>
      </c>
      <c r="F7" s="133">
        <v>26.402999999999999</v>
      </c>
      <c r="G7" s="134">
        <f>(F7*Foglio1!J81)</f>
        <v>141.4540725</v>
      </c>
      <c r="H7" s="133"/>
      <c r="I7" s="134"/>
    </row>
    <row r="8" spans="1:15" x14ac:dyDescent="0.25">
      <c r="A8" s="151" t="s">
        <v>96</v>
      </c>
      <c r="B8" s="156">
        <v>26.35</v>
      </c>
      <c r="C8" s="134">
        <f>(B8*Foglio1!J82)</f>
        <v>75.433462500000005</v>
      </c>
      <c r="D8" s="156"/>
      <c r="E8" s="157"/>
      <c r="F8" s="156"/>
      <c r="G8" s="134">
        <f>(F8*Foglio1!J82)</f>
        <v>0</v>
      </c>
      <c r="H8" s="156"/>
      <c r="I8" s="134"/>
    </row>
    <row r="9" spans="1:15" x14ac:dyDescent="0.25">
      <c r="A9" s="151" t="s">
        <v>101</v>
      </c>
      <c r="B9" s="156"/>
      <c r="C9" s="134"/>
      <c r="D9" s="133">
        <v>140.4</v>
      </c>
      <c r="E9" s="134">
        <f>(D9*Foglio1!J83)</f>
        <v>507.23010000000005</v>
      </c>
      <c r="F9" s="156"/>
      <c r="G9" s="134"/>
      <c r="H9" s="156"/>
      <c r="I9" s="134"/>
    </row>
    <row r="10" spans="1:15" x14ac:dyDescent="0.25">
      <c r="A10" s="151" t="s">
        <v>141</v>
      </c>
      <c r="B10" s="156"/>
      <c r="C10" s="134"/>
      <c r="D10" s="156"/>
      <c r="E10" s="157"/>
      <c r="F10" s="133">
        <v>140.4</v>
      </c>
      <c r="G10" s="134">
        <f>F10*Foglio1!J84</f>
        <v>612.53010000000006</v>
      </c>
      <c r="H10" s="133">
        <v>140.4</v>
      </c>
      <c r="I10" s="134">
        <f>(H10*Foglio1!J84)</f>
        <v>612.53010000000006</v>
      </c>
    </row>
    <row r="11" spans="1:15" x14ac:dyDescent="0.25">
      <c r="A11" s="107" t="s">
        <v>142</v>
      </c>
      <c r="B11" s="156">
        <v>127.65</v>
      </c>
      <c r="C11" s="134">
        <f>(B11*Foglio1!J85)</f>
        <v>267.98202750000002</v>
      </c>
      <c r="D11" s="133">
        <v>15.8</v>
      </c>
      <c r="E11" s="134">
        <f>(D11*Foglio1!J85)</f>
        <v>33.169730000000001</v>
      </c>
      <c r="F11" s="133">
        <v>15.8</v>
      </c>
      <c r="G11" s="134">
        <f>(F11*Foglio1!J85)</f>
        <v>33.169730000000001</v>
      </c>
      <c r="H11" s="133">
        <v>15.8</v>
      </c>
      <c r="I11" s="134">
        <f>(H11*Foglio1!J85)</f>
        <v>33.169730000000001</v>
      </c>
    </row>
    <row r="12" spans="1:15" x14ac:dyDescent="0.25">
      <c r="A12" s="151" t="s">
        <v>51</v>
      </c>
      <c r="B12" s="156">
        <v>18</v>
      </c>
      <c r="C12" s="157"/>
      <c r="D12" s="142">
        <v>18</v>
      </c>
      <c r="E12" s="134">
        <f>(D12*Foglio1!J86)</f>
        <v>255.14999999999998</v>
      </c>
      <c r="F12" s="142">
        <v>18</v>
      </c>
      <c r="G12" s="134">
        <f>(F12*Foglio1!J86)</f>
        <v>255.14999999999998</v>
      </c>
      <c r="H12" s="156"/>
      <c r="I12" s="134"/>
    </row>
    <row r="13" spans="1:15" x14ac:dyDescent="0.25">
      <c r="A13" s="107" t="s">
        <v>143</v>
      </c>
      <c r="B13" s="156"/>
      <c r="C13" s="157"/>
      <c r="D13" s="156"/>
      <c r="E13" s="157"/>
      <c r="F13" s="156"/>
      <c r="G13" s="134"/>
      <c r="H13" s="142">
        <v>18</v>
      </c>
      <c r="I13" s="134">
        <f>(H13*Foglio1!J87)</f>
        <v>302.39999999999998</v>
      </c>
    </row>
    <row r="14" spans="1:15" ht="15.75" thickBot="1" x14ac:dyDescent="0.3">
      <c r="A14" s="154" t="s">
        <v>52</v>
      </c>
      <c r="B14" s="156"/>
      <c r="C14" s="157"/>
      <c r="D14" s="142">
        <v>23.22</v>
      </c>
      <c r="E14" s="134">
        <f>(D14*Foglio1!J88)</f>
        <v>167.18399999999997</v>
      </c>
      <c r="F14" s="142">
        <v>23.22</v>
      </c>
      <c r="G14" s="134">
        <f>(F14*Foglio1!J88)</f>
        <v>167.18399999999997</v>
      </c>
      <c r="H14" s="142">
        <v>23.22</v>
      </c>
      <c r="I14" s="134">
        <f>(H14*Foglio1!J88)</f>
        <v>167.18399999999997</v>
      </c>
    </row>
    <row r="15" spans="1:15" x14ac:dyDescent="0.25">
      <c r="A15" s="107" t="s">
        <v>204</v>
      </c>
      <c r="B15" s="156"/>
      <c r="C15" s="157"/>
      <c r="D15" s="142">
        <v>104.02</v>
      </c>
      <c r="E15" s="134">
        <f>D15*Foglio1!J78</f>
        <v>187.23599999999996</v>
      </c>
      <c r="F15" s="142">
        <f>D15</f>
        <v>104.02</v>
      </c>
      <c r="G15" s="134">
        <f>(F15*Foglio1!J78)</f>
        <v>187.23599999999996</v>
      </c>
      <c r="H15" s="142">
        <f>F15</f>
        <v>104.02</v>
      </c>
      <c r="I15" s="134">
        <f>(H15*Foglio1!J78)</f>
        <v>187.23599999999996</v>
      </c>
      <c r="O15" t="s">
        <v>207</v>
      </c>
    </row>
    <row r="16" spans="1:15" x14ac:dyDescent="0.25">
      <c r="A16" s="155"/>
      <c r="B16" s="144"/>
      <c r="C16" s="134"/>
      <c r="D16" s="144"/>
      <c r="E16" s="134"/>
      <c r="F16" s="144"/>
      <c r="G16" s="134"/>
      <c r="H16" s="144"/>
      <c r="I16" s="134"/>
    </row>
    <row r="17" spans="1:9" x14ac:dyDescent="0.25">
      <c r="A17" s="155"/>
      <c r="B17" s="144"/>
      <c r="C17" s="134"/>
      <c r="D17" s="144"/>
      <c r="E17" s="134"/>
      <c r="F17" s="144"/>
      <c r="G17" s="134"/>
      <c r="H17" s="144"/>
      <c r="I17" s="134"/>
    </row>
    <row r="18" spans="1:9" x14ac:dyDescent="0.25">
      <c r="A18" s="155"/>
      <c r="B18" s="144"/>
      <c r="C18" s="134"/>
      <c r="D18" s="144"/>
      <c r="E18" s="134"/>
      <c r="F18" s="144"/>
      <c r="G18" s="134"/>
      <c r="H18" s="144"/>
      <c r="I18" s="134"/>
    </row>
    <row r="19" spans="1:9" x14ac:dyDescent="0.25">
      <c r="A19" s="155"/>
      <c r="B19" s="144"/>
      <c r="C19" s="134"/>
      <c r="D19" s="144"/>
      <c r="E19" s="134"/>
      <c r="F19" s="144"/>
      <c r="G19" s="134"/>
      <c r="H19" s="144"/>
      <c r="I19" s="134"/>
    </row>
    <row r="20" spans="1:9" x14ac:dyDescent="0.25">
      <c r="A20" s="11"/>
      <c r="B20" s="131"/>
      <c r="C20" s="135"/>
      <c r="D20" s="131"/>
      <c r="E20" s="135"/>
      <c r="F20" s="131"/>
      <c r="G20" s="135"/>
      <c r="H20" s="131"/>
      <c r="I20" s="135"/>
    </row>
    <row r="21" spans="1:9" x14ac:dyDescent="0.25">
      <c r="A21" s="147" t="s">
        <v>197</v>
      </c>
      <c r="B21" s="148"/>
      <c r="C21" s="149">
        <f>SUM(C4:C20)</f>
        <v>2731.4312900000004</v>
      </c>
      <c r="D21" s="148"/>
      <c r="E21" s="149">
        <f>SUM(E4:E20)</f>
        <v>3782.4175065000009</v>
      </c>
      <c r="F21" s="148"/>
      <c r="G21" s="149">
        <f>SUM(G4:G20)</f>
        <v>3887.7175065000001</v>
      </c>
      <c r="H21" s="148"/>
      <c r="I21" s="149">
        <f>SUM(I4:I20)</f>
        <v>3793.5134340000004</v>
      </c>
    </row>
    <row r="22" spans="1:9" x14ac:dyDescent="0.25">
      <c r="A22" s="147" t="s">
        <v>198</v>
      </c>
      <c r="B22" s="148"/>
      <c r="C22" s="150">
        <f>C21/9.81</f>
        <v>278.43336289500513</v>
      </c>
      <c r="D22" s="148"/>
      <c r="E22" s="150">
        <f>E21/9.81</f>
        <v>385.56753379204901</v>
      </c>
      <c r="F22" s="148"/>
      <c r="G22" s="150">
        <f>G21/9.81</f>
        <v>396.30147874617734</v>
      </c>
      <c r="H22" s="148"/>
      <c r="I22" s="150">
        <f>I21/9.81</f>
        <v>386.69861712538227</v>
      </c>
    </row>
    <row r="23" spans="1:9" x14ac:dyDescent="0.25">
      <c r="B23" s="130"/>
      <c r="C23" s="130"/>
      <c r="D23" s="130"/>
      <c r="E23" s="130"/>
      <c r="F23" s="130"/>
      <c r="G23" s="130"/>
      <c r="H23" s="130"/>
      <c r="I23" s="130"/>
    </row>
    <row r="24" spans="1:9" x14ac:dyDescent="0.25">
      <c r="A24" s="129"/>
      <c r="B24" s="136"/>
      <c r="C24" s="130"/>
      <c r="D24" s="130"/>
      <c r="E24" s="130"/>
      <c r="F24" s="130"/>
      <c r="G24" s="130"/>
      <c r="H24" s="130"/>
      <c r="I24" s="130"/>
    </row>
    <row r="25" spans="1:9" x14ac:dyDescent="0.25">
      <c r="A25" s="158" t="s">
        <v>199</v>
      </c>
      <c r="B25" s="160" t="s">
        <v>200</v>
      </c>
      <c r="C25" s="161" t="s">
        <v>211</v>
      </c>
      <c r="D25" s="158" t="s">
        <v>201</v>
      </c>
      <c r="H25" s="130"/>
      <c r="I25" s="130"/>
    </row>
    <row r="26" spans="1:9" x14ac:dyDescent="0.25">
      <c r="A26" s="159">
        <v>6</v>
      </c>
      <c r="B26" s="152">
        <v>370.04</v>
      </c>
      <c r="C26" s="62">
        <f t="shared" ref="C26:C31" si="0">D26/B26</f>
        <v>7.3814487352718636</v>
      </c>
      <c r="D26" s="152">
        <f>C21</f>
        <v>2731.4312900000004</v>
      </c>
      <c r="H26" s="130"/>
    </row>
    <row r="27" spans="1:9" x14ac:dyDescent="0.25">
      <c r="A27" s="159">
        <v>5</v>
      </c>
      <c r="B27" s="152">
        <v>355.65</v>
      </c>
      <c r="C27" s="62">
        <f t="shared" si="0"/>
        <v>10.635224255588362</v>
      </c>
      <c r="D27" s="152">
        <f>E21</f>
        <v>3782.4175065000009</v>
      </c>
      <c r="F27" s="130"/>
      <c r="G27" s="138"/>
      <c r="H27" s="130"/>
      <c r="I27" s="138"/>
    </row>
    <row r="28" spans="1:9" x14ac:dyDescent="0.25">
      <c r="A28" s="159">
        <v>4</v>
      </c>
      <c r="B28" s="152">
        <v>355.65</v>
      </c>
      <c r="C28" s="62">
        <f t="shared" si="0"/>
        <v>10.635224255588362</v>
      </c>
      <c r="D28" s="152">
        <f>E21</f>
        <v>3782.4175065000009</v>
      </c>
      <c r="E28" s="130"/>
      <c r="F28" s="130"/>
      <c r="G28" s="130"/>
      <c r="H28" s="130"/>
      <c r="I28" s="130"/>
    </row>
    <row r="29" spans="1:9" x14ac:dyDescent="0.25">
      <c r="A29" s="159">
        <v>3</v>
      </c>
      <c r="B29" s="152">
        <v>355.65</v>
      </c>
      <c r="C29" s="62">
        <f t="shared" si="0"/>
        <v>10.931301859974695</v>
      </c>
      <c r="D29" s="152">
        <f>G21</f>
        <v>3887.7175065000001</v>
      </c>
      <c r="E29" s="130"/>
      <c r="F29" s="130"/>
      <c r="G29" s="130"/>
      <c r="H29" s="130"/>
      <c r="I29" s="130"/>
    </row>
    <row r="30" spans="1:9" x14ac:dyDescent="0.25">
      <c r="A30" s="159">
        <v>2</v>
      </c>
      <c r="B30" s="152">
        <v>355.65</v>
      </c>
      <c r="C30" s="62">
        <f t="shared" si="0"/>
        <v>10.931301859974695</v>
      </c>
      <c r="D30" s="162">
        <f>G21</f>
        <v>3887.7175065000001</v>
      </c>
      <c r="E30" s="137"/>
      <c r="F30" s="140"/>
      <c r="G30" s="138"/>
      <c r="H30" s="141"/>
      <c r="I30" s="139"/>
    </row>
    <row r="31" spans="1:9" x14ac:dyDescent="0.25">
      <c r="A31" s="159">
        <v>1</v>
      </c>
      <c r="B31" s="17">
        <v>329.24</v>
      </c>
      <c r="C31" s="62">
        <f t="shared" si="0"/>
        <v>11.522030840724092</v>
      </c>
      <c r="D31" s="163">
        <f>I21</f>
        <v>3793.5134340000004</v>
      </c>
      <c r="E31" s="137"/>
      <c r="F31" s="140"/>
      <c r="G31" s="138"/>
      <c r="H31" s="141"/>
      <c r="I31" s="139"/>
    </row>
    <row r="32" spans="1:9" x14ac:dyDescent="0.25">
      <c r="A32" s="146" t="s">
        <v>202</v>
      </c>
      <c r="B32" s="130"/>
      <c r="C32" s="130"/>
      <c r="D32" s="162">
        <f>SUM(D26:D30)</f>
        <v>18071.701316000002</v>
      </c>
      <c r="E32" s="137"/>
      <c r="F32" s="140"/>
      <c r="G32" s="138"/>
      <c r="H32" s="141"/>
      <c r="I32" s="139"/>
    </row>
    <row r="33" spans="5:9" x14ac:dyDescent="0.25">
      <c r="E33" s="137"/>
      <c r="F33" s="140"/>
      <c r="G33" s="138"/>
      <c r="H33" s="141"/>
      <c r="I33" s="139"/>
    </row>
    <row r="34" spans="5:9" x14ac:dyDescent="0.25">
      <c r="E34" s="137"/>
      <c r="F34" s="140"/>
      <c r="G34" s="138"/>
      <c r="H34" s="141"/>
      <c r="I34" s="139"/>
    </row>
    <row r="35" spans="5:9" x14ac:dyDescent="0.25">
      <c r="F35" s="140"/>
      <c r="G35" s="138"/>
      <c r="H35" s="141"/>
      <c r="I35" s="139"/>
    </row>
    <row r="36" spans="5:9" x14ac:dyDescent="0.25">
      <c r="E36" s="130"/>
      <c r="F36" s="140"/>
      <c r="G36" s="130"/>
      <c r="H36" s="139"/>
      <c r="I36" s="130"/>
    </row>
  </sheetData>
  <mergeCells count="4">
    <mergeCell ref="B2:C2"/>
    <mergeCell ref="D2:E2"/>
    <mergeCell ref="F2:G2"/>
    <mergeCell ref="H2:I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2016-12-12T21:50:13Z</dcterms:created>
  <dcterms:modified xsi:type="dcterms:W3CDTF">2017-02-06T14:38:32Z</dcterms:modified>
</cp:coreProperties>
</file>