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firstSheet="1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B186" i="3"/>
  <c r="AB188" i="3" s="1"/>
  <c r="V186" i="3" s="1"/>
  <c r="AE179" i="3"/>
  <c r="AB179" i="3"/>
  <c r="AE178" i="3"/>
  <c r="AB178" i="3"/>
  <c r="AB180" i="3" s="1"/>
  <c r="V178" i="3" s="1"/>
  <c r="AE236" i="3"/>
  <c r="AB236" i="3"/>
  <c r="AE235" i="3"/>
  <c r="AB235" i="3"/>
  <c r="AB237" i="3" s="1"/>
  <c r="V235" i="3" s="1"/>
  <c r="AE228" i="3"/>
  <c r="AB228" i="3"/>
  <c r="AE227" i="3"/>
  <c r="AB227" i="3"/>
  <c r="AB229" i="3" s="1"/>
  <c r="V227" i="3" s="1"/>
  <c r="AE229" i="3" l="1"/>
  <c r="V228" i="3" s="1"/>
  <c r="AE237" i="3"/>
  <c r="V236" i="3" s="1"/>
  <c r="AE180" i="3"/>
  <c r="V179" i="3" s="1"/>
  <c r="AE188" i="3"/>
  <c r="V187" i="3" s="1"/>
  <c r="AE139" i="3"/>
  <c r="V138" i="3" s="1"/>
  <c r="AB139" i="3"/>
  <c r="V137" i="3" s="1"/>
  <c r="AE131" i="3"/>
  <c r="V130" i="3" s="1"/>
  <c r="AB131" i="3"/>
  <c r="V129" i="3" s="1"/>
  <c r="AB90" i="3"/>
  <c r="V88" i="3" s="1"/>
  <c r="AE90" i="3"/>
  <c r="V89" i="3" s="1"/>
  <c r="AE82" i="3"/>
  <c r="V81" i="3" s="1"/>
  <c r="AB82" i="3"/>
  <c r="V80" i="3" s="1"/>
  <c r="AE276" i="3"/>
  <c r="AB276" i="3"/>
  <c r="AE275" i="3"/>
  <c r="AB275" i="3"/>
  <c r="AE284" i="3"/>
  <c r="AE283" i="3"/>
  <c r="AB284" i="3"/>
  <c r="AB283" i="3"/>
  <c r="A229" i="3"/>
  <c r="A180" i="3"/>
  <c r="A131" i="3"/>
  <c r="S2" i="3"/>
  <c r="S1" i="3" s="1"/>
  <c r="AB277" i="3" l="1"/>
  <c r="V275" i="3" s="1"/>
  <c r="AE277" i="3"/>
  <c r="V276" i="3" s="1"/>
  <c r="AE285" i="3"/>
  <c r="V284" i="3" s="1"/>
  <c r="AB285" i="3"/>
  <c r="V283" i="3" s="1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138" i="3" s="1"/>
  <c r="X138" i="3" s="1"/>
  <c r="O1" i="3"/>
  <c r="B4" i="3"/>
  <c r="W88" i="3" l="1"/>
  <c r="X88" i="3" s="1"/>
  <c r="W129" i="3"/>
  <c r="X129" i="3" s="1"/>
  <c r="W137" i="3"/>
  <c r="X137" i="3" s="1"/>
  <c r="Z242" i="3"/>
  <c r="Z244" i="3" s="1"/>
  <c r="Z96" i="3"/>
  <c r="Z145" i="3"/>
  <c r="Z194" i="3"/>
  <c r="W284" i="3"/>
  <c r="X284" i="3" s="1"/>
  <c r="W236" i="3"/>
  <c r="X236" i="3" s="1"/>
  <c r="W228" i="3"/>
  <c r="X228" i="3" s="1"/>
  <c r="W187" i="3"/>
  <c r="X187" i="3" s="1"/>
  <c r="W178" i="3"/>
  <c r="X178" i="3" s="1"/>
  <c r="W227" i="3"/>
  <c r="X227" i="3" s="1"/>
  <c r="W235" i="3"/>
  <c r="X235" i="3" s="1"/>
  <c r="W186" i="3"/>
  <c r="X186" i="3" s="1"/>
  <c r="W179" i="3"/>
  <c r="X179" i="3" s="1"/>
  <c r="W130" i="3"/>
  <c r="X130" i="3" s="1"/>
  <c r="N41" i="3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W80" i="3"/>
  <c r="X80" i="3" s="1"/>
  <c r="O41" i="3"/>
  <c r="W275" i="3"/>
  <c r="X275" i="3" s="1"/>
  <c r="L41" i="3"/>
  <c r="L43" i="3" s="1"/>
  <c r="Z243" i="3"/>
  <c r="O39" i="3"/>
  <c r="J179" i="3" s="1"/>
  <c r="N36" i="3"/>
  <c r="O38" i="3"/>
  <c r="J138" i="3" s="1"/>
  <c r="W276" i="3"/>
  <c r="X276" i="3" s="1"/>
  <c r="N38" i="3"/>
  <c r="J137" i="3" s="1"/>
  <c r="O40" i="3"/>
  <c r="J187" i="3" s="1"/>
  <c r="N40" i="3"/>
  <c r="J186" i="3" s="1"/>
  <c r="O42" i="3"/>
  <c r="W81" i="3"/>
  <c r="X81" i="3" s="1"/>
  <c r="N37" i="3"/>
  <c r="J129" i="3" s="1"/>
  <c r="L4" i="3"/>
  <c r="J236" i="3" l="1"/>
  <c r="J228" i="3"/>
  <c r="J235" i="3"/>
  <c r="Z196" i="3"/>
  <c r="Z195" i="3"/>
  <c r="Z98" i="3"/>
  <c r="Z97" i="3"/>
  <c r="J227" i="3"/>
  <c r="Z147" i="3"/>
  <c r="Z146" i="3"/>
  <c r="J80" i="3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I160" i="3"/>
  <c r="I161" i="3"/>
  <c r="I175" i="3" s="1"/>
  <c r="E166" i="3"/>
  <c r="E173" i="3" s="1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G173" i="3" s="1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N141" i="3" s="1"/>
  <c r="Q126" i="3"/>
  <c r="H139" i="3" s="1"/>
  <c r="M139" i="3" s="1"/>
  <c r="P126" i="3"/>
  <c r="G139" i="3" s="1"/>
  <c r="L139" i="3" s="1"/>
  <c r="O126" i="3"/>
  <c r="F139" i="3" s="1"/>
  <c r="K139" i="3" s="1"/>
  <c r="K140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P187" i="3" l="1"/>
  <c r="AC97" i="3"/>
  <c r="AC96" i="3"/>
  <c r="E134" i="3"/>
  <c r="G174" i="3"/>
  <c r="K174" i="3" s="1"/>
  <c r="M174" i="3" s="1"/>
  <c r="P174" i="3" s="1"/>
  <c r="K175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65" i="3"/>
  <c r="P165" i="3" s="1"/>
  <c r="G179" i="3" s="1"/>
  <c r="L179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N174" i="3"/>
  <c r="Q174" i="3" s="1"/>
  <c r="N175" i="3"/>
  <c r="R175" i="3" s="1"/>
  <c r="I188" i="3" s="1"/>
  <c r="N188" i="3" s="1"/>
  <c r="I70" i="3"/>
  <c r="K70" i="3" s="1"/>
  <c r="N220" i="3"/>
  <c r="R220" i="3" s="1"/>
  <c r="I235" i="3" s="1"/>
  <c r="N235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W34" i="3" l="1"/>
  <c r="Q175" i="3"/>
  <c r="H188" i="3" s="1"/>
  <c r="M188" i="3" s="1"/>
  <c r="S187" i="3" s="1"/>
  <c r="Q220" i="3"/>
  <c r="H235" i="3" s="1"/>
  <c r="M235" i="3" s="1"/>
  <c r="O173" i="3"/>
  <c r="P166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M189" i="3" l="1"/>
  <c r="M190" i="3"/>
  <c r="S186" i="3"/>
  <c r="R187" i="3"/>
  <c r="U187" i="3" s="1"/>
  <c r="R186" i="3"/>
  <c r="L189" i="3"/>
  <c r="L191" i="3" s="1"/>
  <c r="Q77" i="3"/>
  <c r="H90" i="3" s="1"/>
  <c r="M90" i="3" s="1"/>
  <c r="S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N217" i="3"/>
  <c r="N224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G270" i="3"/>
  <c r="K270" i="3" s="1"/>
  <c r="K263" i="3"/>
  <c r="N90" i="3"/>
  <c r="T89" i="3" s="1"/>
  <c r="H270" i="3"/>
  <c r="L270" i="3" s="1"/>
  <c r="L263" i="3"/>
  <c r="L88" i="3"/>
  <c r="K88" i="3"/>
  <c r="M191" i="3" l="1"/>
  <c r="A191" i="3" s="1"/>
  <c r="U186" i="3"/>
  <c r="W35" i="3" s="1"/>
  <c r="K92" i="3"/>
  <c r="K93" i="3" s="1"/>
  <c r="V35" i="3"/>
  <c r="Q88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A93" i="3" l="1"/>
  <c r="W33" i="3"/>
  <c r="U228" i="3"/>
  <c r="U236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N272" i="3"/>
  <c r="R272" i="3" s="1"/>
  <c r="I285" i="3" s="1"/>
  <c r="M265" i="3"/>
  <c r="O265" i="3" s="1"/>
  <c r="F277" i="3" s="1"/>
  <c r="K277" i="3" s="1"/>
  <c r="V36" i="3" l="1"/>
  <c r="A240" i="3"/>
  <c r="A232" i="3"/>
  <c r="O272" i="3"/>
  <c r="F285" i="3" s="1"/>
  <c r="K285" i="3" s="1"/>
  <c r="Q284" i="3" s="1"/>
  <c r="N279" i="3"/>
  <c r="N280" i="3" s="1"/>
  <c r="Q265" i="3"/>
  <c r="H277" i="3" s="1"/>
  <c r="M277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8" i="3" l="1"/>
  <c r="S275" i="3"/>
  <c r="M279" i="3"/>
  <c r="S276" i="3"/>
  <c r="U276" i="3" s="1"/>
  <c r="T283" i="3"/>
  <c r="T284" i="3"/>
  <c r="L288" i="3"/>
  <c r="K280" i="3"/>
  <c r="K286" i="3"/>
  <c r="Q283" i="3"/>
  <c r="R275" i="3"/>
  <c r="K287" i="3"/>
  <c r="L279" i="3"/>
  <c r="M285" i="3"/>
  <c r="S284" i="3" s="1"/>
  <c r="L278" i="3"/>
  <c r="N286" i="3"/>
  <c r="N287" i="3"/>
  <c r="U284" i="3" l="1"/>
  <c r="V37" i="3" s="1"/>
  <c r="M280" i="3"/>
  <c r="S283" i="3"/>
  <c r="U283" i="3" s="1"/>
  <c r="U275" i="3"/>
  <c r="M286" i="3"/>
  <c r="K288" i="3"/>
  <c r="L280" i="3"/>
  <c r="M287" i="3"/>
  <c r="N288" i="3"/>
  <c r="W37" i="3" l="1"/>
  <c r="A280" i="3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<sst xmlns="http://schemas.openxmlformats.org/spreadsheetml/2006/main" count="1913" uniqueCount="121">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</sst>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zoomScale="80" zoomScaleNormal="80" workbookViewId="0">
      <selection activeCell="AC285" sqref="AC285"/>
    </sheetView>
  </sheetViews>
  <sheetFormatPr defaultRowHeight="12.75" x14ac:dyDescent="0.2"/>
  <cols>
    <col min="2" max="2" width="10.5703125" customWidth="1"/>
  </cols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1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1</v>
      </c>
      <c r="B4" s="21">
        <f ca="1">MATCH(C2,INDIRECT("Pilastri!B1:B"&amp;TRIM(S1)),0)</f>
        <v>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-58.005000000000003</v>
      </c>
      <c r="F4" s="22">
        <f ca="1">INDEX(Pilastri!$A$1:$K$10000,$B4,7)</f>
        <v>-34.939</v>
      </c>
      <c r="G4" s="22">
        <f ca="1">INDEX(Pilastri!$A$1:$K$10000,$B4,8)</f>
        <v>23.14</v>
      </c>
      <c r="H4" s="22">
        <f ca="1">INDEX(Pilastri!$A$1:$K$10000,$B4,9)</f>
        <v>2.9359999999999999</v>
      </c>
      <c r="I4" s="22">
        <f ca="1">INDEX(Pilastri!$A$1:$K$10000,$B4,10)</f>
        <v>2.3420000000000001</v>
      </c>
      <c r="J4" s="22">
        <f ca="1">INDEX(Pilastri!$A$1:$K$10000,$B4,11)</f>
        <v>2.347</v>
      </c>
      <c r="K4" s="21">
        <f ca="1">INDEX(Pilastri!$A$1:$K$10000,$L4,2)</f>
        <v>1</v>
      </c>
      <c r="L4" s="21">
        <f ca="1">MATCH(C2,INDIRECT("Pilastri!B"&amp;TRIM(S2)&amp;":B10000"),0)+S1</f>
        <v>542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-32.701000000000001</v>
      </c>
      <c r="P4" s="22">
        <f ca="1">INDEX(Pilastri!$A$1:$K$10000,$L4,7)</f>
        <v>-22.417000000000002</v>
      </c>
      <c r="Q4" s="22">
        <f ca="1">INDEX(Pilastri!$A$1:$K$10000,$L4,8)</f>
        <v>2.7189999999999999</v>
      </c>
      <c r="R4" s="22">
        <f ca="1">INDEX(Pilastri!$A$1:$K$10000,$L4,9)</f>
        <v>40.773000000000003</v>
      </c>
      <c r="S4" s="22">
        <f ca="1">INDEX(Pilastri!$A$1:$K$10000,$L4,10)</f>
        <v>-1.4</v>
      </c>
      <c r="T4" s="22">
        <f ca="1">INDEX(Pilastri!$A$1:$K$10000,$L4,11)</f>
        <v>-1.403</v>
      </c>
      <c r="U4" s="22"/>
      <c r="V4" s="38">
        <f ca="1">K4</f>
        <v>1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49.655999999999999</v>
      </c>
      <c r="F5" s="25">
        <f ca="1">INDEX(Pilastri!$A$1:$K$10000,$B5,7)</f>
        <v>30.082999999999998</v>
      </c>
      <c r="G5" s="25">
        <f ca="1">INDEX(Pilastri!$A$1:$K$10000,$B5,8)</f>
        <v>-21.425000000000001</v>
      </c>
      <c r="H5" s="25">
        <f ca="1">INDEX(Pilastri!$A$1:$K$10000,$B5,9)</f>
        <v>-2.7850000000000001</v>
      </c>
      <c r="I5" s="25">
        <f ca="1">INDEX(Pilastri!$A$1:$K$10000,$B5,10)</f>
        <v>-2.1579999999999999</v>
      </c>
      <c r="J5" s="25">
        <f ca="1">INDEX(Pilastri!$A$1:$K$10000,$B5,11)</f>
        <v>-2.1629999999999998</v>
      </c>
      <c r="K5" s="24"/>
      <c r="L5" s="1">
        <f ca="1">L4+1</f>
        <v>543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21.800999999999998</v>
      </c>
      <c r="P5" s="25">
        <f ca="1">INDEX(Pilastri!$A$1:$K$10000,$L5,7)</f>
        <v>14.553000000000001</v>
      </c>
      <c r="Q5" s="25">
        <f ca="1">INDEX(Pilastri!$A$1:$K$10000,$L5,8)</f>
        <v>-1.9470000000000001</v>
      </c>
      <c r="R5" s="25">
        <f ca="1">INDEX(Pilastri!$A$1:$K$10000,$L5,9)</f>
        <v>-23.753</v>
      </c>
      <c r="S5" s="25">
        <f ca="1">INDEX(Pilastri!$A$1:$K$10000,$L5,10)</f>
        <v>0.3</v>
      </c>
      <c r="T5" s="25">
        <f ca="1">INDEX(Pilastri!$A$1:$K$10000,$L5,11)</f>
        <v>0.30099999999999999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-32.625</v>
      </c>
      <c r="F6" s="25">
        <f ca="1">INDEX(Pilastri!$A$1:$K$10000,$B6,7)</f>
        <v>-19.704000000000001</v>
      </c>
      <c r="G6" s="25">
        <f ca="1">INDEX(Pilastri!$A$1:$K$10000,$B6,8)</f>
        <v>13.500999999999999</v>
      </c>
      <c r="H6" s="25">
        <f ca="1">INDEX(Pilastri!$A$1:$K$10000,$B6,9)</f>
        <v>1.734</v>
      </c>
      <c r="I6" s="25">
        <f ca="1">INDEX(Pilastri!$A$1:$K$10000,$B6,10)</f>
        <v>1.3640000000000001</v>
      </c>
      <c r="J6" s="25">
        <f ca="1">INDEX(Pilastri!$A$1:$K$10000,$B6,11)</f>
        <v>1.367</v>
      </c>
      <c r="K6" s="24"/>
      <c r="L6" s="1">
        <f t="shared" ref="L6:L7" ca="1" si="1">L5+1</f>
        <v>544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-16.515999999999998</v>
      </c>
      <c r="P6" s="25">
        <f ca="1">INDEX(Pilastri!$A$1:$K$10000,$L6,7)</f>
        <v>-11.202999999999999</v>
      </c>
      <c r="Q6" s="25">
        <f ca="1">INDEX(Pilastri!$A$1:$K$10000,$L6,8)</f>
        <v>1.37</v>
      </c>
      <c r="R6" s="25">
        <f ca="1">INDEX(Pilastri!$A$1:$K$10000,$L6,9)</f>
        <v>18.274000000000001</v>
      </c>
      <c r="S6" s="25">
        <f ca="1">INDEX(Pilastri!$A$1:$K$10000,$L6,10)</f>
        <v>-0.51500000000000001</v>
      </c>
      <c r="T6" s="25">
        <f ca="1">INDEX(Pilastri!$A$1:$K$10000,$L6,11)</f>
        <v>-0.51600000000000001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-124.873</v>
      </c>
      <c r="F7" s="25">
        <f ca="1">INDEX(Pilastri!$A$1:$K$10000,$B7,7)</f>
        <v>-74.575999999999993</v>
      </c>
      <c r="G7" s="25">
        <f ca="1">INDEX(Pilastri!$A$1:$K$10000,$B7,8)</f>
        <v>12.888999999999999</v>
      </c>
      <c r="H7" s="25">
        <f ca="1">INDEX(Pilastri!$A$1:$K$10000,$B7,9)</f>
        <v>1.65</v>
      </c>
      <c r="I7" s="25">
        <f ca="1">INDEX(Pilastri!$A$1:$K$10000,$B7,10)</f>
        <v>1.3029999999999999</v>
      </c>
      <c r="J7" s="25">
        <f ca="1">INDEX(Pilastri!$A$1:$K$10000,$B7,11)</f>
        <v>1.306</v>
      </c>
      <c r="K7" s="24"/>
      <c r="L7" s="1">
        <f t="shared" ca="1" si="1"/>
        <v>545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-37.6</v>
      </c>
      <c r="P7" s="25">
        <f ca="1">INDEX(Pilastri!$A$1:$K$10000,$L7,7)</f>
        <v>-26.047000000000001</v>
      </c>
      <c r="Q7" s="25">
        <f ca="1">INDEX(Pilastri!$A$1:$K$10000,$L7,8)</f>
        <v>0.93200000000000005</v>
      </c>
      <c r="R7" s="25">
        <f ca="1">INDEX(Pilastri!$A$1:$K$10000,$L7,9)</f>
        <v>13.993</v>
      </c>
      <c r="S7" s="25">
        <f ca="1">INDEX(Pilastri!$A$1:$K$10000,$L7,10)</f>
        <v>-0.48199999999999998</v>
      </c>
      <c r="T7" s="25">
        <f ca="1">INDEX(Pilastri!$A$1:$K$10000,$L7,11)</f>
        <v>-0.48299999999999998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-162.47300000000001</v>
      </c>
      <c r="Z7" s="42">
        <f t="shared" ca="1" si="2"/>
        <v>-100.62299999999999</v>
      </c>
      <c r="AA7" s="42">
        <f t="shared" ca="1" si="2"/>
        <v>13.821</v>
      </c>
      <c r="AB7" s="42">
        <f t="shared" ca="1" si="2"/>
        <v>15.643000000000001</v>
      </c>
      <c r="AC7" s="42">
        <f t="shared" ca="1" si="2"/>
        <v>0.82099999999999995</v>
      </c>
      <c r="AD7" s="44">
        <f t="shared" ca="1" si="2"/>
        <v>0.82300000000000006</v>
      </c>
    </row>
    <row r="8" spans="1:30" x14ac:dyDescent="0.2">
      <c r="A8" s="23"/>
      <c r="B8" s="1">
        <f ca="1">IF(ROW(C8)-ROW(C$4)&gt;=4*$C$4,"",B7+1)</f>
        <v>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-40.189</v>
      </c>
      <c r="F8" s="25">
        <f ca="1">IF(D8="","",INDEX(Pilastri!$A$1:$K$10000,$B8,7))</f>
        <v>-24.32</v>
      </c>
      <c r="G8" s="25">
        <f ca="1">IF(E8="","",INDEX(Pilastri!$A$1:$K$10000,$B8,8))</f>
        <v>39.834000000000003</v>
      </c>
      <c r="H8" s="25">
        <f ca="1">IF(F8="","",INDEX(Pilastri!$A$1:$K$10000,$B8,9))</f>
        <v>3.9660000000000002</v>
      </c>
      <c r="I8" s="25">
        <f ca="1">IF(G8="","",INDEX(Pilastri!$A$1:$K$10000,$B8,10))</f>
        <v>3.9159999999999999</v>
      </c>
      <c r="J8" s="25">
        <f ca="1">IF(H8="","",INDEX(Pilastri!$A$1:$K$10000,$B8,11))</f>
        <v>3.9239999999999999</v>
      </c>
      <c r="K8" s="24"/>
      <c r="L8" s="1">
        <f ca="1">IF(ROW(M8)-ROW(M$4)&gt;=4*$C$4,"",L7+1)</f>
        <v>546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-18.977</v>
      </c>
      <c r="P8" s="25">
        <f ca="1">IF(N8="","",INDEX(Pilastri!$A$1:$K$10000,$L8,7))</f>
        <v>-13.526999999999999</v>
      </c>
      <c r="Q8" s="25">
        <f ca="1">IF(O8="","",INDEX(Pilastri!$A$1:$K$10000,$L8,8))</f>
        <v>4.51</v>
      </c>
      <c r="R8" s="25">
        <f ca="1">IF(P8="","",INDEX(Pilastri!$A$1:$K$10000,$L8,9))</f>
        <v>84.402000000000001</v>
      </c>
      <c r="S8" s="25">
        <f ca="1">IF(Q8="","",INDEX(Pilastri!$A$1:$K$10000,$L8,10))</f>
        <v>-3.262</v>
      </c>
      <c r="T8" s="25">
        <f ca="1">IF(R8="","",INDEX(Pilastri!$A$1:$K$10000,$L8,11))</f>
        <v>-3.2690000000000001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39.805</v>
      </c>
      <c r="F9" s="25">
        <f ca="1">IF(D9="","",INDEX(Pilastri!$A$1:$K$10000,$B9,7))</f>
        <v>24.088000000000001</v>
      </c>
      <c r="G9" s="25">
        <f ca="1">IF(E9="","",INDEX(Pilastri!$A$1:$K$10000,$B9,8))</f>
        <v>-37.610999999999997</v>
      </c>
      <c r="H9" s="25">
        <f ca="1">IF(F9="","",INDEX(Pilastri!$A$1:$K$10000,$B9,9))</f>
        <v>-3.806</v>
      </c>
      <c r="I9" s="25">
        <f ca="1">IF(G9="","",INDEX(Pilastri!$A$1:$K$10000,$B9,10))</f>
        <v>-3.71</v>
      </c>
      <c r="J9" s="25">
        <f ca="1">IF(H9="","",INDEX(Pilastri!$A$1:$K$10000,$B9,11))</f>
        <v>-3.718</v>
      </c>
      <c r="K9" s="24"/>
      <c r="L9" s="24">
        <f t="shared" ref="L9:L27" ca="1" si="4">IF(ROW(M9)-ROW(M$4)&gt;=4*$C$4,"",L8+1)</f>
        <v>547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17.553000000000001</v>
      </c>
      <c r="P9" s="25">
        <f ca="1">IF(N9="","",INDEX(Pilastri!$A$1:$K$10000,$L9,7))</f>
        <v>12.371</v>
      </c>
      <c r="Q9" s="25">
        <f ca="1">IF(O9="","",INDEX(Pilastri!$A$1:$K$10000,$L9,8))</f>
        <v>-2.508</v>
      </c>
      <c r="R9" s="25">
        <f ca="1">IF(P9="","",INDEX(Pilastri!$A$1:$K$10000,$L9,9))</f>
        <v>-47.81</v>
      </c>
      <c r="S9" s="25">
        <f ca="1">IF(Q9="","",INDEX(Pilastri!$A$1:$K$10000,$L9,10))</f>
        <v>1.6890000000000001</v>
      </c>
      <c r="T9" s="25">
        <f ca="1">IF(R9="","",INDEX(Pilastri!$A$1:$K$10000,$L9,11))</f>
        <v>1.6930000000000001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-24.24</v>
      </c>
      <c r="F10" s="25">
        <f ca="1">IF(D10="","",INDEX(Pilastri!$A$1:$K$10000,$B10,7))</f>
        <v>-14.669</v>
      </c>
      <c r="G10" s="25">
        <f ca="1">IF(E10="","",INDEX(Pilastri!$A$1:$K$10000,$B10,8))</f>
        <v>23.465</v>
      </c>
      <c r="H10" s="25">
        <f ca="1">IF(F10="","",INDEX(Pilastri!$A$1:$K$10000,$B10,9))</f>
        <v>2.355</v>
      </c>
      <c r="I10" s="25">
        <f ca="1">IF(G10="","",INDEX(Pilastri!$A$1:$K$10000,$B10,10))</f>
        <v>2.3109999999999999</v>
      </c>
      <c r="J10" s="25">
        <f ca="1">IF(H10="","",INDEX(Pilastri!$A$1:$K$10000,$B10,11))</f>
        <v>2.3159999999999998</v>
      </c>
      <c r="K10" s="24"/>
      <c r="L10" s="24">
        <f t="shared" ca="1" si="4"/>
        <v>548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-11.07</v>
      </c>
      <c r="P10" s="25">
        <f ca="1">IF(N10="","",INDEX(Pilastri!$A$1:$K$10000,$L10,7))</f>
        <v>-7.8479999999999999</v>
      </c>
      <c r="Q10" s="25">
        <f ca="1">IF(O10="","",INDEX(Pilastri!$A$1:$K$10000,$L10,8))</f>
        <v>2.1150000000000002</v>
      </c>
      <c r="R10" s="25">
        <f ca="1">IF(P10="","",INDEX(Pilastri!$A$1:$K$10000,$L10,9))</f>
        <v>39.258000000000003</v>
      </c>
      <c r="S10" s="25">
        <f ca="1">IF(Q10="","",INDEX(Pilastri!$A$1:$K$10000,$L10,10))</f>
        <v>-1.5009999999999999</v>
      </c>
      <c r="T10" s="25">
        <f ca="1">IF(R10="","",INDEX(Pilastri!$A$1:$K$10000,$L10,11))</f>
        <v>-1.504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-277.13799999999998</v>
      </c>
      <c r="F11" s="25">
        <f ca="1">IF(D11="","",INDEX(Pilastri!$A$1:$K$10000,$B11,7))</f>
        <v>-166.72800000000001</v>
      </c>
      <c r="G11" s="25">
        <f ca="1">IF(E11="","",INDEX(Pilastri!$A$1:$K$10000,$B11,8))</f>
        <v>46.23</v>
      </c>
      <c r="H11" s="25">
        <f ca="1">IF(F11="","",INDEX(Pilastri!$A$1:$K$10000,$B11,9))</f>
        <v>5.3609999999999998</v>
      </c>
      <c r="I11" s="25">
        <f ca="1">IF(G11="","",INDEX(Pilastri!$A$1:$K$10000,$B11,10))</f>
        <v>4.6779999999999999</v>
      </c>
      <c r="J11" s="25">
        <f ca="1">IF(H11="","",INDEX(Pilastri!$A$1:$K$10000,$B11,11))</f>
        <v>4.6879999999999997</v>
      </c>
      <c r="K11" s="24"/>
      <c r="L11" s="24">
        <f t="shared" ca="1" si="4"/>
        <v>549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-79.576999999999998</v>
      </c>
      <c r="P11" s="25">
        <f ca="1">IF(N11="","",INDEX(Pilastri!$A$1:$K$10000,$L11,7))</f>
        <v>-55.283000000000001</v>
      </c>
      <c r="Q11" s="25">
        <f ca="1">IF(O11="","",INDEX(Pilastri!$A$1:$K$10000,$L11,8))</f>
        <v>2.9380000000000002</v>
      </c>
      <c r="R11" s="25">
        <f ca="1">IF(P11="","",INDEX(Pilastri!$A$1:$K$10000,$L11,9))</f>
        <v>46.963999999999999</v>
      </c>
      <c r="S11" s="25">
        <f ca="1">IF(Q11="","",INDEX(Pilastri!$A$1:$K$10000,$L11,10))</f>
        <v>-1.704</v>
      </c>
      <c r="T11" s="25">
        <f ca="1">IF(R11="","",INDEX(Pilastri!$A$1:$K$10000,$L11,11))</f>
        <v>-1.708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-356.71499999999997</v>
      </c>
      <c r="Z11" s="42">
        <f t="shared" ca="1" si="5"/>
        <v>-222.01100000000002</v>
      </c>
      <c r="AA11" s="42">
        <f t="shared" ca="1" si="5"/>
        <v>49.167999999999999</v>
      </c>
      <c r="AB11" s="42">
        <f t="shared" ca="1" si="5"/>
        <v>52.324999999999996</v>
      </c>
      <c r="AC11" s="42">
        <f t="shared" ca="1" si="5"/>
        <v>2.9740000000000002</v>
      </c>
      <c r="AD11" s="44">
        <f t="shared" ca="1" si="5"/>
        <v>2.9799999999999995</v>
      </c>
    </row>
    <row r="12" spans="1:30" x14ac:dyDescent="0.2">
      <c r="A12" s="23"/>
      <c r="B12" s="24">
        <f t="shared" ca="1" si="3"/>
        <v>10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-43.156999999999996</v>
      </c>
      <c r="F12" s="25">
        <f ca="1">IF(D12="","",INDEX(Pilastri!$A$1:$K$10000,$B12,7))</f>
        <v>-26.120999999999999</v>
      </c>
      <c r="G12" s="25">
        <f ca="1">IF(E12="","",INDEX(Pilastri!$A$1:$K$10000,$B12,8))</f>
        <v>53.481000000000002</v>
      </c>
      <c r="H12" s="25">
        <f ca="1">IF(F12="","",INDEX(Pilastri!$A$1:$K$10000,$B12,9))</f>
        <v>5.1920000000000002</v>
      </c>
      <c r="I12" s="25">
        <f ca="1">IF(G12="","",INDEX(Pilastri!$A$1:$K$10000,$B12,10))</f>
        <v>5.17</v>
      </c>
      <c r="J12" s="25">
        <f ca="1">IF(H12="","",INDEX(Pilastri!$A$1:$K$10000,$B12,11))</f>
        <v>5.181</v>
      </c>
      <c r="K12" s="24"/>
      <c r="L12" s="24">
        <f t="shared" ca="1" si="4"/>
        <v>550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-22.175999999999998</v>
      </c>
      <c r="P12" s="25">
        <f ca="1">IF(N12="","",INDEX(Pilastri!$A$1:$K$10000,$L12,7))</f>
        <v>-15.384</v>
      </c>
      <c r="Q12" s="25">
        <f ca="1">IF(O12="","",INDEX(Pilastri!$A$1:$K$10000,$L12,8))</f>
        <v>5.6470000000000002</v>
      </c>
      <c r="R12" s="25">
        <f ca="1">IF(P12="","",INDEX(Pilastri!$A$1:$K$10000,$L12,9))</f>
        <v>98.593999999999994</v>
      </c>
      <c r="S12" s="25">
        <f ca="1">IF(Q12="","",INDEX(Pilastri!$A$1:$K$10000,$L12,10))</f>
        <v>-3.5619999999999998</v>
      </c>
      <c r="T12" s="25">
        <f ca="1">IF(R12="","",INDEX(Pilastri!$A$1:$K$10000,$L12,11))</f>
        <v>-3.57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41.17</v>
      </c>
      <c r="F13" s="25">
        <f ca="1">IF(D13="","",INDEX(Pilastri!$A$1:$K$10000,$B13,7))</f>
        <v>24.928000000000001</v>
      </c>
      <c r="G13" s="25">
        <f ca="1">IF(E13="","",INDEX(Pilastri!$A$1:$K$10000,$B13,8))</f>
        <v>-51.265999999999998</v>
      </c>
      <c r="H13" s="25">
        <f ca="1">IF(F13="","",INDEX(Pilastri!$A$1:$K$10000,$B13,9))</f>
        <v>-5.1059999999999999</v>
      </c>
      <c r="I13" s="25">
        <f ca="1">IF(G13="","",INDEX(Pilastri!$A$1:$K$10000,$B13,10))</f>
        <v>-4.99</v>
      </c>
      <c r="J13" s="25">
        <f ca="1">IF(H13="","",INDEX(Pilastri!$A$1:$K$10000,$B13,11))</f>
        <v>-5.0010000000000003</v>
      </c>
      <c r="K13" s="24"/>
      <c r="L13" s="24">
        <f t="shared" ca="1" si="4"/>
        <v>551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18.632999999999999</v>
      </c>
      <c r="P13" s="25">
        <f ca="1">IF(N13="","",INDEX(Pilastri!$A$1:$K$10000,$L13,7))</f>
        <v>13.093999999999999</v>
      </c>
      <c r="Q13" s="25">
        <f ca="1">IF(O13="","",INDEX(Pilastri!$A$1:$K$10000,$L13,8))</f>
        <v>-4.1120000000000001</v>
      </c>
      <c r="R13" s="25">
        <f ca="1">IF(P13="","",INDEX(Pilastri!$A$1:$K$10000,$L13,9))</f>
        <v>-68.539000000000001</v>
      </c>
      <c r="S13" s="25">
        <f ca="1">IF(Q13="","",INDEX(Pilastri!$A$1:$K$10000,$L13,10))</f>
        <v>2.3119999999999998</v>
      </c>
      <c r="T13" s="25">
        <f ca="1">IF(R13="","",INDEX(Pilastri!$A$1:$K$10000,$L13,11))</f>
        <v>2.3170000000000002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-25.553999999999998</v>
      </c>
      <c r="F14" s="25">
        <f ca="1">IF(D14="","",INDEX(Pilastri!$A$1:$K$10000,$B14,7))</f>
        <v>-15.468999999999999</v>
      </c>
      <c r="G14" s="25">
        <f ca="1">IF(E14="","",INDEX(Pilastri!$A$1:$K$10000,$B14,8))</f>
        <v>31.738</v>
      </c>
      <c r="H14" s="25">
        <f ca="1">IF(F14="","",INDEX(Pilastri!$A$1:$K$10000,$B14,9))</f>
        <v>3.12</v>
      </c>
      <c r="I14" s="25">
        <f ca="1">IF(G14="","",INDEX(Pilastri!$A$1:$K$10000,$B14,10))</f>
        <v>3.0790000000000002</v>
      </c>
      <c r="J14" s="25">
        <f ca="1">IF(H14="","",INDEX(Pilastri!$A$1:$K$10000,$B14,11))</f>
        <v>3.085</v>
      </c>
      <c r="K14" s="24"/>
      <c r="L14" s="24">
        <f t="shared" ca="1" si="4"/>
        <v>552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-12.366</v>
      </c>
      <c r="P14" s="25">
        <f ca="1">IF(N14="","",INDEX(Pilastri!$A$1:$K$10000,$L14,7))</f>
        <v>-8.6300000000000008</v>
      </c>
      <c r="Q14" s="25">
        <f ca="1">IF(O14="","",INDEX(Pilastri!$A$1:$K$10000,$L14,8))</f>
        <v>2.9449999999999998</v>
      </c>
      <c r="R14" s="25">
        <f ca="1">IF(P14="","",INDEX(Pilastri!$A$1:$K$10000,$L14,9))</f>
        <v>49.781999999999996</v>
      </c>
      <c r="S14" s="25">
        <f ca="1">IF(Q14="","",INDEX(Pilastri!$A$1:$K$10000,$L14,10))</f>
        <v>-1.78</v>
      </c>
      <c r="T14" s="25">
        <f ca="1">IF(R14="","",INDEX(Pilastri!$A$1:$K$10000,$L14,11))</f>
        <v>-1.784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-425.87200000000001</v>
      </c>
      <c r="F15" s="25">
        <f ca="1">IF(D15="","",INDEX(Pilastri!$A$1:$K$10000,$B15,7))</f>
        <v>-256.70800000000003</v>
      </c>
      <c r="G15" s="25">
        <f ca="1">IF(E15="","",INDEX(Pilastri!$A$1:$K$10000,$B15,8))</f>
        <v>96.599000000000004</v>
      </c>
      <c r="H15" s="25">
        <f ca="1">IF(F15="","",INDEX(Pilastri!$A$1:$K$10000,$B15,9))</f>
        <v>10.398</v>
      </c>
      <c r="I15" s="25">
        <f ca="1">IF(G15="","",INDEX(Pilastri!$A$1:$K$10000,$B15,10))</f>
        <v>9.6920000000000002</v>
      </c>
      <c r="J15" s="25">
        <f ca="1">IF(H15="","",INDEX(Pilastri!$A$1:$K$10000,$B15,11))</f>
        <v>9.7129999999999992</v>
      </c>
      <c r="K15" s="24"/>
      <c r="L15" s="24">
        <f t="shared" ca="1" si="4"/>
        <v>553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-121.303</v>
      </c>
      <c r="P15" s="25">
        <f ca="1">IF(N15="","",INDEX(Pilastri!$A$1:$K$10000,$L15,7))</f>
        <v>-84.477999999999994</v>
      </c>
      <c r="Q15" s="25">
        <f ca="1">IF(O15="","",INDEX(Pilastri!$A$1:$K$10000,$L15,8))</f>
        <v>5.6840000000000002</v>
      </c>
      <c r="R15" s="25">
        <f ca="1">IF(P15="","",INDEX(Pilastri!$A$1:$K$10000,$L15,9))</f>
        <v>94.100999999999999</v>
      </c>
      <c r="S15" s="25">
        <f ca="1">IF(Q15="","",INDEX(Pilastri!$A$1:$K$10000,$L15,10))</f>
        <v>-3.5139999999999998</v>
      </c>
      <c r="T15" s="25">
        <f ca="1">IF(R15="","",INDEX(Pilastri!$A$1:$K$10000,$L15,11))</f>
        <v>-3.5209999999999999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-547.17499999999995</v>
      </c>
      <c r="Z15" s="42">
        <f t="shared" ca="1" si="6"/>
        <v>-341.18600000000004</v>
      </c>
      <c r="AA15" s="42">
        <f t="shared" ca="1" si="6"/>
        <v>102.283</v>
      </c>
      <c r="AB15" s="42">
        <f t="shared" ca="1" si="6"/>
        <v>104.499</v>
      </c>
      <c r="AC15" s="42">
        <f t="shared" ca="1" si="6"/>
        <v>6.1780000000000008</v>
      </c>
      <c r="AD15" s="44">
        <f t="shared" ca="1" si="6"/>
        <v>6.1919999999999993</v>
      </c>
    </row>
    <row r="16" spans="1:30" x14ac:dyDescent="0.2">
      <c r="A16" s="23"/>
      <c r="B16" s="24">
        <f t="shared" ca="1" si="3"/>
        <v>14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-39.341999999999999</v>
      </c>
      <c r="F16" s="25">
        <f ca="1">IF(D16="","",INDEX(Pilastri!$A$1:$K$10000,$B16,7))</f>
        <v>-23.797000000000001</v>
      </c>
      <c r="G16" s="25">
        <f ca="1">IF(E16="","",INDEX(Pilastri!$A$1:$K$10000,$B16,8))</f>
        <v>63.851999999999997</v>
      </c>
      <c r="H16" s="25">
        <f ca="1">IF(F16="","",INDEX(Pilastri!$A$1:$K$10000,$B16,9))</f>
        <v>5.2380000000000004</v>
      </c>
      <c r="I16" s="25">
        <f ca="1">IF(G16="","",INDEX(Pilastri!$A$1:$K$10000,$B16,10))</f>
        <v>5.9329999999999998</v>
      </c>
      <c r="J16" s="25">
        <f ca="1">IF(H16="","",INDEX(Pilastri!$A$1:$K$10000,$B16,11))</f>
        <v>5.9459999999999997</v>
      </c>
      <c r="K16" s="24"/>
      <c r="L16" s="24">
        <f t="shared" ca="1" si="4"/>
        <v>554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-19.361000000000001</v>
      </c>
      <c r="P16" s="25">
        <f ca="1">IF(N16="","",INDEX(Pilastri!$A$1:$K$10000,$L16,7))</f>
        <v>-13.574</v>
      </c>
      <c r="Q16" s="25">
        <f ca="1">IF(O16="","",INDEX(Pilastri!$A$1:$K$10000,$L16,8))</f>
        <v>5.2350000000000003</v>
      </c>
      <c r="R16" s="25">
        <f ca="1">IF(P16="","",INDEX(Pilastri!$A$1:$K$10000,$L16,9))</f>
        <v>101.57</v>
      </c>
      <c r="S16" s="25">
        <f ca="1">IF(Q16="","",INDEX(Pilastri!$A$1:$K$10000,$L16,10))</f>
        <v>-3.9289999999999998</v>
      </c>
      <c r="T16" s="25">
        <f ca="1">IF(R16="","",INDEX(Pilastri!$A$1:$K$10000,$L16,11))</f>
        <v>-3.9369999999999998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39.536999999999999</v>
      </c>
      <c r="F17" s="25">
        <f ca="1">IF(D17="","",INDEX(Pilastri!$A$1:$K$10000,$B17,7))</f>
        <v>23.922000000000001</v>
      </c>
      <c r="G17" s="25">
        <f ca="1">IF(E17="","",INDEX(Pilastri!$A$1:$K$10000,$B17,8))</f>
        <v>-65.53</v>
      </c>
      <c r="H17" s="25">
        <f ca="1">IF(F17="","",INDEX(Pilastri!$A$1:$K$10000,$B17,9))</f>
        <v>-5.5590000000000002</v>
      </c>
      <c r="I17" s="25">
        <f ca="1">IF(G17="","",INDEX(Pilastri!$A$1:$K$10000,$B17,10))</f>
        <v>-6.14</v>
      </c>
      <c r="J17" s="25">
        <f ca="1">IF(H17="","",INDEX(Pilastri!$A$1:$K$10000,$B17,11))</f>
        <v>-6.1529999999999996</v>
      </c>
      <c r="K17" s="24"/>
      <c r="L17" s="24">
        <f t="shared" ca="1" si="4"/>
        <v>555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17.443999999999999</v>
      </c>
      <c r="P17" s="25">
        <f ca="1">IF(N17="","",INDEX(Pilastri!$A$1:$K$10000,$L17,7))</f>
        <v>12.709</v>
      </c>
      <c r="Q17" s="25">
        <f ca="1">IF(O17="","",INDEX(Pilastri!$A$1:$K$10000,$L17,8))</f>
        <v>-8.1349999999999998</v>
      </c>
      <c r="R17" s="25">
        <f ca="1">IF(P17="","",INDEX(Pilastri!$A$1:$K$10000,$L17,9))</f>
        <v>-98.198999999999998</v>
      </c>
      <c r="S17" s="25">
        <f ca="1">IF(Q17="","",INDEX(Pilastri!$A$1:$K$10000,$L17,10))</f>
        <v>3.105</v>
      </c>
      <c r="T17" s="25">
        <f ca="1">IF(R17="","",INDEX(Pilastri!$A$1:$K$10000,$L17,11))</f>
        <v>3.1110000000000002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-23.902999999999999</v>
      </c>
      <c r="F18" s="25">
        <f ca="1">IF(D18="","",INDEX(Pilastri!$A$1:$K$10000,$B18,7))</f>
        <v>-14.46</v>
      </c>
      <c r="G18" s="25">
        <f ca="1">IF(E18="","",INDEX(Pilastri!$A$1:$K$10000,$B18,8))</f>
        <v>39.204999999999998</v>
      </c>
      <c r="H18" s="25">
        <f ca="1">IF(F18="","",INDEX(Pilastri!$A$1:$K$10000,$B18,9))</f>
        <v>3.2719999999999998</v>
      </c>
      <c r="I18" s="25">
        <f ca="1">IF(G18="","",INDEX(Pilastri!$A$1:$K$10000,$B18,10))</f>
        <v>3.6589999999999998</v>
      </c>
      <c r="J18" s="25">
        <f ca="1">IF(H18="","",INDEX(Pilastri!$A$1:$K$10000,$B18,11))</f>
        <v>3.6659999999999999</v>
      </c>
      <c r="K18" s="24"/>
      <c r="L18" s="24">
        <f t="shared" ca="1" si="4"/>
        <v>556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-11.153</v>
      </c>
      <c r="P18" s="25">
        <f ca="1">IF(N18="","",INDEX(Pilastri!$A$1:$K$10000,$L18,7))</f>
        <v>-7.9649999999999999</v>
      </c>
      <c r="Q18" s="25">
        <f ca="1">IF(O18="","",INDEX(Pilastri!$A$1:$K$10000,$L18,8))</f>
        <v>3.98</v>
      </c>
      <c r="R18" s="25">
        <f ca="1">IF(P18="","",INDEX(Pilastri!$A$1:$K$10000,$L18,9))</f>
        <v>59.878</v>
      </c>
      <c r="S18" s="25">
        <f ca="1">IF(Q18="","",INDEX(Pilastri!$A$1:$K$10000,$L18,10))</f>
        <v>-2.1309999999999998</v>
      </c>
      <c r="T18" s="25">
        <f ca="1">IF(R18="","",INDEX(Pilastri!$A$1:$K$10000,$L18,11))</f>
        <v>-2.1360000000000001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-572.32600000000002</v>
      </c>
      <c r="F19" s="25">
        <f ca="1">IF(D19="","",INDEX(Pilastri!$A$1:$K$10000,$B19,7))</f>
        <v>-345.31400000000002</v>
      </c>
      <c r="G19" s="25">
        <f ca="1">IF(E19="","",INDEX(Pilastri!$A$1:$K$10000,$B19,8))</f>
        <v>160.14400000000001</v>
      </c>
      <c r="H19" s="25">
        <f ca="1">IF(F19="","",INDEX(Pilastri!$A$1:$K$10000,$B19,9))</f>
        <v>16.189</v>
      </c>
      <c r="I19" s="25">
        <f ca="1">IF(G19="","",INDEX(Pilastri!$A$1:$K$10000,$B19,10))</f>
        <v>15.851000000000001</v>
      </c>
      <c r="J19" s="25">
        <f ca="1">IF(H19="","",INDEX(Pilastri!$A$1:$K$10000,$B19,11))</f>
        <v>15.885</v>
      </c>
      <c r="K19" s="24"/>
      <c r="L19" s="24">
        <f t="shared" ca="1" si="4"/>
        <v>557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-162.43199999999999</v>
      </c>
      <c r="P19" s="25">
        <f ca="1">IF(N19="","",INDEX(Pilastri!$A$1:$K$10000,$L19,7))</f>
        <v>-113.28100000000001</v>
      </c>
      <c r="Q19" s="25">
        <f ca="1">IF(O19="","",INDEX(Pilastri!$A$1:$K$10000,$L19,8))</f>
        <v>8.8670000000000009</v>
      </c>
      <c r="R19" s="25">
        <f ca="1">IF(P19="","",INDEX(Pilastri!$A$1:$K$10000,$L19,9))</f>
        <v>149.887</v>
      </c>
      <c r="S19" s="25">
        <f ca="1">IF(Q19="","",INDEX(Pilastri!$A$1:$K$10000,$L19,10))</f>
        <v>-5.6790000000000003</v>
      </c>
      <c r="T19" s="25">
        <f ca="1">IF(R19="","",INDEX(Pilastri!$A$1:$K$10000,$L19,11))</f>
        <v>-5.6909999999999998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-734.75800000000004</v>
      </c>
      <c r="Z19" s="42">
        <f t="shared" ca="1" si="7"/>
        <v>-458.59500000000003</v>
      </c>
      <c r="AA19" s="42">
        <f t="shared" ca="1" si="7"/>
        <v>169.011</v>
      </c>
      <c r="AB19" s="42">
        <f t="shared" ca="1" si="7"/>
        <v>166.07599999999999</v>
      </c>
      <c r="AC19" s="42">
        <f t="shared" ca="1" si="7"/>
        <v>10.172000000000001</v>
      </c>
      <c r="AD19" s="44">
        <f t="shared" ca="1" si="7"/>
        <v>10.193999999999999</v>
      </c>
    </row>
    <row r="20" spans="1:30" x14ac:dyDescent="0.2">
      <c r="A20" s="23"/>
      <c r="B20" s="24">
        <f t="shared" ca="1" si="3"/>
        <v>18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-22.757999999999999</v>
      </c>
      <c r="F20" s="25">
        <f ca="1">IF(D20="","",INDEX(Pilastri!$A$1:$K$10000,$B20,7))</f>
        <v>-13.760999999999999</v>
      </c>
      <c r="G20" s="25">
        <f ca="1">IF(E20="","",INDEX(Pilastri!$A$1:$K$10000,$B20,8))</f>
        <v>49.006</v>
      </c>
      <c r="H20" s="25">
        <f ca="1">IF(F20="","",INDEX(Pilastri!$A$1:$K$10000,$B20,9))</f>
        <v>2.794</v>
      </c>
      <c r="I20" s="25">
        <f ca="1">IF(G20="","",INDEX(Pilastri!$A$1:$K$10000,$B20,10))</f>
        <v>4.1639999999999997</v>
      </c>
      <c r="J20" s="25">
        <f ca="1">IF(H20="","",INDEX(Pilastri!$A$1:$K$10000,$B20,11))</f>
        <v>4.1719999999999997</v>
      </c>
      <c r="K20" s="24"/>
      <c r="L20" s="24">
        <f t="shared" ca="1" si="4"/>
        <v>558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-16.323</v>
      </c>
      <c r="P20" s="25">
        <f ca="1">IF(N20="","",INDEX(Pilastri!$A$1:$K$10000,$L20,7))</f>
        <v>-11.212999999999999</v>
      </c>
      <c r="Q20" s="25">
        <f ca="1">IF(O20="","",INDEX(Pilastri!$A$1:$K$10000,$L20,8))</f>
        <v>-4.2649999999999997</v>
      </c>
      <c r="R20" s="25">
        <f ca="1">IF(P20="","",INDEX(Pilastri!$A$1:$K$10000,$L20,9))</f>
        <v>72.236999999999995</v>
      </c>
      <c r="S20" s="25">
        <f ca="1">IF(Q20="","",INDEX(Pilastri!$A$1:$K$10000,$L20,10))</f>
        <v>-3.6469999999999998</v>
      </c>
      <c r="T20" s="25">
        <f ca="1">IF(R20="","",INDEX(Pilastri!$A$1:$K$10000,$L20,11))</f>
        <v>-3.6549999999999998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11.779</v>
      </c>
      <c r="F21" s="25">
        <f ca="1">IF(D21="","",INDEX(Pilastri!$A$1:$K$10000,$B21,7))</f>
        <v>7.1239999999999997</v>
      </c>
      <c r="G21" s="25">
        <f ca="1">IF(E21="","",INDEX(Pilastri!$A$1:$K$10000,$B21,8))</f>
        <v>-58.622999999999998</v>
      </c>
      <c r="H21" s="25">
        <f ca="1">IF(F21="","",INDEX(Pilastri!$A$1:$K$10000,$B21,9))</f>
        <v>-3.464</v>
      </c>
      <c r="I21" s="25">
        <f ca="1">IF(G21="","",INDEX(Pilastri!$A$1:$K$10000,$B21,10))</f>
        <v>-5.0449999999999999</v>
      </c>
      <c r="J21" s="25">
        <f ca="1">IF(H21="","",INDEX(Pilastri!$A$1:$K$10000,$B21,11))</f>
        <v>-5.0549999999999997</v>
      </c>
      <c r="K21" s="24"/>
      <c r="L21" s="24">
        <f t="shared" ca="1" si="4"/>
        <v>559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-0.33</v>
      </c>
      <c r="P21" s="25">
        <f ca="1">IF(N21="","",INDEX(Pilastri!$A$1:$K$10000,$L21,7))</f>
        <v>0.47699999999999998</v>
      </c>
      <c r="Q21" s="25">
        <f ca="1">IF(O21="","",INDEX(Pilastri!$A$1:$K$10000,$L21,8))</f>
        <v>-11.1</v>
      </c>
      <c r="R21" s="25">
        <f ca="1">IF(P21="","",INDEX(Pilastri!$A$1:$K$10000,$L21,9))</f>
        <v>-276.45800000000003</v>
      </c>
      <c r="S21" s="25">
        <f ca="1">IF(Q21="","",INDEX(Pilastri!$A$1:$K$10000,$L21,10))</f>
        <v>12.135</v>
      </c>
      <c r="T21" s="25">
        <f ca="1">IF(R21="","",INDEX(Pilastri!$A$1:$K$10000,$L21,11))</f>
        <v>12.161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20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-9.0890000000000004</v>
      </c>
      <c r="F22" s="25">
        <f ca="1">IF(D22="","",INDEX(Pilastri!$A$1:$K$10000,$B22,7))</f>
        <v>-5.4960000000000004</v>
      </c>
      <c r="G22" s="25">
        <f ca="1">IF(E22="","",INDEX(Pilastri!$A$1:$K$10000,$B22,8))</f>
        <v>28.321999999999999</v>
      </c>
      <c r="H22" s="25">
        <f ca="1">IF(F22="","",INDEX(Pilastri!$A$1:$K$10000,$B22,9))</f>
        <v>1.645</v>
      </c>
      <c r="I22" s="25">
        <f ca="1">IF(G22="","",INDEX(Pilastri!$A$1:$K$10000,$B22,10))</f>
        <v>2.423</v>
      </c>
      <c r="J22" s="25">
        <f ca="1">IF(H22="","",INDEX(Pilastri!$A$1:$K$10000,$B22,11))</f>
        <v>2.4279999999999999</v>
      </c>
      <c r="K22" s="24"/>
      <c r="L22" s="24">
        <f t="shared" ca="1" si="4"/>
        <v>560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-4.2080000000000002</v>
      </c>
      <c r="P22" s="25">
        <f ca="1">IF(N22="","",INDEX(Pilastri!$A$1:$K$10000,$L22,7))</f>
        <v>-3.0760000000000001</v>
      </c>
      <c r="Q22" s="25">
        <f ca="1">IF(O22="","",INDEX(Pilastri!$A$1:$K$10000,$L22,8))</f>
        <v>3.6349999999999998</v>
      </c>
      <c r="R22" s="25">
        <f ca="1">IF(P22="","",INDEX(Pilastri!$A$1:$K$10000,$L22,9))</f>
        <v>91.367000000000004</v>
      </c>
      <c r="S22" s="25">
        <f ca="1">IF(Q22="","",INDEX(Pilastri!$A$1:$K$10000,$L22,10))</f>
        <v>-4.1529999999999996</v>
      </c>
      <c r="T22" s="25">
        <f ca="1">IF(R22="","",INDEX(Pilastri!$A$1:$K$10000,$L22,11))</f>
        <v>-4.1619999999999999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21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-709.87199999999996</v>
      </c>
      <c r="F23" s="25">
        <f ca="1">IF(D23="","",INDEX(Pilastri!$A$1:$K$10000,$B23,7))</f>
        <v>-428.51799999999997</v>
      </c>
      <c r="G23" s="25">
        <f ca="1">IF(E23="","",INDEX(Pilastri!$A$1:$K$10000,$B23,8))</f>
        <v>225.505</v>
      </c>
      <c r="H23" s="25">
        <f ca="1">IF(F23="","",INDEX(Pilastri!$A$1:$K$10000,$B23,9))</f>
        <v>20.684000000000001</v>
      </c>
      <c r="I23" s="25">
        <f ca="1">IF(G23="","",INDEX(Pilastri!$A$1:$K$10000,$B23,10))</f>
        <v>21.84</v>
      </c>
      <c r="J23" s="25">
        <f ca="1">IF(H23="","",INDEX(Pilastri!$A$1:$K$10000,$B23,11))</f>
        <v>21.885999999999999</v>
      </c>
      <c r="K23" s="24"/>
      <c r="L23" s="24">
        <f t="shared" ca="1" si="4"/>
        <v>561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-202.13</v>
      </c>
      <c r="P23" s="25">
        <f ca="1">IF(N23="","",INDEX(Pilastri!$A$1:$K$10000,$L23,7))</f>
        <v>-141.16800000000001</v>
      </c>
      <c r="Q23" s="25">
        <f ca="1">IF(O23="","",INDEX(Pilastri!$A$1:$K$10000,$L23,8))</f>
        <v>11.404</v>
      </c>
      <c r="R23" s="25">
        <f ca="1">IF(P23="","",INDEX(Pilastri!$A$1:$K$10000,$L23,9))</f>
        <v>205.33799999999999</v>
      </c>
      <c r="S23" s="25">
        <f ca="1">IF(Q23="","",INDEX(Pilastri!$A$1:$K$10000,$L23,10))</f>
        <v>-7.9989999999999997</v>
      </c>
      <c r="T23" s="25">
        <f ca="1">IF(R23="","",INDEX(Pilastri!$A$1:$K$10000,$L23,11))</f>
        <v>-8.016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-912.00199999999995</v>
      </c>
      <c r="Z23" s="42">
        <f t="shared" ca="1" si="8"/>
        <v>-569.68599999999992</v>
      </c>
      <c r="AA23" s="42">
        <f t="shared" ca="1" si="8"/>
        <v>236.90899999999999</v>
      </c>
      <c r="AB23" s="42">
        <f t="shared" ca="1" si="8"/>
        <v>226.02199999999999</v>
      </c>
      <c r="AC23" s="42">
        <f t="shared" ca="1" si="8"/>
        <v>13.841000000000001</v>
      </c>
      <c r="AD23" s="44">
        <f t="shared" ca="1" si="8"/>
        <v>13.87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6.5743090985827628</v>
      </c>
      <c r="W33" s="54">
        <f ca="1">MAX(U80,U88)</f>
        <v>2.8527900571292069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8.6199830740954031</v>
      </c>
      <c r="W34" s="54">
        <f ca="1">MAX(U129,U137)</f>
        <v>3.2744269940056134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9.905462551959781</v>
      </c>
      <c r="W35" s="54">
        <f ca="1">MAX(U178,U186)</f>
        <v>2.1910023133897032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126.01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70.43959000000001</v>
      </c>
      <c r="U36" s="53">
        <v>2</v>
      </c>
      <c r="V36" s="54">
        <f ca="1">MAX(U228,U236)</f>
        <v>8.7639240607506608</v>
      </c>
      <c r="W36" s="54">
        <f ca="1">MAX(U227,U235)</f>
        <v>2.2735424309240009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93.373410000000021</v>
      </c>
      <c r="U37" s="53">
        <v>1</v>
      </c>
      <c r="V37" s="54">
        <f ca="1">MAX(U276,U284)</f>
        <v>7.7350495434888593</v>
      </c>
      <c r="W37" s="54">
        <f ca="1">MAX(U275,U283)</f>
        <v>6.1888427526898404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166.81</v>
      </c>
      <c r="F38" s="7" t="s">
        <v>85</v>
      </c>
      <c r="G38" s="50">
        <v>180.85</v>
      </c>
      <c r="H38" s="6" t="s">
        <v>43</v>
      </c>
      <c r="I38" s="46">
        <v>0.46</v>
      </c>
      <c r="M38" s="6" t="s">
        <v>58</v>
      </c>
      <c r="N38" s="19">
        <f>IF(I38="","",G38*$H$31*I38)</f>
        <v>108.14830000000001</v>
      </c>
      <c r="O38" s="19">
        <f>IF(I38="","",E38*$H$31*I38)</f>
        <v>99.752380000000002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126.9567</v>
      </c>
      <c r="O39" s="19">
        <f>IF(I40="","",IF(I38="","---",E38*$H$31*I39))</f>
        <v>117.10062000000001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166.81</v>
      </c>
      <c r="F40" s="7" t="s">
        <v>85</v>
      </c>
      <c r="G40" s="50">
        <v>242.97</v>
      </c>
      <c r="H40" s="6" t="s">
        <v>43</v>
      </c>
      <c r="I40" s="46">
        <v>0.48</v>
      </c>
      <c r="M40" s="6" t="s">
        <v>58</v>
      </c>
      <c r="N40" s="19">
        <f>IF(I40="","",G40*$H$31*I40)</f>
        <v>151.61328</v>
      </c>
      <c r="O40" s="19">
        <f>IF(I40="","",E40*$H$31*I40)</f>
        <v>104.08944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164.24771999999999</v>
      </c>
      <c r="O41" s="19">
        <f>IF(I42="","",IF(I40="","---",E40*$H$31*I41))</f>
        <v>112.76356000000001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166.81</v>
      </c>
      <c r="F42" s="7" t="s">
        <v>85</v>
      </c>
      <c r="G42" s="50">
        <v>242.97</v>
      </c>
      <c r="H42" s="6" t="s">
        <v>43</v>
      </c>
      <c r="I42" s="46">
        <v>0.5</v>
      </c>
      <c r="M42" s="6" t="s">
        <v>58</v>
      </c>
      <c r="N42" s="19">
        <f>IF(I42="","",G42*$H$31*I42)</f>
        <v>157.93049999999999</v>
      </c>
      <c r="O42" s="19">
        <f>IF(I42="","",E42*$H$31*I42)</f>
        <v>108.4265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157.93049999999999</v>
      </c>
      <c r="O43" s="19">
        <f>IF(I42="","---",E42*$H$31*I43)</f>
        <v>108.4265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1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246.85025947405512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139.44207430369275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-32.701000000000001</v>
      </c>
      <c r="F52" s="4">
        <f t="shared" ca="1" si="9"/>
        <v>-22.417000000000002</v>
      </c>
      <c r="G52" s="4">
        <f t="shared" ca="1" si="9"/>
        <v>2.7189999999999999</v>
      </c>
      <c r="H52" s="4">
        <f t="shared" ca="1" si="9"/>
        <v>40.773000000000003</v>
      </c>
      <c r="I52" s="4">
        <f t="shared" ca="1" si="9"/>
        <v>-1.4</v>
      </c>
      <c r="J52" s="4">
        <f t="shared" ca="1" si="9"/>
        <v>-1.403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-58.005000000000003</v>
      </c>
      <c r="F53" s="4">
        <f t="shared" ca="1" si="10"/>
        <v>-34.939</v>
      </c>
      <c r="G53" s="4">
        <f t="shared" ca="1" si="10"/>
        <v>23.14</v>
      </c>
      <c r="H53" s="4">
        <f t="shared" ca="1" si="10"/>
        <v>2.9359999999999999</v>
      </c>
      <c r="I53" s="4">
        <f t="shared" ca="1" si="10"/>
        <v>2.3420000000000001</v>
      </c>
      <c r="J53" s="4">
        <f t="shared" ca="1" si="10"/>
        <v>2.347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-16.515999999999998</v>
      </c>
      <c r="F54" s="4">
        <f t="shared" ca="1" si="11"/>
        <v>-11.202999999999999</v>
      </c>
      <c r="G54" s="4">
        <f t="shared" ca="1" si="11"/>
        <v>1.37</v>
      </c>
      <c r="H54" s="4">
        <f t="shared" ca="1" si="11"/>
        <v>18.274000000000001</v>
      </c>
      <c r="I54" s="4">
        <f t="shared" ca="1" si="11"/>
        <v>-0.51500000000000001</v>
      </c>
      <c r="J54" s="4">
        <f t="shared" ca="1" si="11"/>
        <v>-0.51600000000000001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-32.625</v>
      </c>
      <c r="F55" s="4">
        <f t="shared" ca="1" si="12"/>
        <v>-19.704000000000001</v>
      </c>
      <c r="G55" s="4">
        <f t="shared" ca="1" si="12"/>
        <v>13.500999999999999</v>
      </c>
      <c r="H55" s="4">
        <f t="shared" ca="1" si="12"/>
        <v>1.734</v>
      </c>
      <c r="I55" s="4">
        <f t="shared" ca="1" si="12"/>
        <v>1.3640000000000001</v>
      </c>
      <c r="J55" s="4">
        <f t="shared" ca="1" si="12"/>
        <v>1.367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-162.47300000000001</v>
      </c>
      <c r="F56" s="4">
        <f t="shared" ca="1" si="13"/>
        <v>-100.62299999999999</v>
      </c>
      <c r="G56" s="4">
        <f t="shared" ca="1" si="13"/>
        <v>13.821</v>
      </c>
      <c r="H56" s="4">
        <f t="shared" ca="1" si="13"/>
        <v>15.643000000000001</v>
      </c>
      <c r="I56" s="4">
        <f t="shared" ca="1" si="13"/>
        <v>0.82099999999999995</v>
      </c>
      <c r="J56" s="4">
        <f t="shared" ca="1" si="13"/>
        <v>0.82300000000000006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21.800999999999998</v>
      </c>
      <c r="F59" s="4">
        <f t="shared" ca="1" si="14"/>
        <v>14.553000000000001</v>
      </c>
      <c r="G59" s="4">
        <f t="shared" ca="1" si="14"/>
        <v>-1.9470000000000001</v>
      </c>
      <c r="H59" s="4">
        <f t="shared" ca="1" si="14"/>
        <v>-23.753</v>
      </c>
      <c r="I59" s="4">
        <f t="shared" ca="1" si="14"/>
        <v>0.3</v>
      </c>
      <c r="J59" s="4">
        <f t="shared" ca="1" si="14"/>
        <v>0.30099999999999999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49.655999999999999</v>
      </c>
      <c r="F60" s="4">
        <f t="shared" ca="1" si="15"/>
        <v>30.082999999999998</v>
      </c>
      <c r="G60" s="4">
        <f t="shared" ca="1" si="15"/>
        <v>-21.425000000000001</v>
      </c>
      <c r="H60" s="4">
        <f t="shared" ca="1" si="15"/>
        <v>-2.7850000000000001</v>
      </c>
      <c r="I60" s="4">
        <f t="shared" ca="1" si="15"/>
        <v>-2.1579999999999999</v>
      </c>
      <c r="J60" s="4">
        <f t="shared" ca="1" si="15"/>
        <v>-2.1629999999999998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-16.515999999999998</v>
      </c>
      <c r="F61" s="4">
        <f t="shared" ref="F61:J63" ca="1" si="16">F54</f>
        <v>-11.202999999999999</v>
      </c>
      <c r="G61" s="4">
        <f t="shared" ca="1" si="16"/>
        <v>1.37</v>
      </c>
      <c r="H61" s="4">
        <f t="shared" ca="1" si="16"/>
        <v>18.274000000000001</v>
      </c>
      <c r="I61" s="4">
        <f t="shared" ca="1" si="16"/>
        <v>-0.51500000000000001</v>
      </c>
      <c r="J61" s="4">
        <f t="shared" ca="1" si="16"/>
        <v>-0.51600000000000001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-32.625</v>
      </c>
      <c r="F62" s="4">
        <f t="shared" ca="1" si="16"/>
        <v>-19.704000000000001</v>
      </c>
      <c r="G62" s="4">
        <f t="shared" ca="1" si="16"/>
        <v>13.500999999999999</v>
      </c>
      <c r="H62" s="4">
        <f t="shared" ca="1" si="16"/>
        <v>1.734</v>
      </c>
      <c r="I62" s="4">
        <f t="shared" ca="1" si="16"/>
        <v>1.3640000000000001</v>
      </c>
      <c r="J62" s="4">
        <f t="shared" ca="1" si="16"/>
        <v>1.367</v>
      </c>
    </row>
    <row r="63" spans="1:27" x14ac:dyDescent="0.2">
      <c r="D63" s="1" t="s">
        <v>10</v>
      </c>
      <c r="E63" s="4">
        <f ca="1">E56</f>
        <v>-162.47300000000001</v>
      </c>
      <c r="F63" s="4">
        <f ca="1">F56</f>
        <v>-100.62299999999999</v>
      </c>
      <c r="G63" s="4">
        <f t="shared" ca="1" si="16"/>
        <v>13.821</v>
      </c>
      <c r="H63" s="4">
        <f t="shared" ca="1" si="16"/>
        <v>15.643000000000001</v>
      </c>
      <c r="I63" s="4">
        <f t="shared" ca="1" si="16"/>
        <v>0.82099999999999995</v>
      </c>
      <c r="J63" s="4">
        <f t="shared" ca="1" si="16"/>
        <v>0.82300000000000006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-28.572060606060607</v>
      </c>
      <c r="F66" s="14">
        <f t="shared" ca="1" si="17"/>
        <v>-19.616242424242426</v>
      </c>
      <c r="G66" s="14">
        <f t="shared" ca="1" si="17"/>
        <v>2.3655151515151513</v>
      </c>
      <c r="H66" s="14">
        <f t="shared" ca="1" si="17"/>
        <v>35.884666666666668</v>
      </c>
      <c r="I66" s="14">
        <f t="shared" ca="1" si="17"/>
        <v>-1.271212121212121</v>
      </c>
      <c r="J66" s="14">
        <f t="shared" ca="1" si="17"/>
        <v>-1.2739090909090909</v>
      </c>
      <c r="K66" s="14">
        <f ca="1">(ABS(G66)+ABS(I66))*SIGN(G66)</f>
        <v>3.6367272727272724</v>
      </c>
      <c r="L66" s="14">
        <f ca="1">(ABS(H66)+ABS(J66))*SIGN(H66)</f>
        <v>37.158575757575761</v>
      </c>
      <c r="M66" s="14">
        <f ca="1">(ABS(K66)+0.3*ABS(L66))*SIGN(K66)</f>
        <v>14.7843</v>
      </c>
      <c r="N66" s="14">
        <f t="shared" ref="N66:N70" ca="1" si="18">(ABS(L66)+0.3*ABS(K66))*SIGN(L66)</f>
        <v>38.249593939393939</v>
      </c>
      <c r="O66" s="14">
        <f ca="1">F66+M66</f>
        <v>-4.8319424242424258</v>
      </c>
      <c r="P66" s="14">
        <f ca="1">F66-M66</f>
        <v>-34.400542424242424</v>
      </c>
      <c r="Q66" s="14">
        <f ca="1">F66+N66</f>
        <v>18.633351515151514</v>
      </c>
      <c r="R66" s="14">
        <f ca="1">F66-N66</f>
        <v>-57.865836363636362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-49.848863636363639</v>
      </c>
      <c r="F67" s="14">
        <f t="shared" ca="1" si="19"/>
        <v>-30.013090909090909</v>
      </c>
      <c r="G67" s="14">
        <f t="shared" ca="1" si="19"/>
        <v>19.763863636363638</v>
      </c>
      <c r="H67" s="14">
        <f t="shared" ca="1" si="19"/>
        <v>2.5025909090909089</v>
      </c>
      <c r="I67" s="14">
        <f t="shared" ca="1" si="19"/>
        <v>2.0010909090909093</v>
      </c>
      <c r="J67" s="14">
        <f t="shared" ca="1" si="19"/>
        <v>2.0053333333333332</v>
      </c>
      <c r="K67" s="14">
        <f t="shared" ref="K67:L70" ca="1" si="20">(ABS(G67)+ABS(I67))*SIGN(G67)</f>
        <v>21.764954545454547</v>
      </c>
      <c r="L67" s="14">
        <f t="shared" ca="1" si="20"/>
        <v>4.5079242424242416</v>
      </c>
      <c r="M67" s="14">
        <f t="shared" ref="M67:M69" ca="1" si="21">(ABS(K67)+0.3*ABS(L67))*SIGN(K67)</f>
        <v>23.117331818181817</v>
      </c>
      <c r="N67" s="14">
        <f t="shared" ca="1" si="18"/>
        <v>11.037410606060606</v>
      </c>
      <c r="O67" s="14">
        <f t="shared" ref="O67:O69" ca="1" si="22">F67+M67</f>
        <v>-6.8957590909090918</v>
      </c>
      <c r="P67" s="14">
        <f t="shared" ref="P67:P69" ca="1" si="23">F67-M67</f>
        <v>-53.13042272727273</v>
      </c>
      <c r="Q67" s="14">
        <f t="shared" ref="Q67:Q69" ca="1" si="24">F67+N67</f>
        <v>-18.975680303030302</v>
      </c>
      <c r="R67" s="14">
        <f t="shared" ref="R67:R69" ca="1" si="25">F67-N67</f>
        <v>-41.050501515151517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-16.515999999999998</v>
      </c>
      <c r="F68" s="14">
        <f t="shared" ca="1" si="26"/>
        <v>-11.202999999999999</v>
      </c>
      <c r="G68" s="14">
        <f t="shared" ca="1" si="26"/>
        <v>1.37</v>
      </c>
      <c r="H68" s="14">
        <f t="shared" ca="1" si="26"/>
        <v>18.274000000000001</v>
      </c>
      <c r="I68" s="14">
        <f t="shared" ca="1" si="26"/>
        <v>-0.51500000000000001</v>
      </c>
      <c r="J68" s="14">
        <f t="shared" ca="1" si="26"/>
        <v>-0.51600000000000001</v>
      </c>
      <c r="K68" s="14">
        <f t="shared" ca="1" si="20"/>
        <v>1.8850000000000002</v>
      </c>
      <c r="L68" s="14">
        <f t="shared" ca="1" si="20"/>
        <v>18.79</v>
      </c>
      <c r="M68" s="14">
        <f t="shared" ca="1" si="21"/>
        <v>7.5220000000000002</v>
      </c>
      <c r="N68" s="14">
        <f t="shared" ca="1" si="18"/>
        <v>19.355499999999999</v>
      </c>
      <c r="O68" s="14">
        <f t="shared" ca="1" si="22"/>
        <v>-3.6809999999999992</v>
      </c>
      <c r="P68" s="14">
        <f t="shared" ca="1" si="23"/>
        <v>-18.725000000000001</v>
      </c>
      <c r="Q68" s="14">
        <f t="shared" ca="1" si="24"/>
        <v>8.1524999999999999</v>
      </c>
      <c r="R68" s="14">
        <f t="shared" ca="1" si="25"/>
        <v>-30.558499999999999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-32.625</v>
      </c>
      <c r="F69" s="14">
        <f t="shared" ca="1" si="26"/>
        <v>-19.704000000000001</v>
      </c>
      <c r="G69" s="14">
        <f t="shared" ca="1" si="26"/>
        <v>13.500999999999999</v>
      </c>
      <c r="H69" s="14">
        <f t="shared" ca="1" si="26"/>
        <v>1.734</v>
      </c>
      <c r="I69" s="14">
        <f t="shared" ca="1" si="26"/>
        <v>1.3640000000000001</v>
      </c>
      <c r="J69" s="14">
        <f t="shared" ca="1" si="26"/>
        <v>1.367</v>
      </c>
      <c r="K69" s="14">
        <f t="shared" ca="1" si="20"/>
        <v>14.865</v>
      </c>
      <c r="L69" s="14">
        <f t="shared" ca="1" si="20"/>
        <v>3.101</v>
      </c>
      <c r="M69" s="14">
        <f t="shared" ca="1" si="21"/>
        <v>15.795300000000001</v>
      </c>
      <c r="N69" s="14">
        <f t="shared" ca="1" si="18"/>
        <v>7.5605000000000002</v>
      </c>
      <c r="O69" s="14">
        <f t="shared" ca="1" si="22"/>
        <v>-3.9086999999999996</v>
      </c>
      <c r="P69" s="14">
        <f t="shared" ca="1" si="23"/>
        <v>-35.499300000000005</v>
      </c>
      <c r="Q69" s="14">
        <f t="shared" ca="1" si="24"/>
        <v>-12.1435</v>
      </c>
      <c r="R69" s="14">
        <f t="shared" ca="1" si="25"/>
        <v>-27.264500000000002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-162.47300000000001</v>
      </c>
      <c r="F70" s="14">
        <f ca="1">F56+L56</f>
        <v>-100.62299999999999</v>
      </c>
      <c r="G70" s="14">
        <f ca="1">G56</f>
        <v>13.821</v>
      </c>
      <c r="H70" s="14">
        <f t="shared" ca="1" si="26"/>
        <v>15.643000000000001</v>
      </c>
      <c r="I70" s="14">
        <f t="shared" ca="1" si="26"/>
        <v>0.82099999999999995</v>
      </c>
      <c r="J70" s="14">
        <f t="shared" ca="1" si="26"/>
        <v>0.82300000000000006</v>
      </c>
      <c r="K70" s="14">
        <f t="shared" ca="1" si="20"/>
        <v>14.641999999999999</v>
      </c>
      <c r="L70" s="14">
        <f t="shared" ca="1" si="20"/>
        <v>16.466000000000001</v>
      </c>
      <c r="M70" s="14">
        <f ca="1">(ABS(K70)+0.3*ABS(L70))*SIGN(K70)</f>
        <v>19.581800000000001</v>
      </c>
      <c r="N70" s="14">
        <f t="shared" ca="1" si="18"/>
        <v>20.858600000000003</v>
      </c>
      <c r="O70" s="14">
        <f ca="1">F70+M70</f>
        <v>-81.041199999999989</v>
      </c>
      <c r="P70" s="14">
        <f ca="1">F70-M70</f>
        <v>-120.20479999999999</v>
      </c>
      <c r="Q70" s="14">
        <f ca="1">F70+N70</f>
        <v>-79.764399999999995</v>
      </c>
      <c r="R70" s="14">
        <f ca="1">F70-N70</f>
        <v>-121.48159999999999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16.846272727272726</v>
      </c>
      <c r="F73" s="14">
        <f t="shared" ca="1" si="27"/>
        <v>11.19209090909091</v>
      </c>
      <c r="G73" s="14">
        <f t="shared" ca="1" si="27"/>
        <v>-1.5228181818181818</v>
      </c>
      <c r="H73" s="14">
        <f t="shared" ca="1" si="27"/>
        <v>-17.887</v>
      </c>
      <c r="I73" s="14">
        <f t="shared" ca="1" si="27"/>
        <v>0.14545454545454545</v>
      </c>
      <c r="J73" s="14">
        <f t="shared" ca="1" si="27"/>
        <v>0.1460909090909091</v>
      </c>
      <c r="K73" s="14">
        <f ca="1">(ABS(G73)+ABS(I73))*SIGN(G73)</f>
        <v>-1.6682727272727274</v>
      </c>
      <c r="L73" s="14">
        <f ca="1">(ABS(H73)+ABS(J73))*SIGN(H73)</f>
        <v>-18.033090909090909</v>
      </c>
      <c r="M73" s="14">
        <f t="shared" ref="M73:M77" ca="1" si="28">(ABS(K73)+0.3*ABS(L73))*SIGN(K73)</f>
        <v>-7.0781999999999998</v>
      </c>
      <c r="N73" s="14">
        <f t="shared" ref="N73:N77" ca="1" si="29">(ABS(L73)+0.3*ABS(K73))*SIGN(L73)</f>
        <v>-18.533572727272727</v>
      </c>
      <c r="O73" s="14">
        <f ca="1">F73+M73</f>
        <v>4.1138909090909097</v>
      </c>
      <c r="P73" s="14">
        <f ca="1">F73-M73</f>
        <v>18.27029090909091</v>
      </c>
      <c r="Q73" s="14">
        <f ca="1">F73+N73</f>
        <v>-7.3414818181818173</v>
      </c>
      <c r="R73" s="14">
        <f ca="1">F73-N73</f>
        <v>29.725663636363635</v>
      </c>
      <c r="S73" s="10"/>
      <c r="T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39.868636363636362</v>
      </c>
      <c r="F74" s="14">
        <f t="shared" ca="1" si="30"/>
        <v>24.171909090909089</v>
      </c>
      <c r="G74" s="14">
        <f t="shared" ca="1" si="30"/>
        <v>-17.373636363636365</v>
      </c>
      <c r="H74" s="14">
        <f t="shared" ca="1" si="30"/>
        <v>-2.2649090909090912</v>
      </c>
      <c r="I74" s="14">
        <f t="shared" ca="1" si="30"/>
        <v>-1.7489090909090907</v>
      </c>
      <c r="J74" s="14">
        <f t="shared" ca="1" si="30"/>
        <v>-1.7529999999999999</v>
      </c>
      <c r="K74" s="14">
        <f t="shared" ref="K74:L77" ca="1" si="31">(ABS(G74)+ABS(I74))*SIGN(G74)</f>
        <v>-19.122545454545456</v>
      </c>
      <c r="L74" s="14">
        <f t="shared" ca="1" si="31"/>
        <v>-4.0179090909090913</v>
      </c>
      <c r="M74" s="14">
        <f t="shared" ca="1" si="28"/>
        <v>-20.327918181818184</v>
      </c>
      <c r="N74" s="14">
        <f t="shared" ca="1" si="29"/>
        <v>-9.7546727272727267</v>
      </c>
      <c r="O74" s="14">
        <f t="shared" ref="O74:O76" ca="1" si="32">F74+M74</f>
        <v>3.8439909090909055</v>
      </c>
      <c r="P74" s="14">
        <f t="shared" ref="P74:P76" ca="1" si="33">F74-M74</f>
        <v>44.499827272727273</v>
      </c>
      <c r="Q74" s="14">
        <f t="shared" ref="Q74:Q76" ca="1" si="34">F74+N74</f>
        <v>14.417236363636363</v>
      </c>
      <c r="R74" s="14">
        <f t="shared" ref="R74:R76" ca="1" si="35">F74-N74</f>
        <v>33.926581818181816</v>
      </c>
      <c r="S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-16.515999999999998</v>
      </c>
      <c r="F75" s="14">
        <f t="shared" ref="F75:J76" ca="1" si="36">F68</f>
        <v>-11.202999999999999</v>
      </c>
      <c r="G75" s="14">
        <f t="shared" ca="1" si="36"/>
        <v>1.37</v>
      </c>
      <c r="H75" s="14">
        <f t="shared" ca="1" si="36"/>
        <v>18.274000000000001</v>
      </c>
      <c r="I75" s="14">
        <f t="shared" ca="1" si="36"/>
        <v>-0.51500000000000001</v>
      </c>
      <c r="J75" s="14">
        <f t="shared" ca="1" si="36"/>
        <v>-0.51600000000000001</v>
      </c>
      <c r="K75" s="14">
        <f t="shared" ca="1" si="31"/>
        <v>1.8850000000000002</v>
      </c>
      <c r="L75" s="14">
        <f t="shared" ca="1" si="31"/>
        <v>18.79</v>
      </c>
      <c r="M75" s="14">
        <f t="shared" ca="1" si="28"/>
        <v>7.5220000000000002</v>
      </c>
      <c r="N75" s="14">
        <f t="shared" ca="1" si="29"/>
        <v>19.355499999999999</v>
      </c>
      <c r="O75" s="14">
        <f t="shared" ca="1" si="32"/>
        <v>-3.6809999999999992</v>
      </c>
      <c r="P75" s="14">
        <f t="shared" ca="1" si="33"/>
        <v>-18.725000000000001</v>
      </c>
      <c r="Q75" s="14">
        <f t="shared" ca="1" si="34"/>
        <v>8.1524999999999999</v>
      </c>
      <c r="R75" s="14">
        <f t="shared" ca="1" si="35"/>
        <v>-30.558499999999999</v>
      </c>
      <c r="S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-32.625</v>
      </c>
      <c r="F76" s="14">
        <f t="shared" ca="1" si="36"/>
        <v>-19.704000000000001</v>
      </c>
      <c r="G76" s="14">
        <f t="shared" ca="1" si="36"/>
        <v>13.500999999999999</v>
      </c>
      <c r="H76" s="14">
        <f t="shared" ca="1" si="36"/>
        <v>1.734</v>
      </c>
      <c r="I76" s="14">
        <f t="shared" ca="1" si="36"/>
        <v>1.3640000000000001</v>
      </c>
      <c r="J76" s="14">
        <f t="shared" ca="1" si="36"/>
        <v>1.367</v>
      </c>
      <c r="K76" s="14">
        <f t="shared" ca="1" si="31"/>
        <v>14.865</v>
      </c>
      <c r="L76" s="14">
        <f t="shared" ca="1" si="31"/>
        <v>3.101</v>
      </c>
      <c r="M76" s="14">
        <f t="shared" ca="1" si="28"/>
        <v>15.795300000000001</v>
      </c>
      <c r="N76" s="14">
        <f t="shared" ca="1" si="29"/>
        <v>7.5605000000000002</v>
      </c>
      <c r="O76" s="14">
        <f t="shared" ca="1" si="32"/>
        <v>-3.9086999999999996</v>
      </c>
      <c r="P76" s="14">
        <f t="shared" ca="1" si="33"/>
        <v>-35.499300000000005</v>
      </c>
      <c r="Q76" s="14">
        <f t="shared" ca="1" si="34"/>
        <v>-12.1435</v>
      </c>
      <c r="R76" s="14">
        <f t="shared" ca="1" si="35"/>
        <v>-27.264500000000002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-181.245</v>
      </c>
      <c r="F77" s="14">
        <f ca="1">F63+L63</f>
        <v>-115.06299999999999</v>
      </c>
      <c r="G77" s="14">
        <f t="shared" ref="G77:J77" ca="1" si="37">G63</f>
        <v>13.821</v>
      </c>
      <c r="H77" s="14">
        <f t="shared" ca="1" si="37"/>
        <v>15.643000000000001</v>
      </c>
      <c r="I77" s="14">
        <f t="shared" ca="1" si="37"/>
        <v>0.82099999999999995</v>
      </c>
      <c r="J77" s="14">
        <f t="shared" ca="1" si="37"/>
        <v>0.82300000000000006</v>
      </c>
      <c r="K77" s="14">
        <f t="shared" ca="1" si="31"/>
        <v>14.641999999999999</v>
      </c>
      <c r="L77" s="14">
        <f t="shared" ca="1" si="31"/>
        <v>16.466000000000001</v>
      </c>
      <c r="M77" s="14">
        <f t="shared" ca="1" si="28"/>
        <v>19.581800000000001</v>
      </c>
      <c r="N77" s="14">
        <f t="shared" ca="1" si="29"/>
        <v>20.858600000000003</v>
      </c>
      <c r="O77" s="14">
        <f ca="1">F77+M77</f>
        <v>-95.481199999999987</v>
      </c>
      <c r="P77" s="14">
        <f ca="1">F77-M77</f>
        <v>-134.64479999999998</v>
      </c>
      <c r="Q77" s="14">
        <f ca="1">F77+N77</f>
        <v>-94.204399999999993</v>
      </c>
      <c r="R77" s="14">
        <f ca="1">F77-N77</f>
        <v>-135.92159999999998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1</v>
      </c>
      <c r="D80" s="1" t="s">
        <v>52</v>
      </c>
      <c r="E80" s="17">
        <f ca="1">E66</f>
        <v>-28.572060606060607</v>
      </c>
      <c r="F80" s="4">
        <f t="shared" ref="F80:I81" ca="1" si="38">O66</f>
        <v>-4.8319424242424258</v>
      </c>
      <c r="G80" s="4">
        <f t="shared" ca="1" si="38"/>
        <v>-34.400542424242424</v>
      </c>
      <c r="H80" s="18">
        <f t="shared" ca="1" si="38"/>
        <v>18.633351515151514</v>
      </c>
      <c r="I80" s="18">
        <f t="shared" ca="1" si="38"/>
        <v>-57.865836363636362</v>
      </c>
      <c r="J80" s="4" t="str">
        <f>INDEX($N$33:$N$44,MATCH(A82,$L$33:$L$44,-1),1)</f>
        <v>---</v>
      </c>
      <c r="K80" s="17">
        <f ca="1">MAX(ABS(F80),IF(J80="---",0,0.3*J80))</f>
        <v>4.8319424242424258</v>
      </c>
      <c r="L80" s="17">
        <f ca="1">MAX(ABS(G80),IF(J80="---",0,0.3*J80))</f>
        <v>34.400542424242424</v>
      </c>
      <c r="M80" s="17">
        <f ca="1">MAX(ABS(H80),J80)</f>
        <v>18.633351515151514</v>
      </c>
      <c r="N80" s="17">
        <f ca="1">MAX(ABS(I80),J80)</f>
        <v>57.865836363636362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0.70713985261485102</v>
      </c>
      <c r="U80" s="17">
        <f ca="1">MAX(P80:T80)</f>
        <v>0.70713985261485102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-49.848863636363639</v>
      </c>
      <c r="F81" s="18">
        <f t="shared" ca="1" si="38"/>
        <v>-6.8957590909090918</v>
      </c>
      <c r="G81" s="18">
        <f t="shared" ca="1" si="38"/>
        <v>-53.13042272727273</v>
      </c>
      <c r="H81" s="4">
        <f t="shared" ca="1" si="38"/>
        <v>-18.975680303030302</v>
      </c>
      <c r="I81" s="4">
        <f t="shared" ca="1" si="38"/>
        <v>-41.050501515151517</v>
      </c>
      <c r="J81" s="4" t="str">
        <f>INDEX($O$33:$O$44,MATCH(A82,$L$33:$L$44,-1),1)</f>
        <v>---</v>
      </c>
      <c r="K81" s="17">
        <f ca="1">MAX(ABS(F81),J81)</f>
        <v>6.8957590909090918</v>
      </c>
      <c r="L81" s="17">
        <f ca="1">MAX(ABS(G81),J81)</f>
        <v>53.13042272727273</v>
      </c>
      <c r="M81" s="17">
        <f ca="1">MAX(ABS(H81),IF(J81="---",0,0.3*J81))</f>
        <v>18.975680303030302</v>
      </c>
      <c r="N81" s="17">
        <f ca="1">MAX(ABS(I81),IF(J81="---",0,0.3*J81))</f>
        <v>41.050501515151517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4.1653916473074233</v>
      </c>
      <c r="S81" s="19">
        <f ca="1">MAX(M81-$Z49*(1-((0.48*$Z47+M82)/(0.48*$Z47))^2),0)/(($F47-2*$F49)*$O$2)*1000</f>
        <v>0.85322772890997789</v>
      </c>
      <c r="T81" s="19">
        <f ca="1">MAX(N81-$Z49*(1-((0.48*$Z47+N82)/(0.48*$Z47))^2),0)/(($F47-2*$F49)*$O$2)*1000</f>
        <v>2.741803858676584</v>
      </c>
      <c r="U81" s="17">
        <f ca="1">MAX(P81:T81)</f>
        <v>4.1653916473074233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14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-162.47300000000001</v>
      </c>
      <c r="F82" s="8">
        <f ca="1">O70</f>
        <v>-81.041199999999989</v>
      </c>
      <c r="G82" s="8">
        <f ca="1">P70</f>
        <v>-120.20479999999999</v>
      </c>
      <c r="H82" s="8">
        <f ca="1">Q70</f>
        <v>-79.764399999999995</v>
      </c>
      <c r="I82" s="8">
        <f ca="1">R70</f>
        <v>-121.48159999999999</v>
      </c>
      <c r="K82" s="17">
        <f ca="1">F82</f>
        <v>-81.041199999999989</v>
      </c>
      <c r="L82" s="17">
        <f t="shared" ref="L82:N82" ca="1" si="39">G82</f>
        <v>-120.20479999999999</v>
      </c>
      <c r="M82" s="17">
        <f t="shared" ca="1" si="39"/>
        <v>-79.764399999999995</v>
      </c>
      <c r="N82" s="17">
        <f t="shared" ca="1" si="39"/>
        <v>-121.48159999999999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256.14187680300898</v>
      </c>
      <c r="K83" s="4">
        <f ca="1">($Z48+$X80)*(1-ABS((0.48*$Z47+K82)/(0.48*$Z47+$W80))^(1+1/(1+$W80/$Z47)))</f>
        <v>233.96279409582539</v>
      </c>
      <c r="L83" s="4">
        <f ca="1">($Z48+$X80)*(1-ABS((0.48*$Z47+L82)/(0.48*$Z47+$W80))^(1+1/(1+$W80/$Z47)))</f>
        <v>244.77266844289792</v>
      </c>
      <c r="M83" s="4">
        <f ca="1">($Z48+$X80)*(1-ABS((0.48*$Z47+M82)/(0.48*$Z47+$W80))^(1+1/(1+$W80/$Z47)))</f>
        <v>233.6059254321903</v>
      </c>
      <c r="N83" s="4">
        <f ca="1">($Z48+$X80)*(1-ABS((0.48*$Z47+N82)/(0.48*$Z47+$W80))^(1+1/(1+$W80/$Z47)))</f>
        <v>245.12063241376561</v>
      </c>
    </row>
    <row r="84" spans="1:31" x14ac:dyDescent="0.2">
      <c r="D84" s="7" t="s">
        <v>75</v>
      </c>
      <c r="E84" s="4">
        <f ca="1">($Z49+$X81)*(1-ABS((0.48*$Z47+E82)/(0.48*$Z47+$W81))^(1+1/(1+$W81/$Z47)))</f>
        <v>145.68881991366487</v>
      </c>
      <c r="K84" s="4">
        <f ca="1">($Z49+$X81)*(1-ABS((0.48*$Z47+K82)/(0.48*$Z47+$W81))^(1+1/(1+$W81/$Z47)))</f>
        <v>137.65681733482117</v>
      </c>
      <c r="L84" s="4">
        <f ca="1">($Z49+$X81)*(1-ABS((0.48*$Z47+L82)/(0.48*$Z47+$W81))^(1+1/(1+$W81/$Z47)))</f>
        <v>141.56667732772715</v>
      </c>
      <c r="M84" s="4">
        <f ca="1">($Z49+$X81)*(1-ABS((0.48*$Z47+M82)/(0.48*$Z47+$W81))^(1+1/(1+$W81/$Z47)))</f>
        <v>137.52789178671711</v>
      </c>
      <c r="N84" s="4">
        <f ca="1">($Z49+$X81)*(1-ABS((0.48*$Z47+N82)/(0.48*$Z47+$W81))^(1+1/(1+$W81/$Z47)))</f>
        <v>141.69268415852744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0.23740004327451</v>
      </c>
      <c r="K85" s="3">
        <f t="shared" ref="K85:N85" ca="1" si="40">ABS(K80/K83)^1.5+ABS(K81/K84)^1.5</f>
        <v>1.4179820741711468E-2</v>
      </c>
      <c r="L85" s="3">
        <f t="shared" ca="1" si="40"/>
        <v>0.2826052087315577</v>
      </c>
      <c r="M85" s="3">
        <f t="shared" ca="1" si="40"/>
        <v>7.3779266223470974E-2</v>
      </c>
      <c r="N85" s="3">
        <f t="shared" ca="1" si="40"/>
        <v>0.2706396863388959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16.846272727272726</v>
      </c>
      <c r="F88" s="4">
        <f t="shared" ref="F88:I89" ca="1" si="41">O73</f>
        <v>4.1138909090909097</v>
      </c>
      <c r="G88" s="4">
        <f t="shared" ca="1" si="41"/>
        <v>18.27029090909091</v>
      </c>
      <c r="H88" s="18">
        <f t="shared" ca="1" si="41"/>
        <v>-7.3414818181818173</v>
      </c>
      <c r="I88" s="18">
        <f t="shared" ca="1" si="41"/>
        <v>29.725663636363635</v>
      </c>
      <c r="J88" s="4">
        <f>INDEX($N$33:$N$44,MATCH(A82,$L$33:$L$44,-1)+1,1)</f>
        <v>101.09514999999999</v>
      </c>
      <c r="K88" s="17">
        <f ca="1">MAX(ABS(F88),IF(J88="---",0,0.3*J88))</f>
        <v>30.328544999999995</v>
      </c>
      <c r="L88" s="17">
        <f ca="1">MAX(ABS(G88),IF(J88="---",0,0.3*J88))</f>
        <v>30.328544999999995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2.8527900571292069</v>
      </c>
      <c r="T88" s="19">
        <f ca="1">MAX(N88-$Z48*(1-((0.48*$Z47+N90)/(0.48*$Z47))^2),0)/(($F48-2*$F49)*$O$2)*1000</f>
        <v>2.2994494874400173</v>
      </c>
      <c r="U88" s="17">
        <f ca="1">MAX(P88:T88)</f>
        <v>2.8527900571292069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39.868636363636362</v>
      </c>
      <c r="F89" s="18">
        <f t="shared" ca="1" si="41"/>
        <v>3.8439909090909055</v>
      </c>
      <c r="G89" s="18">
        <f t="shared" ca="1" si="41"/>
        <v>44.499827272727273</v>
      </c>
      <c r="H89" s="4">
        <f t="shared" ca="1" si="41"/>
        <v>14.417236363636363</v>
      </c>
      <c r="I89" s="4">
        <f t="shared" ca="1" si="41"/>
        <v>33.926581818181816</v>
      </c>
      <c r="J89" s="4">
        <f>INDEX($O$33:$O$44,MATCH(A82,$L$33:$L$44,-1)+1,1)</f>
        <v>70.43959000000001</v>
      </c>
      <c r="K89" s="17">
        <f ca="1">MAX(ABS(F89),J89)</f>
        <v>70.43959000000001</v>
      </c>
      <c r="L89" s="17">
        <f ca="1">MAX(ABS(G89),J89)</f>
        <v>70.43959000000001</v>
      </c>
      <c r="M89" s="17">
        <f ca="1">MAX(ABS(H89),IF(J89="---",0,0.3*J89))</f>
        <v>21.131877000000003</v>
      </c>
      <c r="N89" s="17">
        <f ca="1">MAX(ABS(I89),IF(J89="---",0,0.3*J89))</f>
        <v>33.926581818181816</v>
      </c>
      <c r="O89" s="6" t="s">
        <v>73</v>
      </c>
      <c r="P89" s="19">
        <f ca="1">MAX(E89-$Z49*(1-((0.48*$Z47+E90)/(0.48*$Z47))^2),0)/(($F47-2*$F49)*$O$2)*1000</f>
        <v>1.6735622843292801</v>
      </c>
      <c r="Q89" s="19">
        <f ca="1">MAX(K89-$Z49*(1-((0.48*$Z47+K90)/(0.48*$Z47))^2),0)/(($F47-2*$F49)*$O$2)*1000</f>
        <v>6.5743090985827628</v>
      </c>
      <c r="R89" s="19">
        <f ca="1">MAX(L89-$Z49*(1-((0.48*$Z47+L90)/(0.48*$Z47))^2),0)/(($F47-2*$F49)*$O$2)*1000</f>
        <v>5.9468980085099741</v>
      </c>
      <c r="S89" s="19">
        <f ca="1">MAX(M89-$Z49*(1-((0.48*$Z47+M90)/(0.48*$Z47))^2),0)/(($F47-2*$F49)*$O$2)*1000</f>
        <v>0.86741515341579589</v>
      </c>
      <c r="T89" s="19">
        <f ca="1">MAX(N89-$Z49*(1-((0.48*$Z47+N90)/(0.48*$Z47))^2),0)/(($F47-2*$F49)*$O$2)*1000</f>
        <v>1.6853483150807089</v>
      </c>
      <c r="U89" s="17">
        <f ca="1">MAX(P89:T89)</f>
        <v>6.5743090985827628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14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-181.245</v>
      </c>
      <c r="F90" s="8">
        <f ca="1">O77</f>
        <v>-95.481199999999987</v>
      </c>
      <c r="G90" s="8">
        <f ca="1">P77</f>
        <v>-134.64479999999998</v>
      </c>
      <c r="H90" s="8">
        <f ca="1">Q77</f>
        <v>-94.204399999999993</v>
      </c>
      <c r="I90" s="8">
        <f ca="1">R77</f>
        <v>-135.92159999999998</v>
      </c>
      <c r="K90" s="17">
        <f ca="1">F90</f>
        <v>-95.481199999999987</v>
      </c>
      <c r="L90" s="17">
        <f t="shared" ref="L90:N90" ca="1" si="42">G90</f>
        <v>-134.64479999999998</v>
      </c>
      <c r="M90" s="17">
        <f t="shared" ca="1" si="42"/>
        <v>-94.204399999999993</v>
      </c>
      <c r="N90" s="17">
        <f t="shared" ca="1" si="42"/>
        <v>-135.92159999999998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261.09162059755829</v>
      </c>
      <c r="K91" s="4">
        <f ca="1">($Z48+$X88)*(1-ABS((0.48*$Z47+K90)/(0.48*$Z47+$W88))^(1+1/(1+$W88/$Z47)))</f>
        <v>237.97927725702664</v>
      </c>
      <c r="L91" s="4">
        <f ca="1">($Z48+$X88)*(1-ABS((0.48*$Z47+L90)/(0.48*$Z47+$W88))^(1+1/(1+$W88/$Z47)))</f>
        <v>248.69153247534965</v>
      </c>
      <c r="M91" s="4">
        <f ca="1">($Z48+$X88)*(1-ABS((0.48*$Z47+M90)/(0.48*$Z47+$W88))^(1+1/(1+$W88/$Z47)))</f>
        <v>237.62558287449184</v>
      </c>
      <c r="N91" s="4">
        <f ca="1">($Z48+$X88)*(1-ABS((0.48*$Z47+N90)/(0.48*$Z47+$W88))^(1+1/(1+$W88/$Z47)))</f>
        <v>249.03630552530774</v>
      </c>
    </row>
    <row r="92" spans="1:31" x14ac:dyDescent="0.2">
      <c r="D92" s="7" t="s">
        <v>75</v>
      </c>
      <c r="E92" s="4">
        <f ca="1">($Z49+$X89)*(1-ABS((0.48*$Z47+E90)/(0.48*$Z47+$W89))^(1+1/(1+$W89/$Z47)))</f>
        <v>147.48680935967502</v>
      </c>
      <c r="K92" s="4">
        <f ca="1">($Z49+$X89)*(1-ABS((0.48*$Z47+K90)/(0.48*$Z47+$W89))^(1+1/(1+$W89/$Z47)))</f>
        <v>139.10850768771454</v>
      </c>
      <c r="L92" s="4">
        <f ca="1">($Z49+$X89)*(1-ABS((0.48*$Z47+L90)/(0.48*$Z47+$W89))^(1+1/(1+$W89/$Z47)))</f>
        <v>142.9863571846596</v>
      </c>
      <c r="M92" s="4">
        <f ca="1">($Z49+$X89)*(1-ABS((0.48*$Z47+M90)/(0.48*$Z47+$W89))^(1+1/(1+$W89/$Z47)))</f>
        <v>138.98062179072679</v>
      </c>
      <c r="N92" s="4">
        <f ca="1">($Z49+$X89)*(1-ABS((0.48*$Z47+N90)/(0.48*$Z47+$W89))^(1+1/(1+$W89/$Z47)))</f>
        <v>143.11131642106986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0.15693513947585377</v>
      </c>
      <c r="K93" s="3">
        <f t="shared" ref="K93:N93" ca="1" si="43">ABS(K88/K91)^1.5+ABS(K89/K92)^1.5</f>
        <v>0.40582076782906618</v>
      </c>
      <c r="L93" s="3">
        <f t="shared" ca="1" si="43"/>
        <v>0.38835469308650317</v>
      </c>
      <c r="M93" s="3">
        <f t="shared" ca="1" si="43"/>
        <v>0.33678455623684289</v>
      </c>
      <c r="N93" s="3">
        <f t="shared" ca="1" si="43"/>
        <v>0.37406826638638047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1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301.24984684180373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160.25979553087583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-18.977</v>
      </c>
      <c r="F101" s="4">
        <f t="shared" ca="1" si="44"/>
        <v>-13.526999999999999</v>
      </c>
      <c r="G101" s="4">
        <f t="shared" ca="1" si="44"/>
        <v>4.51</v>
      </c>
      <c r="H101" s="4">
        <f t="shared" ca="1" si="44"/>
        <v>84.402000000000001</v>
      </c>
      <c r="I101" s="4">
        <f t="shared" ca="1" si="44"/>
        <v>-3.262</v>
      </c>
      <c r="J101" s="4">
        <f t="shared" ca="1" si="44"/>
        <v>-3.2690000000000001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-40.189</v>
      </c>
      <c r="F102" s="4">
        <f t="shared" ca="1" si="45"/>
        <v>-24.32</v>
      </c>
      <c r="G102" s="4">
        <f t="shared" ca="1" si="45"/>
        <v>39.834000000000003</v>
      </c>
      <c r="H102" s="4">
        <f t="shared" ca="1" si="45"/>
        <v>3.9660000000000002</v>
      </c>
      <c r="I102" s="4">
        <f t="shared" ca="1" si="45"/>
        <v>3.9159999999999999</v>
      </c>
      <c r="J102" s="4">
        <f t="shared" ca="1" si="45"/>
        <v>3.9239999999999999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-11.07</v>
      </c>
      <c r="F103" s="4">
        <f t="shared" ca="1" si="46"/>
        <v>-7.8479999999999999</v>
      </c>
      <c r="G103" s="4">
        <f t="shared" ca="1" si="46"/>
        <v>2.1150000000000002</v>
      </c>
      <c r="H103" s="4">
        <f t="shared" ca="1" si="46"/>
        <v>39.258000000000003</v>
      </c>
      <c r="I103" s="4">
        <f t="shared" ca="1" si="46"/>
        <v>-1.5009999999999999</v>
      </c>
      <c r="J103" s="4">
        <f t="shared" ca="1" si="46"/>
        <v>-1.504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-24.24</v>
      </c>
      <c r="F104" s="4">
        <f t="shared" ca="1" si="47"/>
        <v>-14.669</v>
      </c>
      <c r="G104" s="4">
        <f t="shared" ca="1" si="47"/>
        <v>23.465</v>
      </c>
      <c r="H104" s="4">
        <f t="shared" ca="1" si="47"/>
        <v>2.355</v>
      </c>
      <c r="I104" s="4">
        <f t="shared" ca="1" si="47"/>
        <v>2.3109999999999999</v>
      </c>
      <c r="J104" s="4">
        <f t="shared" ca="1" si="47"/>
        <v>2.3159999999999998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-356.71499999999997</v>
      </c>
      <c r="F105" s="4">
        <f t="shared" ca="1" si="48"/>
        <v>-222.01100000000002</v>
      </c>
      <c r="G105" s="4">
        <f t="shared" ca="1" si="48"/>
        <v>49.167999999999999</v>
      </c>
      <c r="H105" s="4">
        <f t="shared" ca="1" si="48"/>
        <v>52.324999999999996</v>
      </c>
      <c r="I105" s="4">
        <f t="shared" ca="1" si="48"/>
        <v>2.9740000000000002</v>
      </c>
      <c r="J105" s="4">
        <f t="shared" ca="1" si="48"/>
        <v>2.9799999999999995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17.553000000000001</v>
      </c>
      <c r="F108" s="4">
        <f t="shared" ca="1" si="49"/>
        <v>12.371</v>
      </c>
      <c r="G108" s="4">
        <f t="shared" ca="1" si="49"/>
        <v>-2.508</v>
      </c>
      <c r="H108" s="4">
        <f t="shared" ca="1" si="49"/>
        <v>-47.81</v>
      </c>
      <c r="I108" s="4">
        <f t="shared" ca="1" si="49"/>
        <v>1.6890000000000001</v>
      </c>
      <c r="J108" s="4">
        <f t="shared" ca="1" si="49"/>
        <v>1.6930000000000001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39.805</v>
      </c>
      <c r="F109" s="4">
        <f t="shared" ca="1" si="50"/>
        <v>24.088000000000001</v>
      </c>
      <c r="G109" s="4">
        <f t="shared" ca="1" si="50"/>
        <v>-37.610999999999997</v>
      </c>
      <c r="H109" s="4">
        <f t="shared" ca="1" si="50"/>
        <v>-3.806</v>
      </c>
      <c r="I109" s="4">
        <f t="shared" ca="1" si="50"/>
        <v>-3.71</v>
      </c>
      <c r="J109" s="4">
        <f t="shared" ca="1" si="50"/>
        <v>-3.718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-11.07</v>
      </c>
      <c r="F110" s="4">
        <f t="shared" ref="F110:J110" ca="1" si="51">F103</f>
        <v>-7.8479999999999999</v>
      </c>
      <c r="G110" s="4">
        <f t="shared" ca="1" si="51"/>
        <v>2.1150000000000002</v>
      </c>
      <c r="H110" s="4">
        <f t="shared" ca="1" si="51"/>
        <v>39.258000000000003</v>
      </c>
      <c r="I110" s="4">
        <f t="shared" ca="1" si="51"/>
        <v>-1.5009999999999999</v>
      </c>
      <c r="J110" s="4">
        <f t="shared" ca="1" si="51"/>
        <v>-1.504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-24.24</v>
      </c>
      <c r="F111" s="4">
        <f t="shared" ref="F111:J111" ca="1" si="52">F104</f>
        <v>-14.669</v>
      </c>
      <c r="G111" s="4">
        <f t="shared" ca="1" si="52"/>
        <v>23.465</v>
      </c>
      <c r="H111" s="4">
        <f t="shared" ca="1" si="52"/>
        <v>2.355</v>
      </c>
      <c r="I111" s="4">
        <f t="shared" ca="1" si="52"/>
        <v>2.3109999999999999</v>
      </c>
      <c r="J111" s="4">
        <f t="shared" ca="1" si="52"/>
        <v>2.3159999999999998</v>
      </c>
    </row>
    <row r="112" spans="1:29" x14ac:dyDescent="0.2">
      <c r="D112" s="1" t="s">
        <v>10</v>
      </c>
      <c r="E112" s="4">
        <f ca="1">E105</f>
        <v>-356.71499999999997</v>
      </c>
      <c r="F112" s="4">
        <f ca="1">F105</f>
        <v>-222.01100000000002</v>
      </c>
      <c r="G112" s="4">
        <f t="shared" ref="G112:J112" ca="1" si="53">G105</f>
        <v>49.167999999999999</v>
      </c>
      <c r="H112" s="4">
        <f t="shared" ca="1" si="53"/>
        <v>52.324999999999996</v>
      </c>
      <c r="I112" s="4">
        <f t="shared" ca="1" si="53"/>
        <v>2.9740000000000002</v>
      </c>
      <c r="J112" s="4">
        <f t="shared" ca="1" si="53"/>
        <v>2.9799999999999995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-15.65609090909091</v>
      </c>
      <c r="F115" s="14">
        <f t="shared" ca="1" si="54"/>
        <v>-11.172636363636363</v>
      </c>
      <c r="G115" s="14">
        <f t="shared" ca="1" si="54"/>
        <v>3.8719999999999999</v>
      </c>
      <c r="H115" s="14">
        <f t="shared" ca="1" si="54"/>
        <v>72.38272727272728</v>
      </c>
      <c r="I115" s="14">
        <f t="shared" ca="1" si="54"/>
        <v>-2.8119090909090909</v>
      </c>
      <c r="J115" s="14">
        <f t="shared" ca="1" si="54"/>
        <v>-2.8179090909090911</v>
      </c>
      <c r="K115" s="14">
        <f ca="1">(ABS(G115)+ABS(I115))*SIGN(G115)</f>
        <v>6.6839090909090908</v>
      </c>
      <c r="L115" s="14">
        <f ca="1">(ABS(H115)+ABS(J115))*SIGN(H115)</f>
        <v>75.200636363636377</v>
      </c>
      <c r="M115" s="14">
        <f ca="1">(ABS(K115)+0.3*ABS(L115))*SIGN(K115)</f>
        <v>29.244100000000003</v>
      </c>
      <c r="N115" s="14">
        <f t="shared" ref="N115:N119" ca="1" si="55">(ABS(L115)+0.3*ABS(K115))*SIGN(L115)</f>
        <v>77.205809090909099</v>
      </c>
      <c r="O115" s="14">
        <f ca="1">F115+M115</f>
        <v>18.071463636363639</v>
      </c>
      <c r="P115" s="14">
        <f ca="1">F115-M115</f>
        <v>-40.416736363636367</v>
      </c>
      <c r="Q115" s="14">
        <f ca="1">F115+N115</f>
        <v>66.033172727272742</v>
      </c>
      <c r="R115" s="14">
        <f ca="1">F115-N115</f>
        <v>-88.378445454545457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-32.916818181818179</v>
      </c>
      <c r="F116" s="14">
        <f t="shared" ca="1" si="56"/>
        <v>-19.919272727272727</v>
      </c>
      <c r="G116" s="14">
        <f t="shared" ca="1" si="56"/>
        <v>32.793545454545459</v>
      </c>
      <c r="H116" s="14">
        <f t="shared" ca="1" si="56"/>
        <v>3.2594545454545454</v>
      </c>
      <c r="I116" s="14">
        <f t="shared" ca="1" si="56"/>
        <v>3.2227272727272727</v>
      </c>
      <c r="J116" s="14">
        <f t="shared" ca="1" si="56"/>
        <v>3.2292727272727273</v>
      </c>
      <c r="K116" s="14">
        <f t="shared" ref="K116:K119" ca="1" si="57">(ABS(G116)+ABS(I116))*SIGN(G116)</f>
        <v>36.016272727272735</v>
      </c>
      <c r="L116" s="14">
        <f t="shared" ref="L116:L119" ca="1" si="58">(ABS(H116)+ABS(J116))*SIGN(H116)</f>
        <v>6.4887272727272727</v>
      </c>
      <c r="M116" s="14">
        <f t="shared" ref="M116:M118" ca="1" si="59">(ABS(K116)+0.3*ABS(L116))*SIGN(K116)</f>
        <v>37.962890909090916</v>
      </c>
      <c r="N116" s="14">
        <f t="shared" ca="1" si="55"/>
        <v>17.293609090909094</v>
      </c>
      <c r="O116" s="14">
        <f t="shared" ref="O116:O118" ca="1" si="60">F116+M116</f>
        <v>18.043618181818189</v>
      </c>
      <c r="P116" s="14">
        <f t="shared" ref="P116:P118" ca="1" si="61">F116-M116</f>
        <v>-57.882163636363643</v>
      </c>
      <c r="Q116" s="14">
        <f t="shared" ref="Q116:Q118" ca="1" si="62">F116+N116</f>
        <v>-2.6256636363636332</v>
      </c>
      <c r="R116" s="14">
        <f t="shared" ref="R116:R118" ca="1" si="63">F116-N116</f>
        <v>-37.21288181818182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-11.07</v>
      </c>
      <c r="F117" s="14">
        <f t="shared" ca="1" si="64"/>
        <v>-7.8479999999999999</v>
      </c>
      <c r="G117" s="14">
        <f t="shared" ca="1" si="64"/>
        <v>2.1150000000000002</v>
      </c>
      <c r="H117" s="14">
        <f t="shared" ca="1" si="64"/>
        <v>39.258000000000003</v>
      </c>
      <c r="I117" s="14">
        <f t="shared" ca="1" si="64"/>
        <v>-1.5009999999999999</v>
      </c>
      <c r="J117" s="14">
        <f t="shared" ca="1" si="64"/>
        <v>-1.504</v>
      </c>
      <c r="K117" s="14">
        <f t="shared" ca="1" si="57"/>
        <v>3.6160000000000001</v>
      </c>
      <c r="L117" s="14">
        <f t="shared" ca="1" si="58"/>
        <v>40.762</v>
      </c>
      <c r="M117" s="14">
        <f t="shared" ca="1" si="59"/>
        <v>15.8446</v>
      </c>
      <c r="N117" s="14">
        <f t="shared" ca="1" si="55"/>
        <v>41.846800000000002</v>
      </c>
      <c r="O117" s="14">
        <f t="shared" ca="1" si="60"/>
        <v>7.9965999999999999</v>
      </c>
      <c r="P117" s="14">
        <f t="shared" ca="1" si="61"/>
        <v>-23.692599999999999</v>
      </c>
      <c r="Q117" s="14">
        <f t="shared" ca="1" si="62"/>
        <v>33.998800000000003</v>
      </c>
      <c r="R117" s="14">
        <f t="shared" ca="1" si="63"/>
        <v>-49.694800000000001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-24.24</v>
      </c>
      <c r="F118" s="14">
        <f t="shared" ca="1" si="65"/>
        <v>-14.669</v>
      </c>
      <c r="G118" s="14">
        <f t="shared" ca="1" si="65"/>
        <v>23.465</v>
      </c>
      <c r="H118" s="14">
        <f t="shared" ca="1" si="65"/>
        <v>2.355</v>
      </c>
      <c r="I118" s="14">
        <f t="shared" ca="1" si="65"/>
        <v>2.3109999999999999</v>
      </c>
      <c r="J118" s="14">
        <f t="shared" ca="1" si="65"/>
        <v>2.3159999999999998</v>
      </c>
      <c r="K118" s="14">
        <f t="shared" ca="1" si="57"/>
        <v>25.776</v>
      </c>
      <c r="L118" s="14">
        <f t="shared" ca="1" si="58"/>
        <v>4.6709999999999994</v>
      </c>
      <c r="M118" s="14">
        <f t="shared" ca="1" si="59"/>
        <v>27.177299999999999</v>
      </c>
      <c r="N118" s="14">
        <f t="shared" ca="1" si="55"/>
        <v>12.403799999999999</v>
      </c>
      <c r="O118" s="14">
        <f t="shared" ca="1" si="60"/>
        <v>12.508299999999998</v>
      </c>
      <c r="P118" s="14">
        <f t="shared" ca="1" si="61"/>
        <v>-41.846299999999999</v>
      </c>
      <c r="Q118" s="14">
        <f t="shared" ca="1" si="62"/>
        <v>-2.2652000000000019</v>
      </c>
      <c r="R118" s="14">
        <f t="shared" ca="1" si="63"/>
        <v>-27.072800000000001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-375.48699999999997</v>
      </c>
      <c r="F119" s="14">
        <f ca="1">F105+L105</f>
        <v>-236.45100000000002</v>
      </c>
      <c r="G119" s="14">
        <f ca="1">G105</f>
        <v>49.167999999999999</v>
      </c>
      <c r="H119" s="14">
        <f t="shared" ref="H119:J119" ca="1" si="66">H105</f>
        <v>52.324999999999996</v>
      </c>
      <c r="I119" s="14">
        <f t="shared" ca="1" si="66"/>
        <v>2.9740000000000002</v>
      </c>
      <c r="J119" s="14">
        <f t="shared" ca="1" si="66"/>
        <v>2.9799999999999995</v>
      </c>
      <c r="K119" s="14">
        <f t="shared" ca="1" si="57"/>
        <v>52.141999999999996</v>
      </c>
      <c r="L119" s="14">
        <f t="shared" ca="1" si="58"/>
        <v>55.304999999999993</v>
      </c>
      <c r="M119" s="14">
        <f ca="1">(ABS(K119)+0.3*ABS(L119))*SIGN(K119)</f>
        <v>68.733499999999992</v>
      </c>
      <c r="N119" s="14">
        <f t="shared" ca="1" si="55"/>
        <v>70.947599999999994</v>
      </c>
      <c r="O119" s="14">
        <f ca="1">F119+M119</f>
        <v>-167.71750000000003</v>
      </c>
      <c r="P119" s="14">
        <f ca="1">F119-M119</f>
        <v>-305.18450000000001</v>
      </c>
      <c r="Q119" s="14">
        <f ca="1">F119+N119</f>
        <v>-165.50340000000003</v>
      </c>
      <c r="R119" s="14">
        <f ca="1">F119-N119</f>
        <v>-307.39859999999999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14.23209090909091</v>
      </c>
      <c r="F122" s="14">
        <f t="shared" ca="1" si="67"/>
        <v>10.016636363636364</v>
      </c>
      <c r="G122" s="14">
        <f t="shared" ca="1" si="67"/>
        <v>-1.87</v>
      </c>
      <c r="H122" s="14">
        <f t="shared" ca="1" si="67"/>
        <v>-35.790727272727274</v>
      </c>
      <c r="I122" s="14">
        <f t="shared" ca="1" si="67"/>
        <v>1.238909090909091</v>
      </c>
      <c r="J122" s="14">
        <f t="shared" ca="1" si="67"/>
        <v>1.2419090909090911</v>
      </c>
      <c r="K122" s="14">
        <f ca="1">(ABS(G122)+ABS(I122))*SIGN(G122)</f>
        <v>-3.1089090909090911</v>
      </c>
      <c r="L122" s="14">
        <f ca="1">(ABS(H122)+ABS(J122))*SIGN(H122)</f>
        <v>-37.032636363636364</v>
      </c>
      <c r="M122" s="14">
        <f t="shared" ref="M122:M126" ca="1" si="68">(ABS(K122)+0.3*ABS(L122))*SIGN(K122)</f>
        <v>-14.2187</v>
      </c>
      <c r="N122" s="14">
        <f t="shared" ref="N122:N126" ca="1" si="69">(ABS(L122)+0.3*ABS(K122))*SIGN(L122)</f>
        <v>-37.965309090909088</v>
      </c>
      <c r="O122" s="14">
        <f ca="1">F122+M122</f>
        <v>-4.2020636363636363</v>
      </c>
      <c r="P122" s="14">
        <f ca="1">F122-M122</f>
        <v>24.235336363636364</v>
      </c>
      <c r="Q122" s="14">
        <f ca="1">F122+N122</f>
        <v>-27.948672727272722</v>
      </c>
      <c r="R122" s="14">
        <f ca="1">F122-N122</f>
        <v>47.981945454545453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32.532818181818179</v>
      </c>
      <c r="F123" s="14">
        <f t="shared" ca="1" si="70"/>
        <v>19.687272727272727</v>
      </c>
      <c r="G123" s="14">
        <f t="shared" ca="1" si="70"/>
        <v>-30.570545454545453</v>
      </c>
      <c r="H123" s="14">
        <f t="shared" ca="1" si="70"/>
        <v>-3.0994545454545452</v>
      </c>
      <c r="I123" s="14">
        <f t="shared" ca="1" si="70"/>
        <v>-3.0167272727272727</v>
      </c>
      <c r="J123" s="14">
        <f t="shared" ca="1" si="70"/>
        <v>-3.0232727272727273</v>
      </c>
      <c r="K123" s="14">
        <f t="shared" ref="K123:K126" ca="1" si="71">(ABS(G123)+ABS(I123))*SIGN(G123)</f>
        <v>-33.587272727272726</v>
      </c>
      <c r="L123" s="14">
        <f t="shared" ref="L123:L126" ca="1" si="72">(ABS(H123)+ABS(J123))*SIGN(H123)</f>
        <v>-6.122727272727273</v>
      </c>
      <c r="M123" s="14">
        <f t="shared" ca="1" si="68"/>
        <v>-35.424090909090907</v>
      </c>
      <c r="N123" s="14">
        <f t="shared" ca="1" si="69"/>
        <v>-16.19890909090909</v>
      </c>
      <c r="O123" s="14">
        <f t="shared" ref="O123:O125" ca="1" si="73">F123+M123</f>
        <v>-15.73681818181818</v>
      </c>
      <c r="P123" s="14">
        <f t="shared" ref="P123:P125" ca="1" si="74">F123-M123</f>
        <v>55.111363636363635</v>
      </c>
      <c r="Q123" s="14">
        <f t="shared" ref="Q123:Q125" ca="1" si="75">F123+N123</f>
        <v>3.488363636363637</v>
      </c>
      <c r="R123" s="14">
        <f t="shared" ref="R123:R125" ca="1" si="76">F123-N123</f>
        <v>35.886181818181818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-11.07</v>
      </c>
      <c r="F124" s="14">
        <f t="shared" ref="F124:J124" ca="1" si="77">F117</f>
        <v>-7.8479999999999999</v>
      </c>
      <c r="G124" s="14">
        <f t="shared" ca="1" si="77"/>
        <v>2.1150000000000002</v>
      </c>
      <c r="H124" s="14">
        <f t="shared" ca="1" si="77"/>
        <v>39.258000000000003</v>
      </c>
      <c r="I124" s="14">
        <f t="shared" ca="1" si="77"/>
        <v>-1.5009999999999999</v>
      </c>
      <c r="J124" s="14">
        <f t="shared" ca="1" si="77"/>
        <v>-1.504</v>
      </c>
      <c r="K124" s="14">
        <f t="shared" ca="1" si="71"/>
        <v>3.6160000000000001</v>
      </c>
      <c r="L124" s="14">
        <f t="shared" ca="1" si="72"/>
        <v>40.762</v>
      </c>
      <c r="M124" s="14">
        <f t="shared" ca="1" si="68"/>
        <v>15.8446</v>
      </c>
      <c r="N124" s="14">
        <f t="shared" ca="1" si="69"/>
        <v>41.846800000000002</v>
      </c>
      <c r="O124" s="14">
        <f t="shared" ca="1" si="73"/>
        <v>7.9965999999999999</v>
      </c>
      <c r="P124" s="14">
        <f t="shared" ca="1" si="74"/>
        <v>-23.692599999999999</v>
      </c>
      <c r="Q124" s="14">
        <f t="shared" ca="1" si="75"/>
        <v>33.998800000000003</v>
      </c>
      <c r="R124" s="14">
        <f t="shared" ca="1" si="76"/>
        <v>-49.694800000000001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-24.24</v>
      </c>
      <c r="F125" s="14">
        <f t="shared" ref="F125:J125" ca="1" si="78">F118</f>
        <v>-14.669</v>
      </c>
      <c r="G125" s="14">
        <f t="shared" ca="1" si="78"/>
        <v>23.465</v>
      </c>
      <c r="H125" s="14">
        <f t="shared" ca="1" si="78"/>
        <v>2.355</v>
      </c>
      <c r="I125" s="14">
        <f t="shared" ca="1" si="78"/>
        <v>2.3109999999999999</v>
      </c>
      <c r="J125" s="14">
        <f t="shared" ca="1" si="78"/>
        <v>2.3159999999999998</v>
      </c>
      <c r="K125" s="14">
        <f t="shared" ca="1" si="71"/>
        <v>25.776</v>
      </c>
      <c r="L125" s="14">
        <f t="shared" ca="1" si="72"/>
        <v>4.6709999999999994</v>
      </c>
      <c r="M125" s="14">
        <f t="shared" ca="1" si="68"/>
        <v>27.177299999999999</v>
      </c>
      <c r="N125" s="14">
        <f t="shared" ca="1" si="69"/>
        <v>12.403799999999999</v>
      </c>
      <c r="O125" s="14">
        <f t="shared" ca="1" si="73"/>
        <v>12.508299999999998</v>
      </c>
      <c r="P125" s="14">
        <f t="shared" ca="1" si="74"/>
        <v>-41.846299999999999</v>
      </c>
      <c r="Q125" s="14">
        <f t="shared" ca="1" si="75"/>
        <v>-2.2652000000000019</v>
      </c>
      <c r="R125" s="14">
        <f t="shared" ca="1" si="76"/>
        <v>-27.072800000000001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-393.90799999999996</v>
      </c>
      <c r="F126" s="14">
        <f ca="1">F112+L112</f>
        <v>-250.62100000000004</v>
      </c>
      <c r="G126" s="14">
        <f t="shared" ref="G126:J126" ca="1" si="79">G112</f>
        <v>49.167999999999999</v>
      </c>
      <c r="H126" s="14">
        <f t="shared" ca="1" si="79"/>
        <v>52.324999999999996</v>
      </c>
      <c r="I126" s="14">
        <f t="shared" ca="1" si="79"/>
        <v>2.9740000000000002</v>
      </c>
      <c r="J126" s="14">
        <f t="shared" ca="1" si="79"/>
        <v>2.9799999999999995</v>
      </c>
      <c r="K126" s="14">
        <f t="shared" ca="1" si="71"/>
        <v>52.141999999999996</v>
      </c>
      <c r="L126" s="14">
        <f t="shared" ca="1" si="72"/>
        <v>55.304999999999993</v>
      </c>
      <c r="M126" s="14">
        <f t="shared" ca="1" si="68"/>
        <v>68.733499999999992</v>
      </c>
      <c r="N126" s="14">
        <f t="shared" ca="1" si="69"/>
        <v>70.947599999999994</v>
      </c>
      <c r="O126" s="14">
        <f ca="1">F126+M126</f>
        <v>-181.88750000000005</v>
      </c>
      <c r="P126" s="14">
        <f ca="1">F126-M126</f>
        <v>-319.35450000000003</v>
      </c>
      <c r="Q126" s="14">
        <f ca="1">F126+N126</f>
        <v>-179.67340000000004</v>
      </c>
      <c r="R126" s="14">
        <f ca="1">F126-N126</f>
        <v>-321.56860000000006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1</v>
      </c>
      <c r="D129" s="1" t="s">
        <v>52</v>
      </c>
      <c r="E129" s="17">
        <f ca="1">E115</f>
        <v>-15.65609090909091</v>
      </c>
      <c r="F129" s="4">
        <f t="shared" ref="F129:F130" ca="1" si="80">O115</f>
        <v>18.071463636363639</v>
      </c>
      <c r="G129" s="4">
        <f t="shared" ref="G129:G130" ca="1" si="81">P115</f>
        <v>-40.416736363636367</v>
      </c>
      <c r="H129" s="18">
        <f t="shared" ref="H129:H130" ca="1" si="82">Q115</f>
        <v>66.033172727272742</v>
      </c>
      <c r="I129" s="18">
        <f t="shared" ref="I129:I130" ca="1" si="83">R115</f>
        <v>-88.378445454545457</v>
      </c>
      <c r="J129" s="4">
        <f>INDEX($N$33:$N$44,MATCH(A131,$L$33:$L$44,-1),1)</f>
        <v>134.00985</v>
      </c>
      <c r="K129" s="17">
        <f ca="1">MAX(ABS(F129),IF(J129="---",0,0.3*J129))</f>
        <v>40.202954999999996</v>
      </c>
      <c r="L129" s="17">
        <f ca="1">MAX(ABS(G129),IF(J129="---",0,0.3*J129))</f>
        <v>40.416736363636367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3.2744269940056134</v>
      </c>
      <c r="T129" s="19">
        <f ca="1">MAX(N129-$Z97*(1-((0.48*$Z96+N131)/(0.48*$Z96))^2),0)/(($F97-2*$F98)*$O$2)*1000</f>
        <v>1.5663278108715211</v>
      </c>
      <c r="U129" s="17">
        <f ca="1">MAX(P129:T129)</f>
        <v>3.2744269940056134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-32.916818181818179</v>
      </c>
      <c r="F130" s="18">
        <f t="shared" ca="1" si="80"/>
        <v>18.043618181818189</v>
      </c>
      <c r="G130" s="18">
        <f t="shared" ca="1" si="81"/>
        <v>-57.882163636363643</v>
      </c>
      <c r="H130" s="4">
        <f t="shared" ca="1" si="82"/>
        <v>-2.6256636363636332</v>
      </c>
      <c r="I130" s="4">
        <f t="shared" ca="1" si="83"/>
        <v>-37.21288181818182</v>
      </c>
      <c r="J130" s="4">
        <f>INDEX($O$33:$O$44,MATCH(A131,$L$33:$L$44,-1),1)</f>
        <v>93.373410000000021</v>
      </c>
      <c r="K130" s="17">
        <f ca="1">MAX(ABS(F130),J130)</f>
        <v>93.373410000000021</v>
      </c>
      <c r="L130" s="17">
        <f ca="1">MAX(ABS(G130),J130)</f>
        <v>93.373410000000021</v>
      </c>
      <c r="M130" s="17">
        <f ca="1">MAX(ABS(H130),IF(J130="---",0,0.3*J130))</f>
        <v>28.012023000000006</v>
      </c>
      <c r="N130" s="17">
        <f ca="1">MAX(ABS(I130),IF(J130="---",0,0.3*J130))</f>
        <v>37.21288181818182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8.0956697337725352</v>
      </c>
      <c r="R130" s="19">
        <f ca="1">MAX(L130-$Z98*(1-((0.48*$Z96+L131)/(0.48*$Z96))^2),0)/(($F96-2*$F98)*$O$2)*1000</f>
        <v>6.0970229047634303</v>
      </c>
      <c r="S130" s="19">
        <f ca="1">MAX(M130-$Z98*(1-((0.48*$Z96+M131)/(0.48*$Z96))^2),0)/(($F96-2*$F98)*$O$2)*1000</f>
        <v>0.53726323301976842</v>
      </c>
      <c r="T130" s="19">
        <f ca="1">MAX(N130-$Z98*(1-((0.48*$Z96+N131)/(0.48*$Z96))^2),0)/(($F96-2*$F98)*$O$2)*1000</f>
        <v>0</v>
      </c>
      <c r="U130" s="17">
        <f ca="1">MAX(P130:T130)</f>
        <v>8.0956697337725352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14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-375.48699999999997</v>
      </c>
      <c r="F131" s="8">
        <f ca="1">O119</f>
        <v>-167.71750000000003</v>
      </c>
      <c r="G131" s="8">
        <f ca="1">P119</f>
        <v>-305.18450000000001</v>
      </c>
      <c r="H131" s="8">
        <f ca="1">Q119</f>
        <v>-165.50340000000003</v>
      </c>
      <c r="I131" s="8">
        <f ca="1">R119</f>
        <v>-307.39859999999999</v>
      </c>
      <c r="K131" s="17">
        <f ca="1">F131</f>
        <v>-167.71750000000003</v>
      </c>
      <c r="L131" s="17">
        <f t="shared" ref="L131" ca="1" si="84">G131</f>
        <v>-305.18450000000001</v>
      </c>
      <c r="M131" s="17">
        <f t="shared" ref="M131" ca="1" si="85">H131</f>
        <v>-165.50340000000003</v>
      </c>
      <c r="N131" s="17">
        <f t="shared" ref="N131" ca="1" si="86">I131</f>
        <v>-307.39859999999999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308.67231718509913</v>
      </c>
      <c r="K132" s="4">
        <f ca="1">($Z97+$X129)*(1-ABS((0.48*$Z96+K131)/(0.48*$Z96+$W129))^(1+1/(1+$W129/$Z96)))</f>
        <v>257.53090472963783</v>
      </c>
      <c r="L132" s="4">
        <f ca="1">($Z97+$X129)*(1-ABS((0.48*$Z96+L131)/(0.48*$Z96+$W129))^(1+1/(1+$W129/$Z96)))</f>
        <v>292.22242274489741</v>
      </c>
      <c r="M132" s="4">
        <f ca="1">($Z97+$X129)*(1-ABS((0.48*$Z96+M131)/(0.48*$Z96+$W129))^(1+1/(1+$W129/$Z96)))</f>
        <v>256.94507451651282</v>
      </c>
      <c r="N132" s="4">
        <f ca="1">($Z97+$X129)*(1-ABS((0.48*$Z96+N131)/(0.48*$Z96+$W129))^(1+1/(1+$W129/$Z96)))</f>
        <v>292.75392004892899</v>
      </c>
    </row>
    <row r="133" spans="1:31" x14ac:dyDescent="0.2">
      <c r="D133" s="7" t="s">
        <v>75</v>
      </c>
      <c r="E133" s="4">
        <f ca="1">($Z98+$X130)*(1-ABS((0.48*$Z96+E131)/(0.48*$Z96+$W130))^(1+1/(1+$W130/$Z96)))</f>
        <v>164.88904176521908</v>
      </c>
      <c r="K133" s="4">
        <f ca="1">($Z98+$X130)*(1-ABS((0.48*$Z96+K131)/(0.48*$Z96+$W130))^(1+1/(1+$W130/$Z96)))</f>
        <v>146.19317239452948</v>
      </c>
      <c r="L133" s="4">
        <f ca="1">($Z98+$X130)*(1-ABS((0.48*$Z96+L131)/(0.48*$Z96+$W130))^(1+1/(1+$W130/$Z96)))</f>
        <v>158.84636952927221</v>
      </c>
      <c r="M133" s="4">
        <f ca="1">($Z98+$X130)*(1-ABS((0.48*$Z96+M131)/(0.48*$Z96+$W130))^(1+1/(1+$W130/$Z96)))</f>
        <v>145.98043907628215</v>
      </c>
      <c r="N133" s="4">
        <f ca="1">($Z98+$X130)*(1-ABS((0.48*$Z96+N131)/(0.48*$Z96+$W130))^(1+1/(1+$W130/$Z96)))</f>
        <v>159.0411427672569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0.10061766202097976</v>
      </c>
      <c r="K134" s="3">
        <f t="shared" ref="K134:N134" ca="1" si="87">ABS(K129/K132)^1.5+ABS(K130/K133)^1.5</f>
        <v>0.57211920161782526</v>
      </c>
      <c r="L134" s="3">
        <f t="shared" ca="1" si="87"/>
        <v>0.502117143829521</v>
      </c>
      <c r="M134" s="3">
        <f t="shared" ca="1" si="87"/>
        <v>0.46071293998901414</v>
      </c>
      <c r="N134" s="3">
        <f t="shared" ca="1" si="87"/>
        <v>0.42288855950735915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14.23209090909091</v>
      </c>
      <c r="F137" s="4">
        <f t="shared" ref="F137:F138" ca="1" si="88">O122</f>
        <v>-4.2020636363636363</v>
      </c>
      <c r="G137" s="4">
        <f t="shared" ref="G137:G138" ca="1" si="89">P122</f>
        <v>24.235336363636364</v>
      </c>
      <c r="H137" s="18">
        <f t="shared" ref="H137:H138" ca="1" si="90">Q122</f>
        <v>-27.948672727272722</v>
      </c>
      <c r="I137" s="18">
        <f t="shared" ref="I137:I138" ca="1" si="91">R122</f>
        <v>47.981945454545453</v>
      </c>
      <c r="J137" s="4">
        <f>INDEX($N$33:$N$44,MATCH(A131,$L$33:$L$44,-1)+1,1)</f>
        <v>108.14830000000001</v>
      </c>
      <c r="K137" s="17">
        <f ca="1">MAX(ABS(F137),IF(J137="---",0,0.3*J137))</f>
        <v>32.444490000000002</v>
      </c>
      <c r="L137" s="17">
        <f ca="1">MAX(ABS(G137),IF(J137="---",0,0.3*J137))</f>
        <v>32.444490000000002</v>
      </c>
      <c r="M137" s="17">
        <f ca="1">MAX(ABS(H137),J137)</f>
        <v>108.14830000000001</v>
      </c>
      <c r="N137" s="17">
        <f ca="1">MAX(ABS(I137),J137)</f>
        <v>108.14830000000001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2.0287320020191753</v>
      </c>
      <c r="T137" s="19">
        <f ca="1">MAX(N137-$Z97*(1-((0.48*$Z96+N139)/(0.48*$Z96))^2),0)/(($F97-2*$F98)*$O$2)*1000</f>
        <v>0.34094567670713893</v>
      </c>
      <c r="U137" s="17">
        <f ca="1">MAX(P137:T137)</f>
        <v>2.0287320020191753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32.532818181818179</v>
      </c>
      <c r="F138" s="18">
        <f t="shared" ca="1" si="88"/>
        <v>-15.73681818181818</v>
      </c>
      <c r="G138" s="18">
        <f t="shared" ca="1" si="89"/>
        <v>55.111363636363635</v>
      </c>
      <c r="H138" s="4">
        <f t="shared" ca="1" si="90"/>
        <v>3.488363636363637</v>
      </c>
      <c r="I138" s="4">
        <f t="shared" ca="1" si="91"/>
        <v>35.886181818181818</v>
      </c>
      <c r="J138" s="4">
        <f>INDEX($O$33:$O$44,MATCH(A131,$L$33:$L$44,-1)+1,1)</f>
        <v>99.752380000000002</v>
      </c>
      <c r="K138" s="17">
        <f ca="1">MAX(ABS(F138),J138)</f>
        <v>99.752380000000002</v>
      </c>
      <c r="L138" s="17">
        <f ca="1">MAX(ABS(G138),J138)</f>
        <v>99.752380000000002</v>
      </c>
      <c r="M138" s="17">
        <f ca="1">MAX(ABS(H138),IF(J138="---",0,0.3*J138))</f>
        <v>29.925713999999999</v>
      </c>
      <c r="N138" s="17">
        <f ca="1">MAX(ABS(I138),IF(J138="---",0,0.3*J138))</f>
        <v>35.886181818181818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8.6199830740954031</v>
      </c>
      <c r="R138" s="19">
        <f ca="1">MAX(L138-$Z98*(1-((0.48*$Z96+L139)/(0.48*$Z96))^2),0)/(($F96-2*$F98)*$O$2)*1000</f>
        <v>6.6451043197244895</v>
      </c>
      <c r="S138" s="19">
        <f ca="1">MAX(M138-$Z98*(1-((0.48*$Z96+M139)/(0.48*$Z96))^2),0)/(($F96-2*$F98)*$O$2)*1000</f>
        <v>0.54249972971147142</v>
      </c>
      <c r="T138" s="19">
        <f ca="1">MAX(N138-$Z98*(1-((0.48*$Z96+N139)/(0.48*$Z96))^2),0)/(($F96-2*$F98)*$O$2)*1000</f>
        <v>0</v>
      </c>
      <c r="U138" s="17">
        <f ca="1">MAX(P138:T138)</f>
        <v>8.6199830740954031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14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-393.90799999999996</v>
      </c>
      <c r="F139" s="8">
        <f ca="1">O126</f>
        <v>-181.88750000000005</v>
      </c>
      <c r="G139" s="8">
        <f ca="1">P126</f>
        <v>-319.35450000000003</v>
      </c>
      <c r="H139" s="8">
        <f ca="1">Q126</f>
        <v>-179.67340000000004</v>
      </c>
      <c r="I139" s="8">
        <f ca="1">R126</f>
        <v>-321.56860000000006</v>
      </c>
      <c r="K139" s="17">
        <f ca="1">F139</f>
        <v>-181.88750000000005</v>
      </c>
      <c r="L139" s="17">
        <f t="shared" ref="L139" ca="1" si="92">G139</f>
        <v>-319.35450000000003</v>
      </c>
      <c r="M139" s="17">
        <f t="shared" ref="M139" ca="1" si="93">H139</f>
        <v>-179.67340000000004</v>
      </c>
      <c r="N139" s="17">
        <f t="shared" ref="N139" ca="1" si="94">I139</f>
        <v>-321.56860000000006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312.83637941264237</v>
      </c>
      <c r="K140" s="4">
        <f ca="1">($Z97+$X137)*(1-ABS((0.48*$Z96+K139)/(0.48*$Z96+$W137))^(1+1/(1+$W137/$Z96)))</f>
        <v>261.259946782832</v>
      </c>
      <c r="L140" s="4">
        <f ca="1">($Z97+$X137)*(1-ABS((0.48*$Z96+L139)/(0.48*$Z96+$W137))^(1+1/(1+$W137/$Z96)))</f>
        <v>295.60890379005093</v>
      </c>
      <c r="M140" s="4">
        <f ca="1">($Z97+$X137)*(1-ABS((0.48*$Z96+M139)/(0.48*$Z96+$W137))^(1+1/(1+$W137/$Z96)))</f>
        <v>260.6795797009126</v>
      </c>
      <c r="N140" s="4">
        <f ca="1">($Z97+$X137)*(1-ABS((0.48*$Z96+N139)/(0.48*$Z96+$W137))^(1+1/(1+$W137/$Z96)))</f>
        <v>296.13482676699959</v>
      </c>
    </row>
    <row r="141" spans="1:31" x14ac:dyDescent="0.2">
      <c r="D141" s="7" t="s">
        <v>75</v>
      </c>
      <c r="E141" s="4">
        <f ca="1">($Z98+$X138)*(1-ABS((0.48*$Z96+E139)/(0.48*$Z96+$W138))^(1+1/(1+$W138/$Z96)))</f>
        <v>166.42363382052491</v>
      </c>
      <c r="K141" s="4">
        <f ca="1">($Z98+$X138)*(1-ABS((0.48*$Z96+K139)/(0.48*$Z96+$W138))^(1+1/(1+$W138/$Z96)))</f>
        <v>147.54799060928889</v>
      </c>
      <c r="L141" s="4">
        <f ca="1">($Z98+$X138)*(1-ABS((0.48*$Z96+L139)/(0.48*$Z96+$W138))^(1+1/(1+$W138/$Z96)))</f>
        <v>160.08789960712863</v>
      </c>
      <c r="M141" s="4">
        <f ca="1">($Z98+$X138)*(1-ABS((0.48*$Z96+M139)/(0.48*$Z96+$W138))^(1+1/(1+$W138/$Z96)))</f>
        <v>147.3370558549727</v>
      </c>
      <c r="N141" s="4">
        <f ca="1">($Z98+$X138)*(1-ABS((0.48*$Z96+N139)/(0.48*$Z96+$W138))^(1+1/(1+$W138/$Z96)))</f>
        <v>160.28082074266536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9.6132580169717693E-2</v>
      </c>
      <c r="K142" s="3">
        <f t="shared" ref="K142:N142" ca="1" si="95">ABS(K137/K140)^1.5+ABS(K138/K141)^1.5</f>
        <v>0.59964749919614635</v>
      </c>
      <c r="L142" s="3">
        <f t="shared" ca="1" si="95"/>
        <v>0.52822732596962341</v>
      </c>
      <c r="M142" s="3">
        <f t="shared" ca="1" si="95"/>
        <v>0.35875748975218563</v>
      </c>
      <c r="N142" s="3">
        <f t="shared" ca="1" si="95"/>
        <v>0.32663852655625297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1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415.17926480806381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179.84713253942743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-22.175999999999998</v>
      </c>
      <c r="F150" s="4">
        <f t="shared" ca="1" si="96"/>
        <v>-15.384</v>
      </c>
      <c r="G150" s="4">
        <f t="shared" ca="1" si="96"/>
        <v>5.6470000000000002</v>
      </c>
      <c r="H150" s="4">
        <f t="shared" ca="1" si="96"/>
        <v>98.593999999999994</v>
      </c>
      <c r="I150" s="4">
        <f t="shared" ca="1" si="96"/>
        <v>-3.5619999999999998</v>
      </c>
      <c r="J150" s="4">
        <f t="shared" ca="1" si="96"/>
        <v>-3.57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-43.156999999999996</v>
      </c>
      <c r="F151" s="4">
        <f t="shared" ca="1" si="97"/>
        <v>-26.120999999999999</v>
      </c>
      <c r="G151" s="4">
        <f t="shared" ca="1" si="97"/>
        <v>53.481000000000002</v>
      </c>
      <c r="H151" s="4">
        <f t="shared" ca="1" si="97"/>
        <v>5.1920000000000002</v>
      </c>
      <c r="I151" s="4">
        <f t="shared" ca="1" si="97"/>
        <v>5.17</v>
      </c>
      <c r="J151" s="4">
        <f t="shared" ca="1" si="97"/>
        <v>5.181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-12.366</v>
      </c>
      <c r="F152" s="4">
        <f t="shared" ca="1" si="98"/>
        <v>-8.6300000000000008</v>
      </c>
      <c r="G152" s="4">
        <f t="shared" ca="1" si="98"/>
        <v>2.9449999999999998</v>
      </c>
      <c r="H152" s="4">
        <f t="shared" ca="1" si="98"/>
        <v>49.781999999999996</v>
      </c>
      <c r="I152" s="4">
        <f t="shared" ca="1" si="98"/>
        <v>-1.78</v>
      </c>
      <c r="J152" s="4">
        <f t="shared" ca="1" si="98"/>
        <v>-1.784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-25.553999999999998</v>
      </c>
      <c r="F153" s="4">
        <f t="shared" ca="1" si="99"/>
        <v>-15.468999999999999</v>
      </c>
      <c r="G153" s="4">
        <f t="shared" ca="1" si="99"/>
        <v>31.738</v>
      </c>
      <c r="H153" s="4">
        <f t="shared" ca="1" si="99"/>
        <v>3.12</v>
      </c>
      <c r="I153" s="4">
        <f t="shared" ca="1" si="99"/>
        <v>3.0790000000000002</v>
      </c>
      <c r="J153" s="4">
        <f t="shared" ca="1" si="99"/>
        <v>3.085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-547.17499999999995</v>
      </c>
      <c r="F154" s="4">
        <f t="shared" ca="1" si="100"/>
        <v>-341.18600000000004</v>
      </c>
      <c r="G154" s="4">
        <f t="shared" ca="1" si="100"/>
        <v>102.283</v>
      </c>
      <c r="H154" s="4">
        <f t="shared" ca="1" si="100"/>
        <v>104.499</v>
      </c>
      <c r="I154" s="4">
        <f t="shared" ca="1" si="100"/>
        <v>6.1780000000000008</v>
      </c>
      <c r="J154" s="4">
        <f t="shared" ca="1" si="100"/>
        <v>6.1919999999999993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18.632999999999999</v>
      </c>
      <c r="F157" s="4">
        <f t="shared" ca="1" si="101"/>
        <v>13.093999999999999</v>
      </c>
      <c r="G157" s="4">
        <f t="shared" ca="1" si="101"/>
        <v>-4.1120000000000001</v>
      </c>
      <c r="H157" s="4">
        <f t="shared" ca="1" si="101"/>
        <v>-68.539000000000001</v>
      </c>
      <c r="I157" s="4">
        <f t="shared" ca="1" si="101"/>
        <v>2.3119999999999998</v>
      </c>
      <c r="J157" s="4">
        <f t="shared" ca="1" si="101"/>
        <v>2.3170000000000002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41.17</v>
      </c>
      <c r="F158" s="4">
        <f t="shared" ca="1" si="102"/>
        <v>24.928000000000001</v>
      </c>
      <c r="G158" s="4">
        <f t="shared" ca="1" si="102"/>
        <v>-51.265999999999998</v>
      </c>
      <c r="H158" s="4">
        <f t="shared" ca="1" si="102"/>
        <v>-5.1059999999999999</v>
      </c>
      <c r="I158" s="4">
        <f t="shared" ca="1" si="102"/>
        <v>-4.99</v>
      </c>
      <c r="J158" s="4">
        <f t="shared" ca="1" si="102"/>
        <v>-5.0010000000000003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-12.366</v>
      </c>
      <c r="F159" s="4">
        <f t="shared" ref="F159:J159" ca="1" si="103">F152</f>
        <v>-8.6300000000000008</v>
      </c>
      <c r="G159" s="4">
        <f t="shared" ca="1" si="103"/>
        <v>2.9449999999999998</v>
      </c>
      <c r="H159" s="4">
        <f t="shared" ca="1" si="103"/>
        <v>49.781999999999996</v>
      </c>
      <c r="I159" s="4">
        <f t="shared" ca="1" si="103"/>
        <v>-1.78</v>
      </c>
      <c r="J159" s="4">
        <f t="shared" ca="1" si="103"/>
        <v>-1.784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-25.553999999999998</v>
      </c>
      <c r="F160" s="4">
        <f t="shared" ref="F160:J160" ca="1" si="104">F153</f>
        <v>-15.468999999999999</v>
      </c>
      <c r="G160" s="4">
        <f t="shared" ca="1" si="104"/>
        <v>31.738</v>
      </c>
      <c r="H160" s="4">
        <f t="shared" ca="1" si="104"/>
        <v>3.12</v>
      </c>
      <c r="I160" s="4">
        <f t="shared" ca="1" si="104"/>
        <v>3.0790000000000002</v>
      </c>
      <c r="J160" s="4">
        <f t="shared" ca="1" si="104"/>
        <v>3.085</v>
      </c>
    </row>
    <row r="161" spans="1:31" x14ac:dyDescent="0.2">
      <c r="D161" s="1" t="s">
        <v>10</v>
      </c>
      <c r="E161" s="4">
        <f ca="1">E154</f>
        <v>-547.17499999999995</v>
      </c>
      <c r="F161" s="4">
        <f ca="1">F154</f>
        <v>-341.18600000000004</v>
      </c>
      <c r="G161" s="4">
        <f t="shared" ref="G161:J161" ca="1" si="105">G154</f>
        <v>102.283</v>
      </c>
      <c r="H161" s="4">
        <f t="shared" ca="1" si="105"/>
        <v>104.499</v>
      </c>
      <c r="I161" s="4">
        <f t="shared" ca="1" si="105"/>
        <v>6.1780000000000008</v>
      </c>
      <c r="J161" s="4">
        <f t="shared" ca="1" si="105"/>
        <v>6.1919999999999993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-18.466090909090909</v>
      </c>
      <c r="F164" s="14">
        <f t="shared" ca="1" si="106"/>
        <v>-12.795090909090909</v>
      </c>
      <c r="G164" s="14">
        <f t="shared" ca="1" si="106"/>
        <v>4.7598181818181819</v>
      </c>
      <c r="H164" s="14">
        <f t="shared" ca="1" si="106"/>
        <v>83.400090909090906</v>
      </c>
      <c r="I164" s="14">
        <f t="shared" ca="1" si="106"/>
        <v>-3.0279999999999996</v>
      </c>
      <c r="J164" s="14">
        <f t="shared" ca="1" si="106"/>
        <v>-3.0348181818181814</v>
      </c>
      <c r="K164" s="14">
        <f ca="1">(ABS(G164)+ABS(I164))*SIGN(G164)</f>
        <v>7.7878181818181815</v>
      </c>
      <c r="L164" s="14">
        <f ca="1">(ABS(H164)+ABS(J164))*SIGN(H164)</f>
        <v>86.434909090909088</v>
      </c>
      <c r="M164" s="14">
        <f ca="1">(ABS(K164)+0.3*ABS(L164))*SIGN(K164)</f>
        <v>33.718290909090911</v>
      </c>
      <c r="N164" s="14">
        <f t="shared" ref="N164:N168" ca="1" si="107">(ABS(L164)+0.3*ABS(K164))*SIGN(L164)</f>
        <v>88.771254545454539</v>
      </c>
      <c r="O164" s="14">
        <f ca="1">F164+M164</f>
        <v>20.923200000000001</v>
      </c>
      <c r="P164" s="14">
        <f ca="1">F164-M164</f>
        <v>-46.51338181818182</v>
      </c>
      <c r="Q164" s="14">
        <f ca="1">F164+N164</f>
        <v>75.976163636363623</v>
      </c>
      <c r="R164" s="14">
        <f ca="1">F164-N164</f>
        <v>-101.56634545454546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-35.490909090909085</v>
      </c>
      <c r="F165" s="14">
        <f t="shared" ca="1" si="108"/>
        <v>-21.480181818181819</v>
      </c>
      <c r="G165" s="14">
        <f t="shared" ca="1" si="108"/>
        <v>43.958545454545458</v>
      </c>
      <c r="H165" s="14">
        <f t="shared" ca="1" si="108"/>
        <v>4.2558181818181824</v>
      </c>
      <c r="I165" s="14">
        <f t="shared" ca="1" si="108"/>
        <v>4.2463636363636361</v>
      </c>
      <c r="J165" s="14">
        <f t="shared" ca="1" si="108"/>
        <v>4.2553636363636365</v>
      </c>
      <c r="K165" s="14">
        <f t="shared" ref="K165:K168" ca="1" si="109">(ABS(G165)+ABS(I165))*SIGN(G165)</f>
        <v>48.204909090909098</v>
      </c>
      <c r="L165" s="14">
        <f t="shared" ref="L165:L168" ca="1" si="110">(ABS(H165)+ABS(J165))*SIGN(H165)</f>
        <v>8.511181818181818</v>
      </c>
      <c r="M165" s="14">
        <f t="shared" ref="M165:M167" ca="1" si="111">(ABS(K165)+0.3*ABS(L165))*SIGN(K165)</f>
        <v>50.758263636363644</v>
      </c>
      <c r="N165" s="14">
        <f t="shared" ca="1" si="107"/>
        <v>22.972654545454546</v>
      </c>
      <c r="O165" s="14">
        <f t="shared" ref="O165:O167" ca="1" si="112">F165+M165</f>
        <v>29.278081818181825</v>
      </c>
      <c r="P165" s="14">
        <f t="shared" ref="P165:P167" ca="1" si="113">F165-M165</f>
        <v>-72.238445454545456</v>
      </c>
      <c r="Q165" s="14">
        <f t="shared" ref="Q165:Q167" ca="1" si="114">F165+N165</f>
        <v>1.4924727272727267</v>
      </c>
      <c r="R165" s="14">
        <f t="shared" ref="R165:R167" ca="1" si="115">F165-N165</f>
        <v>-44.452836363636365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-12.366</v>
      </c>
      <c r="F166" s="14">
        <f t="shared" ca="1" si="116"/>
        <v>-8.6300000000000008</v>
      </c>
      <c r="G166" s="14">
        <f t="shared" ca="1" si="116"/>
        <v>2.9449999999999998</v>
      </c>
      <c r="H166" s="14">
        <f t="shared" ca="1" si="116"/>
        <v>49.781999999999996</v>
      </c>
      <c r="I166" s="14">
        <f t="shared" ca="1" si="116"/>
        <v>-1.78</v>
      </c>
      <c r="J166" s="14">
        <f t="shared" ca="1" si="116"/>
        <v>-1.784</v>
      </c>
      <c r="K166" s="14">
        <f t="shared" ca="1" si="109"/>
        <v>4.7249999999999996</v>
      </c>
      <c r="L166" s="14">
        <f t="shared" ca="1" si="110"/>
        <v>51.565999999999995</v>
      </c>
      <c r="M166" s="14">
        <f t="shared" ca="1" si="111"/>
        <v>20.194799999999997</v>
      </c>
      <c r="N166" s="14">
        <f t="shared" ca="1" si="107"/>
        <v>52.983499999999992</v>
      </c>
      <c r="O166" s="14">
        <f t="shared" ca="1" si="112"/>
        <v>11.564799999999996</v>
      </c>
      <c r="P166" s="14">
        <f t="shared" ca="1" si="113"/>
        <v>-28.824799999999996</v>
      </c>
      <c r="Q166" s="14">
        <f t="shared" ca="1" si="114"/>
        <v>44.35349999999999</v>
      </c>
      <c r="R166" s="14">
        <f t="shared" ca="1" si="115"/>
        <v>-61.613499999999995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-25.553999999999998</v>
      </c>
      <c r="F167" s="14">
        <f t="shared" ca="1" si="117"/>
        <v>-15.468999999999999</v>
      </c>
      <c r="G167" s="14">
        <f t="shared" ca="1" si="117"/>
        <v>31.738</v>
      </c>
      <c r="H167" s="14">
        <f t="shared" ca="1" si="117"/>
        <v>3.12</v>
      </c>
      <c r="I167" s="14">
        <f t="shared" ca="1" si="117"/>
        <v>3.0790000000000002</v>
      </c>
      <c r="J167" s="14">
        <f t="shared" ca="1" si="117"/>
        <v>3.085</v>
      </c>
      <c r="K167" s="14">
        <f t="shared" ca="1" si="109"/>
        <v>34.817</v>
      </c>
      <c r="L167" s="14">
        <f t="shared" ca="1" si="110"/>
        <v>6.2050000000000001</v>
      </c>
      <c r="M167" s="14">
        <f t="shared" ca="1" si="111"/>
        <v>36.6785</v>
      </c>
      <c r="N167" s="14">
        <f t="shared" ca="1" si="107"/>
        <v>16.650100000000002</v>
      </c>
      <c r="O167" s="14">
        <f t="shared" ca="1" si="112"/>
        <v>21.209499999999998</v>
      </c>
      <c r="P167" s="14">
        <f t="shared" ca="1" si="113"/>
        <v>-52.147500000000001</v>
      </c>
      <c r="Q167" s="14">
        <f t="shared" ca="1" si="114"/>
        <v>1.1811000000000025</v>
      </c>
      <c r="R167" s="14">
        <f t="shared" ca="1" si="115"/>
        <v>-32.119100000000003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-584.36799999999994</v>
      </c>
      <c r="F168" s="14">
        <f ca="1">F154+L154</f>
        <v>-369.79600000000005</v>
      </c>
      <c r="G168" s="14">
        <f ca="1">G154</f>
        <v>102.283</v>
      </c>
      <c r="H168" s="14">
        <f t="shared" ref="H168:J168" ca="1" si="118">H154</f>
        <v>104.499</v>
      </c>
      <c r="I168" s="14">
        <f t="shared" ca="1" si="118"/>
        <v>6.1780000000000008</v>
      </c>
      <c r="J168" s="14">
        <f t="shared" ca="1" si="118"/>
        <v>6.1919999999999993</v>
      </c>
      <c r="K168" s="14">
        <f t="shared" ca="1" si="109"/>
        <v>108.461</v>
      </c>
      <c r="L168" s="14">
        <f t="shared" ca="1" si="110"/>
        <v>110.69099999999999</v>
      </c>
      <c r="M168" s="14">
        <f ca="1">(ABS(K168)+0.3*ABS(L168))*SIGN(K168)</f>
        <v>141.66829999999999</v>
      </c>
      <c r="N168" s="14">
        <f t="shared" ca="1" si="107"/>
        <v>143.22929999999999</v>
      </c>
      <c r="O168" s="14">
        <f ca="1">F168+M168</f>
        <v>-228.12770000000006</v>
      </c>
      <c r="P168" s="14">
        <f ca="1">F168-M168</f>
        <v>-511.46430000000004</v>
      </c>
      <c r="Q168" s="14">
        <f ca="1">F168+N168</f>
        <v>-226.56670000000005</v>
      </c>
      <c r="R168" s="14">
        <f ca="1">F168-N168</f>
        <v>-513.02530000000002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14.923090909090909</v>
      </c>
      <c r="F171" s="14">
        <f t="shared" ca="1" si="119"/>
        <v>10.505090909090908</v>
      </c>
      <c r="G171" s="14">
        <f t="shared" ca="1" si="119"/>
        <v>-3.2248181818181818</v>
      </c>
      <c r="H171" s="14">
        <f t="shared" ca="1" si="119"/>
        <v>-53.345090909090914</v>
      </c>
      <c r="I171" s="14">
        <f t="shared" ca="1" si="119"/>
        <v>1.7779999999999998</v>
      </c>
      <c r="J171" s="14">
        <f t="shared" ca="1" si="119"/>
        <v>1.781818181818182</v>
      </c>
      <c r="K171" s="14">
        <f ca="1">(ABS(G171)+ABS(I171))*SIGN(G171)</f>
        <v>-5.0028181818181814</v>
      </c>
      <c r="L171" s="14">
        <f ca="1">(ABS(H171)+ABS(J171))*SIGN(H171)</f>
        <v>-55.126909090909095</v>
      </c>
      <c r="M171" s="14">
        <f t="shared" ref="M171:M175" ca="1" si="120">(ABS(K171)+0.3*ABS(L171))*SIGN(K171)</f>
        <v>-21.540890909090908</v>
      </c>
      <c r="N171" s="14">
        <f t="shared" ref="N171:N175" ca="1" si="121">(ABS(L171)+0.3*ABS(K171))*SIGN(L171)</f>
        <v>-56.62775454545455</v>
      </c>
      <c r="O171" s="14">
        <f ca="1">F171+M171</f>
        <v>-11.0358</v>
      </c>
      <c r="P171" s="14">
        <f ca="1">F171-M171</f>
        <v>32.045981818181815</v>
      </c>
      <c r="Q171" s="14">
        <f ca="1">F171+N171</f>
        <v>-46.12266363636364</v>
      </c>
      <c r="R171" s="14">
        <f ca="1">F171-N171</f>
        <v>67.13284545454546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33.50390909090909</v>
      </c>
      <c r="F172" s="14">
        <f t="shared" ca="1" si="122"/>
        <v>20.287181818181821</v>
      </c>
      <c r="G172" s="14">
        <f t="shared" ca="1" si="122"/>
        <v>-41.743545454545455</v>
      </c>
      <c r="H172" s="14">
        <f t="shared" ca="1" si="122"/>
        <v>-4.1698181818181821</v>
      </c>
      <c r="I172" s="14">
        <f t="shared" ca="1" si="122"/>
        <v>-4.0663636363636364</v>
      </c>
      <c r="J172" s="14">
        <f t="shared" ca="1" si="122"/>
        <v>-4.0753636363636367</v>
      </c>
      <c r="K172" s="14">
        <f t="shared" ref="K172:K175" ca="1" si="123">(ABS(G172)+ABS(I172))*SIGN(G172)</f>
        <v>-45.809909090909088</v>
      </c>
      <c r="L172" s="14">
        <f t="shared" ref="L172:L175" ca="1" si="124">(ABS(H172)+ABS(J172))*SIGN(H172)</f>
        <v>-8.2451818181818197</v>
      </c>
      <c r="M172" s="14">
        <f t="shared" ca="1" si="120"/>
        <v>-48.283463636363635</v>
      </c>
      <c r="N172" s="14">
        <f t="shared" ca="1" si="121"/>
        <v>-21.988154545454545</v>
      </c>
      <c r="O172" s="14">
        <f t="shared" ref="O172:O174" ca="1" si="125">F172+M172</f>
        <v>-27.996281818181814</v>
      </c>
      <c r="P172" s="14">
        <f t="shared" ref="P172:P174" ca="1" si="126">F172-M172</f>
        <v>68.570645454545456</v>
      </c>
      <c r="Q172" s="14">
        <f t="shared" ref="Q172:Q174" ca="1" si="127">F172+N172</f>
        <v>-1.700972727272724</v>
      </c>
      <c r="R172" s="14">
        <f t="shared" ref="R172:R174" ca="1" si="128">F172-N172</f>
        <v>42.27533636363637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-12.366</v>
      </c>
      <c r="F173" s="14">
        <f t="shared" ref="F173:J173" ca="1" si="129">F166</f>
        <v>-8.6300000000000008</v>
      </c>
      <c r="G173" s="14">
        <f t="shared" ca="1" si="129"/>
        <v>2.9449999999999998</v>
      </c>
      <c r="H173" s="14">
        <f t="shared" ca="1" si="129"/>
        <v>49.781999999999996</v>
      </c>
      <c r="I173" s="14">
        <f t="shared" ca="1" si="129"/>
        <v>-1.78</v>
      </c>
      <c r="J173" s="14">
        <f t="shared" ca="1" si="129"/>
        <v>-1.784</v>
      </c>
      <c r="K173" s="14">
        <f t="shared" ca="1" si="123"/>
        <v>4.7249999999999996</v>
      </c>
      <c r="L173" s="14">
        <f t="shared" ca="1" si="124"/>
        <v>51.565999999999995</v>
      </c>
      <c r="M173" s="14">
        <f t="shared" ca="1" si="120"/>
        <v>20.194799999999997</v>
      </c>
      <c r="N173" s="14">
        <f t="shared" ca="1" si="121"/>
        <v>52.983499999999992</v>
      </c>
      <c r="O173" s="14">
        <f t="shared" ca="1" si="125"/>
        <v>11.564799999999996</v>
      </c>
      <c r="P173" s="14">
        <f t="shared" ca="1" si="126"/>
        <v>-28.824799999999996</v>
      </c>
      <c r="Q173" s="14">
        <f t="shared" ca="1" si="127"/>
        <v>44.35349999999999</v>
      </c>
      <c r="R173" s="14">
        <f t="shared" ca="1" si="128"/>
        <v>-61.613499999999995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-25.553999999999998</v>
      </c>
      <c r="F174" s="14">
        <f t="shared" ref="F174:J174" ca="1" si="130">F167</f>
        <v>-15.468999999999999</v>
      </c>
      <c r="G174" s="14">
        <f t="shared" ca="1" si="130"/>
        <v>31.738</v>
      </c>
      <c r="H174" s="14">
        <f t="shared" ca="1" si="130"/>
        <v>3.12</v>
      </c>
      <c r="I174" s="14">
        <f t="shared" ca="1" si="130"/>
        <v>3.0790000000000002</v>
      </c>
      <c r="J174" s="14">
        <f t="shared" ca="1" si="130"/>
        <v>3.085</v>
      </c>
      <c r="K174" s="14">
        <f t="shared" ca="1" si="123"/>
        <v>34.817</v>
      </c>
      <c r="L174" s="14">
        <f t="shared" ca="1" si="124"/>
        <v>6.2050000000000001</v>
      </c>
      <c r="M174" s="14">
        <f t="shared" ca="1" si="120"/>
        <v>36.6785</v>
      </c>
      <c r="N174" s="14">
        <f t="shared" ca="1" si="121"/>
        <v>16.650100000000002</v>
      </c>
      <c r="O174" s="14">
        <f t="shared" ca="1" si="125"/>
        <v>21.209499999999998</v>
      </c>
      <c r="P174" s="14">
        <f t="shared" ca="1" si="126"/>
        <v>-52.147500000000001</v>
      </c>
      <c r="Q174" s="14">
        <f t="shared" ca="1" si="127"/>
        <v>1.1811000000000025</v>
      </c>
      <c r="R174" s="14">
        <f t="shared" ca="1" si="128"/>
        <v>-32.119100000000003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-605.428</v>
      </c>
      <c r="F175" s="14">
        <f ca="1">F161+L161</f>
        <v>-385.99600000000004</v>
      </c>
      <c r="G175" s="14">
        <f t="shared" ref="G175:J175" ca="1" si="131">G161</f>
        <v>102.283</v>
      </c>
      <c r="H175" s="14">
        <f t="shared" ca="1" si="131"/>
        <v>104.499</v>
      </c>
      <c r="I175" s="14">
        <f t="shared" ca="1" si="131"/>
        <v>6.1780000000000008</v>
      </c>
      <c r="J175" s="14">
        <f t="shared" ca="1" si="131"/>
        <v>6.1919999999999993</v>
      </c>
      <c r="K175" s="14">
        <f t="shared" ca="1" si="123"/>
        <v>108.461</v>
      </c>
      <c r="L175" s="14">
        <f t="shared" ca="1" si="124"/>
        <v>110.69099999999999</v>
      </c>
      <c r="M175" s="14">
        <f t="shared" ca="1" si="120"/>
        <v>141.66829999999999</v>
      </c>
      <c r="N175" s="14">
        <f t="shared" ca="1" si="121"/>
        <v>143.22929999999999</v>
      </c>
      <c r="O175" s="14">
        <f ca="1">F175+M175</f>
        <v>-244.32770000000005</v>
      </c>
      <c r="P175" s="14">
        <f ca="1">F175-M175</f>
        <v>-527.66430000000003</v>
      </c>
      <c r="Q175" s="14">
        <f ca="1">F175+N175</f>
        <v>-242.76670000000004</v>
      </c>
      <c r="R175" s="14">
        <f ca="1">F175-N175</f>
        <v>-529.22530000000006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1</v>
      </c>
      <c r="D178" s="1" t="s">
        <v>52</v>
      </c>
      <c r="E178" s="17">
        <f ca="1">E164</f>
        <v>-18.466090909090909</v>
      </c>
      <c r="F178" s="4">
        <f t="shared" ref="F178:F179" ca="1" si="132">O164</f>
        <v>20.923200000000001</v>
      </c>
      <c r="G178" s="4">
        <f t="shared" ref="G178:G179" ca="1" si="133">P164</f>
        <v>-46.51338181818182</v>
      </c>
      <c r="H178" s="18">
        <f t="shared" ref="H178:H179" ca="1" si="134">Q164</f>
        <v>75.976163636363623</v>
      </c>
      <c r="I178" s="18">
        <f t="shared" ref="I178:I179" ca="1" si="135">R164</f>
        <v>-101.56634545454546</v>
      </c>
      <c r="J178" s="4">
        <f>INDEX($N$33:$N$44,MATCH(A180,$L$33:$L$44,-1),1)</f>
        <v>126.9567</v>
      </c>
      <c r="K178" s="17">
        <f ca="1">MAX(ABS(F178),IF(J178="---",0,0.3*J178))</f>
        <v>38.087009999999999</v>
      </c>
      <c r="L178" s="17">
        <f ca="1">MAX(ABS(G178),IF(J178="---",0,0.3*J178))</f>
        <v>46.51338181818182</v>
      </c>
      <c r="M178" s="17">
        <f ca="1">MAX(ABS(H178),J178)</f>
        <v>126.9567</v>
      </c>
      <c r="N178" s="17">
        <f ca="1">MAX(ABS(I178),J178)</f>
        <v>126.9567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1.5127740243782652</v>
      </c>
      <c r="T178" s="19">
        <f ca="1">MAX(N178-$Z146*(1-((0.48*$Z145+N180)/(0.48*$Z145))^2),0)/(($F146-2*$F147)*$O$2)*1000</f>
        <v>0</v>
      </c>
      <c r="U178" s="17">
        <f ca="1">MAX(P178:T178)</f>
        <v>1.5127740243782652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-35.490909090909085</v>
      </c>
      <c r="F179" s="18">
        <f t="shared" ca="1" si="132"/>
        <v>29.278081818181825</v>
      </c>
      <c r="G179" s="18">
        <f t="shared" ca="1" si="133"/>
        <v>-72.238445454545456</v>
      </c>
      <c r="H179" s="4">
        <f t="shared" ca="1" si="134"/>
        <v>1.4924727272727267</v>
      </c>
      <c r="I179" s="4">
        <f t="shared" ca="1" si="135"/>
        <v>-44.452836363636365</v>
      </c>
      <c r="J179" s="4">
        <f>INDEX($O$33:$O$44,MATCH(A180,$L$33:$L$44,-1),1)</f>
        <v>117.10062000000001</v>
      </c>
      <c r="K179" s="17">
        <f ca="1">MAX(ABS(F179),J179)</f>
        <v>117.10062000000001</v>
      </c>
      <c r="L179" s="17">
        <f ca="1">MAX(ABS(G179),J179)</f>
        <v>117.10062000000001</v>
      </c>
      <c r="M179" s="17">
        <f ca="1">MAX(ABS(H179),IF(J179="---",0,0.3*J179))</f>
        <v>35.130186000000002</v>
      </c>
      <c r="N179" s="17">
        <f ca="1">MAX(ABS(I179),IF(J179="---",0,0.3*J179))</f>
        <v>44.452836363636365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9.905462551959781</v>
      </c>
      <c r="R179" s="19">
        <f ca="1">MAX(L179-$Z147*(1-((0.48*$Z145+L180)/(0.48*$Z145))^2),0)/(($F145-2*$F147)*$O$2)*1000</f>
        <v>6.0871983070626436</v>
      </c>
      <c r="S179" s="19">
        <f ca="1">MAX(M179-$Z147*(1-((0.48*$Z145+M180)/(0.48*$Z145))^2),0)/(($F145-2*$F147)*$O$2)*1000</f>
        <v>0.40705468900968916</v>
      </c>
      <c r="T179" s="19">
        <f ca="1">MAX(N179-$Z147*(1-((0.48*$Z145+N180)/(0.48*$Z145))^2),0)/(($F145-2*$F147)*$O$2)*1000</f>
        <v>0</v>
      </c>
      <c r="U179" s="17">
        <f ca="1">MAX(P179:T179)</f>
        <v>9.905462551959781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-584.36799999999994</v>
      </c>
      <c r="F180" s="8">
        <f ca="1">O168</f>
        <v>-228.12770000000006</v>
      </c>
      <c r="G180" s="8">
        <f ca="1">P168</f>
        <v>-511.46430000000004</v>
      </c>
      <c r="H180" s="8">
        <f ca="1">Q168</f>
        <v>-226.56670000000005</v>
      </c>
      <c r="I180" s="8">
        <f ca="1">R168</f>
        <v>-513.02530000000002</v>
      </c>
      <c r="K180" s="17">
        <f ca="1">F180</f>
        <v>-228.12770000000006</v>
      </c>
      <c r="L180" s="17">
        <f t="shared" ref="L180" ca="1" si="136">G180</f>
        <v>-511.46430000000004</v>
      </c>
      <c r="M180" s="17">
        <f t="shared" ref="M180" ca="1" si="137">H180</f>
        <v>-226.56670000000005</v>
      </c>
      <c r="N180" s="17">
        <f t="shared" ref="N180" ca="1" si="138">I180</f>
        <v>-513.02530000000002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426.24019882330873</v>
      </c>
      <c r="K181" s="4">
        <f ca="1">($Z146+$X178)*(1-ABS((0.48*$Z145+K180)/(0.48*$Z145+$W178))^(1+1/(1+$W178/$Z145)))</f>
        <v>330.76605162674275</v>
      </c>
      <c r="L181" s="4">
        <f ca="1">($Z146+$X178)*(1-ABS((0.48*$Z145+L180)/(0.48*$Z145+$W178))^(1+1/(1+$W178/$Z145)))</f>
        <v>408.60832873970463</v>
      </c>
      <c r="M181" s="4">
        <f ca="1">($Z146+$X178)*(1-ABS((0.48*$Z145+M180)/(0.48*$Z145+$W178))^(1+1/(1+$W178/$Z145)))</f>
        <v>330.29676978091294</v>
      </c>
      <c r="N181" s="4">
        <f ca="1">($Z146+$X178)*(1-ABS((0.48*$Z145+N180)/(0.48*$Z145+$W178))^(1+1/(1+$W178/$Z145)))</f>
        <v>408.99627273978984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185.15556991680253</v>
      </c>
      <c r="K182" s="4">
        <f ca="1">($Z147+$X179)*(1-ABS((0.48*$Z145+K180)/(0.48*$Z145+$W179))^(1+1/(1+$W179/$Z145)))</f>
        <v>154.19509836205404</v>
      </c>
      <c r="L182" s="4">
        <f ca="1">($Z147+$X179)*(1-ABS((0.48*$Z145+L180)/(0.48*$Z145+$W179))^(1+1/(1+$W179/$Z145)))</f>
        <v>179.39196768197792</v>
      </c>
      <c r="M182" s="4">
        <f ca="1">($Z147+$X179)*(1-ABS((0.48*$Z145+M180)/(0.48*$Z145+$W179))^(1+1/(1+$W179/$Z145)))</f>
        <v>154.04422024687827</v>
      </c>
      <c r="N182" s="4">
        <f ca="1">($Z147+$X179)*(1-ABS((0.48*$Z145+N180)/(0.48*$Z145+$W179))^(1+1/(1+$W179/$Z145)))</f>
        <v>179.51851917975969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9.2938363501835999E-2</v>
      </c>
      <c r="K183" s="3">
        <f t="shared" ref="K183:N183" ca="1" si="139">ABS(K178/K181)^1.5+ABS(K179/K182)^1.5</f>
        <v>0.70088305695783282</v>
      </c>
      <c r="L183" s="3">
        <f t="shared" ca="1" si="139"/>
        <v>0.56579954435866153</v>
      </c>
      <c r="M183" s="3">
        <f t="shared" ca="1" si="139"/>
        <v>0.34720778363756649</v>
      </c>
      <c r="N183" s="3">
        <f t="shared" ca="1" si="139"/>
        <v>0.29616473753028211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14.923090909090909</v>
      </c>
      <c r="F186" s="4">
        <f t="shared" ref="F186:F187" ca="1" si="140">O171</f>
        <v>-11.0358</v>
      </c>
      <c r="G186" s="4">
        <f t="shared" ref="G186:G187" ca="1" si="141">P171</f>
        <v>32.045981818181815</v>
      </c>
      <c r="H186" s="18">
        <f t="shared" ref="H186:H187" ca="1" si="142">Q171</f>
        <v>-46.12266363636364</v>
      </c>
      <c r="I186" s="18">
        <f t="shared" ref="I186:I187" ca="1" si="143">R171</f>
        <v>67.13284545454546</v>
      </c>
      <c r="J186" s="4">
        <f>INDEX($N$33:$N$44,MATCH(A180,$L$33:$L$44,-1)+1,1)</f>
        <v>151.61328</v>
      </c>
      <c r="K186" s="17">
        <f ca="1">MAX(ABS(F186),IF(J186="---",0,0.3*J186))</f>
        <v>45.483984</v>
      </c>
      <c r="L186" s="17">
        <f ca="1">MAX(ABS(G186),IF(J186="---",0,0.3*J186))</f>
        <v>45.483984</v>
      </c>
      <c r="M186" s="17">
        <f ca="1">MAX(ABS(H186),J186)</f>
        <v>151.61328</v>
      </c>
      <c r="N186" s="17">
        <f ca="1">MAX(ABS(I186),J186)</f>
        <v>151.61328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2.1910023133897032</v>
      </c>
      <c r="T186" s="19">
        <f ca="1">MAX(N186-$Z146*(1-((0.48*$Z145+N188)/(0.48*$Z145))^2),0)/(($F146-2*$F147)*$O$2)*1000</f>
        <v>0</v>
      </c>
      <c r="U186" s="17">
        <f ca="1">MAX(P186:T186)</f>
        <v>2.1910023133897032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33.50390909090909</v>
      </c>
      <c r="F187" s="18">
        <f t="shared" ca="1" si="140"/>
        <v>-27.996281818181814</v>
      </c>
      <c r="G187" s="18">
        <f t="shared" ca="1" si="141"/>
        <v>68.570645454545456</v>
      </c>
      <c r="H187" s="4">
        <f t="shared" ca="1" si="142"/>
        <v>-1.700972727272724</v>
      </c>
      <c r="I187" s="4">
        <f t="shared" ca="1" si="143"/>
        <v>42.27533636363637</v>
      </c>
      <c r="J187" s="4">
        <f>INDEX($O$33:$O$44,MATCH(A180,$L$33:$L$44,-1)+1,1)</f>
        <v>104.08944</v>
      </c>
      <c r="K187" s="17">
        <f ca="1">MAX(ABS(F187),J187)</f>
        <v>104.08944</v>
      </c>
      <c r="L187" s="17">
        <f ca="1">MAX(ABS(G187),J187)</f>
        <v>104.08944</v>
      </c>
      <c r="M187" s="17">
        <f ca="1">MAX(ABS(H187),IF(J187="---",0,0.3*J187))</f>
        <v>31.226831999999998</v>
      </c>
      <c r="N187" s="17">
        <f ca="1">MAX(ABS(I187),IF(J187="---",0,0.3*J187))</f>
        <v>42.27533636363637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8.1526483612567908</v>
      </c>
      <c r="R187" s="19">
        <f ca="1">MAX(L187-$Z147*(1-((0.48*$Z145+L188)/(0.48*$Z145))^2),0)/(($F145-2*$F147)*$O$2)*1000</f>
        <v>4.3833903631845255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8.1526483612567908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-605.428</v>
      </c>
      <c r="F188" s="8">
        <f ca="1">O175</f>
        <v>-244.32770000000005</v>
      </c>
      <c r="G188" s="8">
        <f ca="1">P175</f>
        <v>-527.66430000000003</v>
      </c>
      <c r="H188" s="8">
        <f ca="1">Q175</f>
        <v>-242.76670000000004</v>
      </c>
      <c r="I188" s="8">
        <f ca="1">R175</f>
        <v>-529.22530000000006</v>
      </c>
      <c r="K188" s="17">
        <f ca="1">F188</f>
        <v>-244.32770000000005</v>
      </c>
      <c r="L188" s="17">
        <f t="shared" ref="L188" ca="1" si="144">G188</f>
        <v>-527.66430000000003</v>
      </c>
      <c r="M188" s="17">
        <f t="shared" ref="M188" ca="1" si="145">H188</f>
        <v>-242.76670000000004</v>
      </c>
      <c r="N188" s="17">
        <f t="shared" ref="N188" ca="1" si="146">I188</f>
        <v>-529.22530000000006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431.14769806991239</v>
      </c>
      <c r="K189" s="4">
        <f ca="1">($Z146+$X186)*(1-ABS((0.48*$Z145+K188)/(0.48*$Z145+$W186))^(1+1/(1+$W186/$Z145)))</f>
        <v>335.61036988621703</v>
      </c>
      <c r="L189" s="4">
        <f ca="1">($Z146+$X186)*(1-ABS((0.48*$Z145+L188)/(0.48*$Z145+$W186))^(1+1/(1+$W186/$Z145)))</f>
        <v>412.61228237270063</v>
      </c>
      <c r="M189" s="4">
        <f ca="1">($Z146+$X186)*(1-ABS((0.48*$Z145+M188)/(0.48*$Z145+$W186))^(1+1/(1+$W186/$Z145)))</f>
        <v>335.14563692983558</v>
      </c>
      <c r="N189" s="4">
        <f ca="1">($Z146+$X186)*(1-ABS((0.48*$Z145+N188)/(0.48*$Z145+$W186))^(1+1/(1+$W186/$Z145)))</f>
        <v>412.99550802828929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186.76432994479003</v>
      </c>
      <c r="K190" s="4">
        <f ca="1">($Z147+$X187)*(1-ABS((0.48*$Z145+K188)/(0.48*$Z145+$W187))^(1+1/(1+$W187/$Z145)))</f>
        <v>155.75322049574265</v>
      </c>
      <c r="L190" s="4">
        <f ca="1">($Z147+$X187)*(1-ABS((0.48*$Z145+L188)/(0.48*$Z145+$W187))^(1+1/(1+$W187/$Z145)))</f>
        <v>180.69864867406898</v>
      </c>
      <c r="M190" s="4">
        <f ca="1">($Z147+$X187)*(1-ABS((0.48*$Z145+M188)/(0.48*$Z145+$W187))^(1+1/(1+$W187/$Z145)))</f>
        <v>155.60369382691573</v>
      </c>
      <c r="N190" s="4">
        <f ca="1">($Z147+$X187)*(1-ABS((0.48*$Z145+N188)/(0.48*$Z145+$W187))^(1+1/(1+$W187/$Z145)))</f>
        <v>180.823777744696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8.2419984824294384E-2</v>
      </c>
      <c r="K191" s="3">
        <f t="shared" ref="K191:N191" ca="1" si="147">ABS(K186/K189)^1.5+ABS(K187/K190)^1.5</f>
        <v>0.59622168663333397</v>
      </c>
      <c r="L191" s="3">
        <f t="shared" ca="1" si="147"/>
        <v>0.47379692757848713</v>
      </c>
      <c r="M191" s="3">
        <f t="shared" ca="1" si="147"/>
        <v>0.39416794616668832</v>
      </c>
      <c r="N191" s="3">
        <f t="shared" ca="1" si="147"/>
        <v>0.33547113256687211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1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457.59137576437359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193.8542753658335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-19.361000000000001</v>
      </c>
      <c r="F199" s="4">
        <f t="shared" ca="1" si="148"/>
        <v>-13.574</v>
      </c>
      <c r="G199" s="4">
        <f t="shared" ca="1" si="148"/>
        <v>5.2350000000000003</v>
      </c>
      <c r="H199" s="4">
        <f t="shared" ca="1" si="148"/>
        <v>101.57</v>
      </c>
      <c r="I199" s="4">
        <f t="shared" ca="1" si="148"/>
        <v>-3.9289999999999998</v>
      </c>
      <c r="J199" s="4">
        <f t="shared" ca="1" si="148"/>
        <v>-3.9369999999999998</v>
      </c>
    </row>
    <row r="200" spans="1:29" x14ac:dyDescent="0.2">
      <c r="D200" s="1" t="s">
        <v>53</v>
      </c>
      <c r="E200" s="4">
        <f t="shared" ref="E200:J200" ca="1" si="149">INDEX(E$4:E$26,$W194,1)</f>
        <v>-39.341999999999999</v>
      </c>
      <c r="F200" s="4">
        <f t="shared" ca="1" si="149"/>
        <v>-23.797000000000001</v>
      </c>
      <c r="G200" s="4">
        <f t="shared" ca="1" si="149"/>
        <v>63.851999999999997</v>
      </c>
      <c r="H200" s="4">
        <f t="shared" ca="1" si="149"/>
        <v>5.2380000000000004</v>
      </c>
      <c r="I200" s="4">
        <f t="shared" ca="1" si="149"/>
        <v>5.9329999999999998</v>
      </c>
      <c r="J200" s="4">
        <f t="shared" ca="1" si="149"/>
        <v>5.9459999999999997</v>
      </c>
    </row>
    <row r="201" spans="1:29" x14ac:dyDescent="0.2">
      <c r="D201" s="1" t="s">
        <v>54</v>
      </c>
      <c r="E201" s="4">
        <f t="shared" ref="E201:J201" ca="1" si="150">INDEX(O$4:O$26,$W194+2,1)</f>
        <v>-11.153</v>
      </c>
      <c r="F201" s="4">
        <f t="shared" ca="1" si="150"/>
        <v>-7.9649999999999999</v>
      </c>
      <c r="G201" s="4">
        <f t="shared" ca="1" si="150"/>
        <v>3.98</v>
      </c>
      <c r="H201" s="4">
        <f t="shared" ca="1" si="150"/>
        <v>59.878</v>
      </c>
      <c r="I201" s="4">
        <f t="shared" ca="1" si="150"/>
        <v>-2.1309999999999998</v>
      </c>
      <c r="J201" s="4">
        <f t="shared" ca="1" si="150"/>
        <v>-2.1360000000000001</v>
      </c>
    </row>
    <row r="202" spans="1:29" x14ac:dyDescent="0.2">
      <c r="D202" s="1" t="s">
        <v>55</v>
      </c>
      <c r="E202" s="4">
        <f t="shared" ref="E202:J202" ca="1" si="151">INDEX(E$4:E$26,$W194+2,1)</f>
        <v>-23.902999999999999</v>
      </c>
      <c r="F202" s="4">
        <f t="shared" ca="1" si="151"/>
        <v>-14.46</v>
      </c>
      <c r="G202" s="4">
        <f t="shared" ca="1" si="151"/>
        <v>39.204999999999998</v>
      </c>
      <c r="H202" s="4">
        <f t="shared" ca="1" si="151"/>
        <v>3.2719999999999998</v>
      </c>
      <c r="I202" s="4">
        <f t="shared" ca="1" si="151"/>
        <v>3.6589999999999998</v>
      </c>
      <c r="J202" s="4">
        <f t="shared" ca="1" si="151"/>
        <v>3.6659999999999999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-734.75800000000004</v>
      </c>
      <c r="F203" s="4">
        <f t="shared" ca="1" si="152"/>
        <v>-458.59500000000003</v>
      </c>
      <c r="G203" s="4">
        <f t="shared" ca="1" si="152"/>
        <v>169.011</v>
      </c>
      <c r="H203" s="4">
        <f t="shared" ca="1" si="152"/>
        <v>166.07599999999999</v>
      </c>
      <c r="I203" s="4">
        <f t="shared" ca="1" si="152"/>
        <v>10.172000000000001</v>
      </c>
      <c r="J203" s="4">
        <f t="shared" ca="1" si="152"/>
        <v>10.193999999999999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17.443999999999999</v>
      </c>
      <c r="F206" s="4">
        <f t="shared" ca="1" si="153"/>
        <v>12.709</v>
      </c>
      <c r="G206" s="4">
        <f t="shared" ca="1" si="153"/>
        <v>-8.1349999999999998</v>
      </c>
      <c r="H206" s="4">
        <f t="shared" ca="1" si="153"/>
        <v>-98.198999999999998</v>
      </c>
      <c r="I206" s="4">
        <f t="shared" ca="1" si="153"/>
        <v>3.105</v>
      </c>
      <c r="J206" s="4">
        <f t="shared" ca="1" si="153"/>
        <v>3.1110000000000002</v>
      </c>
    </row>
    <row r="207" spans="1:29" x14ac:dyDescent="0.2">
      <c r="D207" s="1" t="s">
        <v>53</v>
      </c>
      <c r="E207" s="4">
        <f t="shared" ref="E207:J207" ca="1" si="154">INDEX(E$4:E$26,$W194+1,1)</f>
        <v>39.536999999999999</v>
      </c>
      <c r="F207" s="4">
        <f t="shared" ca="1" si="154"/>
        <v>23.922000000000001</v>
      </c>
      <c r="G207" s="4">
        <f t="shared" ca="1" si="154"/>
        <v>-65.53</v>
      </c>
      <c r="H207" s="4">
        <f t="shared" ca="1" si="154"/>
        <v>-5.5590000000000002</v>
      </c>
      <c r="I207" s="4">
        <f t="shared" ca="1" si="154"/>
        <v>-6.14</v>
      </c>
      <c r="J207" s="4">
        <f t="shared" ca="1" si="154"/>
        <v>-6.1529999999999996</v>
      </c>
    </row>
    <row r="208" spans="1:29" x14ac:dyDescent="0.2">
      <c r="D208" s="1" t="s">
        <v>54</v>
      </c>
      <c r="E208" s="4">
        <f ca="1">E201</f>
        <v>-11.153</v>
      </c>
      <c r="F208" s="4">
        <f t="shared" ref="F208:J208" ca="1" si="155">F201</f>
        <v>-7.9649999999999999</v>
      </c>
      <c r="G208" s="4">
        <f t="shared" ca="1" si="155"/>
        <v>3.98</v>
      </c>
      <c r="H208" s="4">
        <f t="shared" ca="1" si="155"/>
        <v>59.878</v>
      </c>
      <c r="I208" s="4">
        <f t="shared" ca="1" si="155"/>
        <v>-2.1309999999999998</v>
      </c>
      <c r="J208" s="4">
        <f t="shared" ca="1" si="155"/>
        <v>-2.1360000000000001</v>
      </c>
    </row>
    <row r="209" spans="1:27" x14ac:dyDescent="0.2">
      <c r="D209" s="1" t="s">
        <v>55</v>
      </c>
      <c r="E209" s="4">
        <f ca="1">E202</f>
        <v>-23.902999999999999</v>
      </c>
      <c r="F209" s="4">
        <f t="shared" ref="F209:J209" ca="1" si="156">F202</f>
        <v>-14.46</v>
      </c>
      <c r="G209" s="4">
        <f t="shared" ca="1" si="156"/>
        <v>39.204999999999998</v>
      </c>
      <c r="H209" s="4">
        <f t="shared" ca="1" si="156"/>
        <v>3.2719999999999998</v>
      </c>
      <c r="I209" s="4">
        <f t="shared" ca="1" si="156"/>
        <v>3.6589999999999998</v>
      </c>
      <c r="J209" s="4">
        <f t="shared" ca="1" si="156"/>
        <v>3.6659999999999999</v>
      </c>
    </row>
    <row r="210" spans="1:27" x14ac:dyDescent="0.2">
      <c r="D210" s="1" t="s">
        <v>10</v>
      </c>
      <c r="E210" s="4">
        <f ca="1">E203</f>
        <v>-734.75800000000004</v>
      </c>
      <c r="F210" s="4">
        <f ca="1">F203</f>
        <v>-458.59500000000003</v>
      </c>
      <c r="G210" s="4">
        <f t="shared" ref="G210:J210" ca="1" si="157">G203</f>
        <v>169.011</v>
      </c>
      <c r="H210" s="4">
        <f t="shared" ca="1" si="157"/>
        <v>166.07599999999999</v>
      </c>
      <c r="I210" s="4">
        <f t="shared" ca="1" si="157"/>
        <v>10.172000000000001</v>
      </c>
      <c r="J210" s="4">
        <f t="shared" ca="1" si="157"/>
        <v>10.193999999999999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-16.015090909090908</v>
      </c>
      <c r="F213" s="14">
        <f t="shared" ca="1" si="158"/>
        <v>-11.184636363636363</v>
      </c>
      <c r="G213" s="14">
        <f t="shared" ca="1" si="158"/>
        <v>4.0195454545454545</v>
      </c>
      <c r="H213" s="14">
        <f t="shared" ca="1" si="158"/>
        <v>83.409181818181807</v>
      </c>
      <c r="I213" s="14">
        <f t="shared" ca="1" si="158"/>
        <v>-3.2895454545454541</v>
      </c>
      <c r="J213" s="14">
        <f t="shared" ca="1" si="158"/>
        <v>-3.296272727272727</v>
      </c>
      <c r="K213" s="14">
        <f ca="1">(ABS(G213)+ABS(I213))*SIGN(G213)</f>
        <v>7.3090909090909086</v>
      </c>
      <c r="L213" s="14">
        <f ca="1">(ABS(H213)+ABS(J213))*SIGN(H213)</f>
        <v>86.705454545454529</v>
      </c>
      <c r="M213" s="14">
        <f ca="1">(ABS(K213)+0.3*ABS(L213))*SIGN(K213)</f>
        <v>33.320727272727268</v>
      </c>
      <c r="N213" s="14">
        <f t="shared" ref="N213:N217" ca="1" si="159">(ABS(L213)+0.3*ABS(K213))*SIGN(L213)</f>
        <v>88.898181818181797</v>
      </c>
      <c r="O213" s="14">
        <f ca="1">F213+M213</f>
        <v>22.136090909090903</v>
      </c>
      <c r="P213" s="14">
        <f ca="1">F213-M213</f>
        <v>-44.505363636363633</v>
      </c>
      <c r="Q213" s="14">
        <f ca="1">F213+N213</f>
        <v>77.713545454545439</v>
      </c>
      <c r="R213" s="14">
        <f ca="1">F213-N213</f>
        <v>-100.08281818181815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-32.171181818181822</v>
      </c>
      <c r="F214" s="14">
        <f t="shared" ca="1" si="160"/>
        <v>-19.458909090909092</v>
      </c>
      <c r="G214" s="14">
        <f t="shared" ca="1" si="160"/>
        <v>52.089999999999996</v>
      </c>
      <c r="H214" s="14">
        <f t="shared" ca="1" si="160"/>
        <v>4.2564545454545462</v>
      </c>
      <c r="I214" s="14">
        <f t="shared" ca="1" si="160"/>
        <v>4.835454545454545</v>
      </c>
      <c r="J214" s="14">
        <f t="shared" ca="1" si="160"/>
        <v>4.8460909090909086</v>
      </c>
      <c r="K214" s="14">
        <f t="shared" ref="K214:K217" ca="1" si="161">(ABS(G214)+ABS(I214))*SIGN(G214)</f>
        <v>56.925454545454542</v>
      </c>
      <c r="L214" s="14">
        <f t="shared" ref="L214:L217" ca="1" si="162">(ABS(H214)+ABS(J214))*SIGN(H214)</f>
        <v>9.1025454545454547</v>
      </c>
      <c r="M214" s="14">
        <f t="shared" ref="M214:M216" ca="1" si="163">(ABS(K214)+0.3*ABS(L214))*SIGN(K214)</f>
        <v>59.656218181818176</v>
      </c>
      <c r="N214" s="14">
        <f t="shared" ca="1" si="159"/>
        <v>26.180181818181815</v>
      </c>
      <c r="O214" s="14">
        <f t="shared" ref="O214:O216" ca="1" si="164">F214+M214</f>
        <v>40.197309090909087</v>
      </c>
      <c r="P214" s="14">
        <f t="shared" ref="P214:P216" ca="1" si="165">F214-M214</f>
        <v>-79.115127272727264</v>
      </c>
      <c r="Q214" s="14">
        <f t="shared" ref="Q214:Q216" ca="1" si="166">F214+N214</f>
        <v>6.7212727272727228</v>
      </c>
      <c r="R214" s="14">
        <f t="shared" ref="R214:R216" ca="1" si="167">F214-N214</f>
        <v>-45.63909090909091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-11.153</v>
      </c>
      <c r="F215" s="14">
        <f t="shared" ca="1" si="168"/>
        <v>-7.9649999999999999</v>
      </c>
      <c r="G215" s="14">
        <f t="shared" ca="1" si="168"/>
        <v>3.98</v>
      </c>
      <c r="H215" s="14">
        <f t="shared" ca="1" si="168"/>
        <v>59.878</v>
      </c>
      <c r="I215" s="14">
        <f t="shared" ca="1" si="168"/>
        <v>-2.1309999999999998</v>
      </c>
      <c r="J215" s="14">
        <f t="shared" ca="1" si="168"/>
        <v>-2.1360000000000001</v>
      </c>
      <c r="K215" s="14">
        <f t="shared" ca="1" si="161"/>
        <v>6.1109999999999998</v>
      </c>
      <c r="L215" s="14">
        <f t="shared" ca="1" si="162"/>
        <v>62.014000000000003</v>
      </c>
      <c r="M215" s="14">
        <f t="shared" ca="1" si="163"/>
        <v>24.715199999999999</v>
      </c>
      <c r="N215" s="14">
        <f t="shared" ca="1" si="159"/>
        <v>63.847300000000004</v>
      </c>
      <c r="O215" s="14">
        <f t="shared" ca="1" si="164"/>
        <v>16.7502</v>
      </c>
      <c r="P215" s="14">
        <f t="shared" ca="1" si="165"/>
        <v>-32.680199999999999</v>
      </c>
      <c r="Q215" s="14">
        <f t="shared" ca="1" si="166"/>
        <v>55.882300000000001</v>
      </c>
      <c r="R215" s="14">
        <f t="shared" ca="1" si="167"/>
        <v>-71.812300000000008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-23.902999999999999</v>
      </c>
      <c r="F216" s="14">
        <f t="shared" ca="1" si="169"/>
        <v>-14.46</v>
      </c>
      <c r="G216" s="14">
        <f t="shared" ca="1" si="169"/>
        <v>39.204999999999998</v>
      </c>
      <c r="H216" s="14">
        <f t="shared" ca="1" si="169"/>
        <v>3.2719999999999998</v>
      </c>
      <c r="I216" s="14">
        <f t="shared" ca="1" si="169"/>
        <v>3.6589999999999998</v>
      </c>
      <c r="J216" s="14">
        <f t="shared" ca="1" si="169"/>
        <v>3.6659999999999999</v>
      </c>
      <c r="K216" s="14">
        <f t="shared" ca="1" si="161"/>
        <v>42.863999999999997</v>
      </c>
      <c r="L216" s="14">
        <f t="shared" ca="1" si="162"/>
        <v>6.9379999999999997</v>
      </c>
      <c r="M216" s="14">
        <f t="shared" ca="1" si="163"/>
        <v>44.945399999999999</v>
      </c>
      <c r="N216" s="14">
        <f t="shared" ca="1" si="159"/>
        <v>19.7972</v>
      </c>
      <c r="O216" s="14">
        <f t="shared" ca="1" si="164"/>
        <v>30.485399999999998</v>
      </c>
      <c r="P216" s="14">
        <f t="shared" ca="1" si="165"/>
        <v>-59.4054</v>
      </c>
      <c r="Q216" s="14">
        <f t="shared" ca="1" si="166"/>
        <v>5.3371999999999993</v>
      </c>
      <c r="R216" s="14">
        <f t="shared" ca="1" si="167"/>
        <v>-34.257199999999997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-793.01100000000008</v>
      </c>
      <c r="F217" s="14">
        <f ca="1">F203+L203</f>
        <v>-503.40500000000003</v>
      </c>
      <c r="G217" s="14">
        <f ca="1">G203</f>
        <v>169.011</v>
      </c>
      <c r="H217" s="14">
        <f t="shared" ref="H217:J217" ca="1" si="170">H203</f>
        <v>166.07599999999999</v>
      </c>
      <c r="I217" s="14">
        <f t="shared" ca="1" si="170"/>
        <v>10.172000000000001</v>
      </c>
      <c r="J217" s="14">
        <f t="shared" ca="1" si="170"/>
        <v>10.193999999999999</v>
      </c>
      <c r="K217" s="14">
        <f t="shared" ca="1" si="161"/>
        <v>179.18299999999999</v>
      </c>
      <c r="L217" s="14">
        <f t="shared" ca="1" si="162"/>
        <v>176.26999999999998</v>
      </c>
      <c r="M217" s="14">
        <f ca="1">(ABS(K217)+0.3*ABS(L217))*SIGN(K217)</f>
        <v>232.06399999999999</v>
      </c>
      <c r="N217" s="14">
        <f t="shared" ca="1" si="159"/>
        <v>230.02489999999997</v>
      </c>
      <c r="O217" s="14">
        <f ca="1">F217+M217</f>
        <v>-271.34100000000001</v>
      </c>
      <c r="P217" s="14">
        <f ca="1">F217-M217</f>
        <v>-735.46900000000005</v>
      </c>
      <c r="Q217" s="14">
        <f ca="1">F217+N217</f>
        <v>-273.38010000000008</v>
      </c>
      <c r="R217" s="14">
        <f ca="1">F217-N217</f>
        <v>-733.42989999999998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14.098090909090908</v>
      </c>
      <c r="F220" s="14">
        <f t="shared" ca="1" si="171"/>
        <v>10.319636363636363</v>
      </c>
      <c r="G220" s="14">
        <f t="shared" ca="1" si="171"/>
        <v>-6.919545454545454</v>
      </c>
      <c r="H220" s="14">
        <f t="shared" ca="1" si="171"/>
        <v>-80.038181818181812</v>
      </c>
      <c r="I220" s="14">
        <f t="shared" ca="1" si="171"/>
        <v>2.4655454545454543</v>
      </c>
      <c r="J220" s="14">
        <f t="shared" ca="1" si="171"/>
        <v>2.4702727272727274</v>
      </c>
      <c r="K220" s="14">
        <f ca="1">(ABS(G220)+ABS(I220))*SIGN(G220)</f>
        <v>-9.3850909090909092</v>
      </c>
      <c r="L220" s="14">
        <f ca="1">(ABS(H220)+ABS(J220))*SIGN(H220)</f>
        <v>-82.508454545454541</v>
      </c>
      <c r="M220" s="14">
        <f t="shared" ref="M220:M224" ca="1" si="172">(ABS(K220)+0.3*ABS(L220))*SIGN(K220)</f>
        <v>-34.137627272727272</v>
      </c>
      <c r="N220" s="14">
        <f t="shared" ref="N220:N224" ca="1" si="173">(ABS(L220)+0.3*ABS(K220))*SIGN(L220)</f>
        <v>-85.323981818181807</v>
      </c>
      <c r="O220" s="14">
        <f ca="1">F220+M220</f>
        <v>-23.817990909090909</v>
      </c>
      <c r="P220" s="14">
        <f ca="1">F220-M220</f>
        <v>44.457263636363635</v>
      </c>
      <c r="Q220" s="14">
        <f ca="1">F220+N220</f>
        <v>-75.004345454545444</v>
      </c>
      <c r="R220" s="14">
        <f ca="1">F220-N220</f>
        <v>95.643618181818169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32.366181818181815</v>
      </c>
      <c r="F221" s="14">
        <f t="shared" ca="1" si="174"/>
        <v>19.583909090909092</v>
      </c>
      <c r="G221" s="14">
        <f t="shared" ca="1" si="174"/>
        <v>-53.768000000000001</v>
      </c>
      <c r="H221" s="14">
        <f t="shared" ca="1" si="174"/>
        <v>-4.5774545454545459</v>
      </c>
      <c r="I221" s="14">
        <f t="shared" ca="1" si="174"/>
        <v>-5.0424545454545449</v>
      </c>
      <c r="J221" s="14">
        <f t="shared" ca="1" si="174"/>
        <v>-5.0530909090909084</v>
      </c>
      <c r="K221" s="14">
        <f t="shared" ref="K221:K224" ca="1" si="175">(ABS(G221)+ABS(I221))*SIGN(G221)</f>
        <v>-58.810454545454547</v>
      </c>
      <c r="L221" s="14">
        <f t="shared" ref="L221:L224" ca="1" si="176">(ABS(H221)+ABS(J221))*SIGN(H221)</f>
        <v>-9.6305454545454552</v>
      </c>
      <c r="M221" s="14">
        <f t="shared" ca="1" si="172"/>
        <v>-61.699618181818181</v>
      </c>
      <c r="N221" s="14">
        <f t="shared" ca="1" si="173"/>
        <v>-27.273681818181817</v>
      </c>
      <c r="O221" s="14">
        <f t="shared" ref="O221:O223" ca="1" si="177">F221+M221</f>
        <v>-42.115709090909093</v>
      </c>
      <c r="P221" s="14">
        <f t="shared" ref="P221:P223" ca="1" si="178">F221-M221</f>
        <v>81.28352727272727</v>
      </c>
      <c r="Q221" s="14">
        <f t="shared" ref="Q221:Q223" ca="1" si="179">F221+N221</f>
        <v>-7.6897727272727252</v>
      </c>
      <c r="R221" s="14">
        <f t="shared" ref="R221:R223" ca="1" si="180">F221-N221</f>
        <v>46.857590909090909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-11.153</v>
      </c>
      <c r="F222" s="14">
        <f t="shared" ref="F222:J222" ca="1" si="181">F215</f>
        <v>-7.9649999999999999</v>
      </c>
      <c r="G222" s="14">
        <f t="shared" ca="1" si="181"/>
        <v>3.98</v>
      </c>
      <c r="H222" s="14">
        <f t="shared" ca="1" si="181"/>
        <v>59.878</v>
      </c>
      <c r="I222" s="14">
        <f t="shared" ca="1" si="181"/>
        <v>-2.1309999999999998</v>
      </c>
      <c r="J222" s="14">
        <f t="shared" ca="1" si="181"/>
        <v>-2.1360000000000001</v>
      </c>
      <c r="K222" s="14">
        <f t="shared" ca="1" si="175"/>
        <v>6.1109999999999998</v>
      </c>
      <c r="L222" s="14">
        <f t="shared" ca="1" si="176"/>
        <v>62.014000000000003</v>
      </c>
      <c r="M222" s="14">
        <f t="shared" ca="1" si="172"/>
        <v>24.715199999999999</v>
      </c>
      <c r="N222" s="14">
        <f t="shared" ca="1" si="173"/>
        <v>63.847300000000004</v>
      </c>
      <c r="O222" s="14">
        <f t="shared" ca="1" si="177"/>
        <v>16.7502</v>
      </c>
      <c r="P222" s="14">
        <f t="shared" ca="1" si="178"/>
        <v>-32.680199999999999</v>
      </c>
      <c r="Q222" s="14">
        <f t="shared" ca="1" si="179"/>
        <v>55.882300000000001</v>
      </c>
      <c r="R222" s="14">
        <f t="shared" ca="1" si="180"/>
        <v>-71.812300000000008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-23.902999999999999</v>
      </c>
      <c r="F223" s="14">
        <f t="shared" ref="F223:J223" ca="1" si="182">F216</f>
        <v>-14.46</v>
      </c>
      <c r="G223" s="14">
        <f t="shared" ca="1" si="182"/>
        <v>39.204999999999998</v>
      </c>
      <c r="H223" s="14">
        <f t="shared" ca="1" si="182"/>
        <v>3.2719999999999998</v>
      </c>
      <c r="I223" s="14">
        <f t="shared" ca="1" si="182"/>
        <v>3.6589999999999998</v>
      </c>
      <c r="J223" s="14">
        <f t="shared" ca="1" si="182"/>
        <v>3.6659999999999999</v>
      </c>
      <c r="K223" s="14">
        <f t="shared" ca="1" si="175"/>
        <v>42.863999999999997</v>
      </c>
      <c r="L223" s="14">
        <f t="shared" ca="1" si="176"/>
        <v>6.9379999999999997</v>
      </c>
      <c r="M223" s="14">
        <f t="shared" ca="1" si="172"/>
        <v>44.945399999999999</v>
      </c>
      <c r="N223" s="14">
        <f t="shared" ca="1" si="173"/>
        <v>19.7972</v>
      </c>
      <c r="O223" s="14">
        <f t="shared" ca="1" si="177"/>
        <v>30.485399999999998</v>
      </c>
      <c r="P223" s="14">
        <f t="shared" ca="1" si="178"/>
        <v>-59.4054</v>
      </c>
      <c r="Q223" s="14">
        <f t="shared" ca="1" si="179"/>
        <v>5.3371999999999993</v>
      </c>
      <c r="R223" s="14">
        <f t="shared" ca="1" si="180"/>
        <v>-34.257199999999997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-814.07100000000003</v>
      </c>
      <c r="F224" s="14">
        <f ca="1">F210+L210</f>
        <v>-519.60500000000002</v>
      </c>
      <c r="G224" s="14">
        <f t="shared" ref="G224:J224" ca="1" si="183">G210</f>
        <v>169.011</v>
      </c>
      <c r="H224" s="14">
        <f t="shared" ca="1" si="183"/>
        <v>166.07599999999999</v>
      </c>
      <c r="I224" s="14">
        <f t="shared" ca="1" si="183"/>
        <v>10.172000000000001</v>
      </c>
      <c r="J224" s="14">
        <f t="shared" ca="1" si="183"/>
        <v>10.193999999999999</v>
      </c>
      <c r="K224" s="14">
        <f t="shared" ca="1" si="175"/>
        <v>179.18299999999999</v>
      </c>
      <c r="L224" s="14">
        <f t="shared" ca="1" si="176"/>
        <v>176.26999999999998</v>
      </c>
      <c r="M224" s="14">
        <f t="shared" ca="1" si="172"/>
        <v>232.06399999999999</v>
      </c>
      <c r="N224" s="14">
        <f t="shared" ca="1" si="173"/>
        <v>230.02489999999997</v>
      </c>
      <c r="O224" s="14">
        <f ca="1">F224+M224</f>
        <v>-287.54100000000005</v>
      </c>
      <c r="P224" s="14">
        <f ca="1">F224-M224</f>
        <v>-751.66899999999998</v>
      </c>
      <c r="Q224" s="14">
        <f ca="1">F224+N224</f>
        <v>-289.58010000000002</v>
      </c>
      <c r="R224" s="14">
        <f ca="1">F224-N224</f>
        <v>-749.62990000000002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1</v>
      </c>
      <c r="D227" s="1" t="s">
        <v>52</v>
      </c>
      <c r="E227" s="17">
        <f ca="1">E213</f>
        <v>-16.015090909090908</v>
      </c>
      <c r="F227" s="4">
        <f t="shared" ref="F227:F228" ca="1" si="184">O213</f>
        <v>22.136090909090903</v>
      </c>
      <c r="G227" s="4">
        <f t="shared" ref="G227:G228" ca="1" si="185">P213</f>
        <v>-44.505363636363633</v>
      </c>
      <c r="H227" s="18">
        <f t="shared" ref="H227:H228" ca="1" si="186">Q213</f>
        <v>77.713545454545439</v>
      </c>
      <c r="I227" s="18">
        <f t="shared" ref="I227:I228" ca="1" si="187">R213</f>
        <v>-100.08281818181815</v>
      </c>
      <c r="J227" s="4">
        <f>INDEX($N$33:$N$44,MATCH(A229,$L$33:$L$44,-1),1)</f>
        <v>164.24771999999999</v>
      </c>
      <c r="K227" s="17">
        <f ca="1">MAX(ABS(F227),IF(J227="---",0,0.3*J227))</f>
        <v>49.274315999999992</v>
      </c>
      <c r="L227" s="17">
        <f ca="1">MAX(ABS(G227),IF(J227="---",0,0.3*J227))</f>
        <v>49.274315999999992</v>
      </c>
      <c r="M227" s="17">
        <f ca="1">MAX(ABS(H227),J227)</f>
        <v>164.24771999999999</v>
      </c>
      <c r="N227" s="17">
        <f ca="1">MAX(ABS(I227),J227)</f>
        <v>164.24771999999999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2.2735424309240009</v>
      </c>
      <c r="T227" s="19">
        <f ca="1">MAX(N227-$Z195*(1-((0.48*$Z194+N229)/(0.48*$Z194))^2),0)/(($F195-2*$F196)*$O$2)*1000</f>
        <v>0</v>
      </c>
      <c r="U227" s="17">
        <f ca="1">MAX(P227:T227)</f>
        <v>2.2735424309240009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-32.171181818181822</v>
      </c>
      <c r="F228" s="18">
        <f t="shared" ca="1" si="184"/>
        <v>40.197309090909087</v>
      </c>
      <c r="G228" s="18">
        <f t="shared" ca="1" si="185"/>
        <v>-79.115127272727264</v>
      </c>
      <c r="H228" s="4">
        <f t="shared" ca="1" si="186"/>
        <v>6.7212727272727228</v>
      </c>
      <c r="I228" s="4">
        <f t="shared" ca="1" si="187"/>
        <v>-45.63909090909091</v>
      </c>
      <c r="J228" s="4">
        <f>INDEX($O$33:$O$44,MATCH(A229,$L$33:$L$44,-1),1)</f>
        <v>112.76356000000001</v>
      </c>
      <c r="K228" s="17">
        <f ca="1">MAX(ABS(F228),J228)</f>
        <v>112.76356000000001</v>
      </c>
      <c r="L228" s="17">
        <f ca="1">MAX(ABS(G228),J228)</f>
        <v>112.76356000000001</v>
      </c>
      <c r="M228" s="17">
        <f ca="1">MAX(ABS(H228),IF(J228="---",0,0.3*J228))</f>
        <v>33.829067999999999</v>
      </c>
      <c r="N228" s="17">
        <f ca="1">MAX(ABS(I228),IF(J228="---",0,0.3*J228))</f>
        <v>45.63909090909091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8.7639240607506608</v>
      </c>
      <c r="R228" s="19">
        <f ca="1">MAX(L228-$Z196*(1-((0.48*$Z194+L229)/(0.48*$Z194))^2),0)/(($F194-2*$F196)*$O$2)*1000</f>
        <v>3.1713770726341997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8.7639240607506608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-793.01100000000008</v>
      </c>
      <c r="F229" s="8">
        <f ca="1">O217</f>
        <v>-271.34100000000001</v>
      </c>
      <c r="G229" s="8">
        <f ca="1">P217</f>
        <v>-735.46900000000005</v>
      </c>
      <c r="H229" s="8">
        <f ca="1">Q217</f>
        <v>-273.38010000000008</v>
      </c>
      <c r="I229" s="8">
        <f ca="1">R217</f>
        <v>-733.42989999999998</v>
      </c>
      <c r="K229" s="17">
        <f ca="1">F229</f>
        <v>-271.34100000000001</v>
      </c>
      <c r="L229" s="17">
        <f t="shared" ref="L229" ca="1" si="188">G229</f>
        <v>-735.46900000000005</v>
      </c>
      <c r="M229" s="17">
        <f t="shared" ref="M229" ca="1" si="189">H229</f>
        <v>-273.38010000000008</v>
      </c>
      <c r="N229" s="17">
        <f t="shared" ref="N229" ca="1" si="190">I229</f>
        <v>-733.42989999999998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471.12710800905711</v>
      </c>
      <c r="K230" s="4">
        <f ca="1">($Z195+$X227)*(1-ABS((0.48*$Z194+K229)/(0.48*$Z194+$W227))^(1+1/(1+$W227/$Z194)))</f>
        <v>343.58306812207127</v>
      </c>
      <c r="L230" s="4">
        <f ca="1">($Z195+$X227)*(1-ABS((0.48*$Z194+L229)/(0.48*$Z194+$W227))^(1+1/(1+$W227/$Z194)))</f>
        <v>459.58284423955081</v>
      </c>
      <c r="M230" s="4">
        <f ca="1">($Z195+$X227)*(1-ABS((0.48*$Z194+M229)/(0.48*$Z194+$W227))^(1+1/(1+$W227/$Z194)))</f>
        <v>344.17954232601534</v>
      </c>
      <c r="N230" s="4">
        <f ca="1">($Z195+$X227)*(1-ABS((0.48*$Z194+N229)/(0.48*$Z194+$W227))^(1+1/(1+$W227/$Z194)))</f>
        <v>459.1619820867229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199.95867768855149</v>
      </c>
      <c r="K231" s="4">
        <f ca="1">($Z196+$X228)*(1-ABS((0.48*$Z194+K229)/(0.48*$Z194+$W228))^(1+1/(1+$W228/$Z194)))</f>
        <v>158.32011468359411</v>
      </c>
      <c r="L231" s="4">
        <f ca="1">($Z196+$X228)*(1-ABS((0.48*$Z194+L229)/(0.48*$Z194+$W228))^(1+1/(1+$W228/$Z194)))</f>
        <v>196.13083990828409</v>
      </c>
      <c r="M231" s="4">
        <f ca="1">($Z196+$X228)*(1-ABS((0.48*$Z194+M229)/(0.48*$Z194+$W228))^(1+1/(1+$W228/$Z194)))</f>
        <v>158.51228672612476</v>
      </c>
      <c r="N231" s="4">
        <f ca="1">($Z196+$X228)*(1-ABS((0.48*$Z194+N229)/(0.48*$Z194+$W228))^(1+1/(1+$W228/$Z194)))</f>
        <v>195.99159115436154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7.0801624511830807E-2</v>
      </c>
      <c r="K232" s="3">
        <f t="shared" ref="K232:N232" ca="1" si="191">ABS(K227/K230)^1.5+ABS(K228/K231)^1.5</f>
        <v>0.65541361195208003</v>
      </c>
      <c r="L232" s="3">
        <f t="shared" ca="1" si="191"/>
        <v>0.47105395510898496</v>
      </c>
      <c r="M232" s="3">
        <f t="shared" ca="1" si="191"/>
        <v>0.42825570792790552</v>
      </c>
      <c r="N232" s="3">
        <f t="shared" ca="1" si="191"/>
        <v>0.32631374024886572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14.098090909090908</v>
      </c>
      <c r="F235" s="4">
        <f t="shared" ref="F235:F236" ca="1" si="192">O220</f>
        <v>-23.817990909090909</v>
      </c>
      <c r="G235" s="4">
        <f t="shared" ref="G235:G236" ca="1" si="193">P220</f>
        <v>44.457263636363635</v>
      </c>
      <c r="H235" s="18">
        <f t="shared" ref="H235:H236" ca="1" si="194">Q220</f>
        <v>-75.004345454545444</v>
      </c>
      <c r="I235" s="18">
        <f t="shared" ref="I235:I236" ca="1" si="195">R220</f>
        <v>95.643618181818169</v>
      </c>
      <c r="J235" s="4">
        <f>INDEX($N$33:$N$44,MATCH(A229,$L$33:$L$44,-1)+1,1)</f>
        <v>157.93049999999999</v>
      </c>
      <c r="K235" s="17">
        <f ca="1">MAX(ABS(F235),IF(J235="---",0,0.3*J235))</f>
        <v>47.379149999999996</v>
      </c>
      <c r="L235" s="17">
        <f ca="1">MAX(ABS(G235),IF(J235="---",0,0.3*J235))</f>
        <v>47.379149999999996</v>
      </c>
      <c r="M235" s="17">
        <f ca="1">MAX(ABS(H235),J235)</f>
        <v>157.93049999999999</v>
      </c>
      <c r="N235" s="17">
        <f ca="1">MAX(ABS(I235),J235)</f>
        <v>157.93049999999999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1.8589894929474222</v>
      </c>
      <c r="T235" s="19">
        <f ca="1">MAX(N235-$Z195*(1-((0.48*$Z194+N237)/(0.48*$Z194))^2),0)/(($F195-2*$F196)*$O$2)*1000</f>
        <v>0</v>
      </c>
      <c r="U235" s="17">
        <f ca="1">MAX(P235:T235)</f>
        <v>1.8589894929474222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32.366181818181815</v>
      </c>
      <c r="F236" s="18">
        <f t="shared" ca="1" si="192"/>
        <v>-42.115709090909093</v>
      </c>
      <c r="G236" s="18">
        <f t="shared" ca="1" si="193"/>
        <v>81.28352727272727</v>
      </c>
      <c r="H236" s="4">
        <f t="shared" ca="1" si="194"/>
        <v>-7.6897727272727252</v>
      </c>
      <c r="I236" s="4">
        <f t="shared" ca="1" si="195"/>
        <v>46.857590909090909</v>
      </c>
      <c r="J236" s="4">
        <f>INDEX($O$33:$O$44,MATCH(A229,$L$33:$L$44,-1)+1,1)</f>
        <v>108.4265</v>
      </c>
      <c r="K236" s="17">
        <f ca="1">MAX(ABS(F236),J236)</f>
        <v>108.4265</v>
      </c>
      <c r="L236" s="17">
        <f ca="1">MAX(ABS(G236),J236)</f>
        <v>108.4265</v>
      </c>
      <c r="M236" s="17">
        <f ca="1">MAX(ABS(H236),IF(J236="---",0,0.3*J236))</f>
        <v>32.527949999999997</v>
      </c>
      <c r="N236" s="17">
        <f ca="1">MAX(ABS(I236),IF(J236="---",0,0.3*J236))</f>
        <v>46.857590909090909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8.0261838935455145</v>
      </c>
      <c r="R236" s="19">
        <f ca="1">MAX(L236-$Z196*(1-((0.48*$Z194+L237)/(0.48*$Z194))^2),0)/(($F194-2*$F196)*$O$2)*1000</f>
        <v>2.5139130551616815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8.0261838935455145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-814.07100000000003</v>
      </c>
      <c r="F237" s="8">
        <f ca="1">O224</f>
        <v>-287.54100000000005</v>
      </c>
      <c r="G237" s="8">
        <f ca="1">P224</f>
        <v>-751.66899999999998</v>
      </c>
      <c r="H237" s="8">
        <f ca="1">Q224</f>
        <v>-289.58010000000002</v>
      </c>
      <c r="I237" s="8">
        <f ca="1">R224</f>
        <v>-749.62990000000002</v>
      </c>
      <c r="K237" s="17">
        <f ca="1">F237</f>
        <v>-287.54100000000005</v>
      </c>
      <c r="L237" s="17">
        <f t="shared" ref="L237" ca="1" si="196">G237</f>
        <v>-751.66899999999998</v>
      </c>
      <c r="M237" s="17">
        <f t="shared" ref="M237" ca="1" si="197">H237</f>
        <v>-289.58010000000002</v>
      </c>
      <c r="N237" s="17">
        <f t="shared" ref="N237" ca="1" si="198">I237</f>
        <v>-749.62990000000002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475.1910440630034</v>
      </c>
      <c r="K238" s="4">
        <f ca="1">($Z195+$X235)*(1-ABS((0.48*$Z194+K237)/(0.48*$Z194+$W235))^(1+1/(1+$W235/$Z194)))</f>
        <v>348.30113146402863</v>
      </c>
      <c r="L238" s="4">
        <f ca="1">($Z195+$X235)*(1-ABS((0.48*$Z194+L237)/(0.48*$Z194+$W235))^(1+1/(1+$W235/$Z194)))</f>
        <v>462.89790375916914</v>
      </c>
      <c r="M238" s="4">
        <f ca="1">($Z195+$X235)*(1-ABS((0.48*$Z194+M237)/(0.48*$Z194+$W235))^(1+1/(1+$W235/$Z194)))</f>
        <v>348.8916322633624</v>
      </c>
      <c r="N238" s="4">
        <f ca="1">($Z195+$X235)*(1-ABS((0.48*$Z194+N237)/(0.48*$Z194+$W235))^(1+1/(1+$W235/$Z194)))</f>
        <v>462.48342939837391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201.31020903375017</v>
      </c>
      <c r="K239" s="4">
        <f ca="1">($Z196+$X236)*(1-ABS((0.48*$Z194+K237)/(0.48*$Z194+$W236))^(1+1/(1+$W236/$Z194)))</f>
        <v>159.84068829386635</v>
      </c>
      <c r="L239" s="4">
        <f ca="1">($Z196+$X236)*(1-ABS((0.48*$Z194+L237)/(0.48*$Z194+$W236))^(1+1/(1+$W236/$Z194)))</f>
        <v>197.22839576269436</v>
      </c>
      <c r="M239" s="4">
        <f ca="1">($Z196+$X236)*(1-ABS((0.48*$Z194+M237)/(0.48*$Z194+$W236))^(1+1/(1+$W236/$Z194)))</f>
        <v>160.03108194740065</v>
      </c>
      <c r="N239" s="4">
        <f ca="1">($Z196+$X236)*(1-ABS((0.48*$Z194+N237)/(0.48*$Z194+$W236))^(1+1/(1+$W236/$Z194)))</f>
        <v>197.09110042493205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6.9577357217765104E-2</v>
      </c>
      <c r="K240" s="3">
        <f t="shared" ref="K240:N240" ca="1" si="199">ABS(K235/K238)^1.5+ABS(K236/K239)^1.5</f>
        <v>0.60886212297773523</v>
      </c>
      <c r="L240" s="3">
        <f t="shared" ca="1" si="199"/>
        <v>0.44035951850167798</v>
      </c>
      <c r="M240" s="3">
        <f t="shared" ca="1" si="199"/>
        <v>0.39619183013806558</v>
      </c>
      <c r="N240" s="3">
        <f t="shared" ca="1" si="199"/>
        <v>0.31547433380918022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1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402.23042894292587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158.24432402853313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-16.323</v>
      </c>
      <c r="F247" s="4">
        <f t="shared" ca="1" si="200"/>
        <v>-11.212999999999999</v>
      </c>
      <c r="G247" s="4">
        <f t="shared" ca="1" si="200"/>
        <v>-4.2649999999999997</v>
      </c>
      <c r="H247" s="4">
        <f t="shared" ca="1" si="200"/>
        <v>72.236999999999995</v>
      </c>
      <c r="I247" s="4">
        <f t="shared" ca="1" si="200"/>
        <v>-3.6469999999999998</v>
      </c>
      <c r="J247" s="4">
        <f t="shared" ca="1" si="200"/>
        <v>-3.6549999999999998</v>
      </c>
    </row>
    <row r="248" spans="1:29" x14ac:dyDescent="0.2">
      <c r="D248" s="1" t="s">
        <v>53</v>
      </c>
      <c r="E248" s="4">
        <f t="shared" ref="E248:J248" ca="1" si="201">INDEX(E$4:E$26,$W242,1)</f>
        <v>-22.757999999999999</v>
      </c>
      <c r="F248" s="4">
        <f t="shared" ca="1" si="201"/>
        <v>-13.760999999999999</v>
      </c>
      <c r="G248" s="4">
        <f t="shared" ca="1" si="201"/>
        <v>49.006</v>
      </c>
      <c r="H248" s="4">
        <f t="shared" ca="1" si="201"/>
        <v>2.794</v>
      </c>
      <c r="I248" s="4">
        <f t="shared" ca="1" si="201"/>
        <v>4.1639999999999997</v>
      </c>
      <c r="J248" s="4">
        <f t="shared" ca="1" si="201"/>
        <v>4.1719999999999997</v>
      </c>
    </row>
    <row r="249" spans="1:29" x14ac:dyDescent="0.2">
      <c r="D249" s="1" t="s">
        <v>54</v>
      </c>
      <c r="E249" s="4">
        <f t="shared" ref="E249:J249" ca="1" si="202">INDEX(O$4:O$26,$W242+2,1)</f>
        <v>-4.2080000000000002</v>
      </c>
      <c r="F249" s="4">
        <f t="shared" ca="1" si="202"/>
        <v>-3.0760000000000001</v>
      </c>
      <c r="G249" s="4">
        <f t="shared" ca="1" si="202"/>
        <v>3.6349999999999998</v>
      </c>
      <c r="H249" s="4">
        <f t="shared" ca="1" si="202"/>
        <v>91.367000000000004</v>
      </c>
      <c r="I249" s="4">
        <f t="shared" ca="1" si="202"/>
        <v>-4.1529999999999996</v>
      </c>
      <c r="J249" s="4">
        <f t="shared" ca="1" si="202"/>
        <v>-4.1619999999999999</v>
      </c>
    </row>
    <row r="250" spans="1:29" x14ac:dyDescent="0.2">
      <c r="D250" s="1" t="s">
        <v>55</v>
      </c>
      <c r="E250" s="4">
        <f t="shared" ref="E250:J250" ca="1" si="203">INDEX(E$4:E$26,$W242+2,1)</f>
        <v>-9.0890000000000004</v>
      </c>
      <c r="F250" s="4">
        <f t="shared" ca="1" si="203"/>
        <v>-5.4960000000000004</v>
      </c>
      <c r="G250" s="4">
        <f t="shared" ca="1" si="203"/>
        <v>28.321999999999999</v>
      </c>
      <c r="H250" s="4">
        <f t="shared" ca="1" si="203"/>
        <v>1.645</v>
      </c>
      <c r="I250" s="4">
        <f t="shared" ca="1" si="203"/>
        <v>2.423</v>
      </c>
      <c r="J250" s="4">
        <f t="shared" ca="1" si="203"/>
        <v>2.4279999999999999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-912.00199999999995</v>
      </c>
      <c r="F251" s="4">
        <f t="shared" ca="1" si="204"/>
        <v>-569.68599999999992</v>
      </c>
      <c r="G251" s="4">
        <f t="shared" ca="1" si="204"/>
        <v>236.90899999999999</v>
      </c>
      <c r="H251" s="4">
        <f t="shared" ca="1" si="204"/>
        <v>226.02199999999999</v>
      </c>
      <c r="I251" s="4">
        <f t="shared" ca="1" si="204"/>
        <v>13.841000000000001</v>
      </c>
      <c r="J251" s="4">
        <f t="shared" ca="1" si="204"/>
        <v>13.87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-0.33</v>
      </c>
      <c r="F254" s="4">
        <f t="shared" ca="1" si="205"/>
        <v>0.47699999999999998</v>
      </c>
      <c r="G254" s="4">
        <f t="shared" ca="1" si="205"/>
        <v>-11.1</v>
      </c>
      <c r="H254" s="4">
        <f t="shared" ca="1" si="205"/>
        <v>-276.45800000000003</v>
      </c>
      <c r="I254" s="4">
        <f t="shared" ca="1" si="205"/>
        <v>12.135</v>
      </c>
      <c r="J254" s="4">
        <f t="shared" ca="1" si="205"/>
        <v>12.161</v>
      </c>
    </row>
    <row r="255" spans="1:29" x14ac:dyDescent="0.2">
      <c r="D255" s="1" t="s">
        <v>53</v>
      </c>
      <c r="E255" s="4">
        <f t="shared" ref="E255:J255" ca="1" si="206">INDEX(E$4:E$26,$W242+1,1)</f>
        <v>11.779</v>
      </c>
      <c r="F255" s="4">
        <f t="shared" ca="1" si="206"/>
        <v>7.1239999999999997</v>
      </c>
      <c r="G255" s="4">
        <f t="shared" ca="1" si="206"/>
        <v>-58.622999999999998</v>
      </c>
      <c r="H255" s="4">
        <f t="shared" ca="1" si="206"/>
        <v>-3.464</v>
      </c>
      <c r="I255" s="4">
        <f t="shared" ca="1" si="206"/>
        <v>-5.0449999999999999</v>
      </c>
      <c r="J255" s="4">
        <f t="shared" ca="1" si="206"/>
        <v>-5.0549999999999997</v>
      </c>
    </row>
    <row r="256" spans="1:29" x14ac:dyDescent="0.2">
      <c r="D256" s="1" t="s">
        <v>54</v>
      </c>
      <c r="E256" s="4">
        <f ca="1">E249</f>
        <v>-4.2080000000000002</v>
      </c>
      <c r="F256" s="4">
        <f t="shared" ref="F256:J258" ca="1" si="207">F249</f>
        <v>-3.0760000000000001</v>
      </c>
      <c r="G256" s="4">
        <f t="shared" ca="1" si="207"/>
        <v>3.6349999999999998</v>
      </c>
      <c r="H256" s="4">
        <f t="shared" ca="1" si="207"/>
        <v>91.367000000000004</v>
      </c>
      <c r="I256" s="4">
        <f t="shared" ca="1" si="207"/>
        <v>-4.1529999999999996</v>
      </c>
      <c r="J256" s="4">
        <f t="shared" ca="1" si="207"/>
        <v>-4.1619999999999999</v>
      </c>
    </row>
    <row r="257" spans="1:27" x14ac:dyDescent="0.2">
      <c r="D257" s="1" t="s">
        <v>55</v>
      </c>
      <c r="E257" s="4">
        <f ca="1">E250</f>
        <v>-9.0890000000000004</v>
      </c>
      <c r="F257" s="4">
        <f t="shared" ca="1" si="207"/>
        <v>-5.4960000000000004</v>
      </c>
      <c r="G257" s="4">
        <f t="shared" ca="1" si="207"/>
        <v>28.321999999999999</v>
      </c>
      <c r="H257" s="4">
        <f t="shared" ca="1" si="207"/>
        <v>1.645</v>
      </c>
      <c r="I257" s="4">
        <f t="shared" ca="1" si="207"/>
        <v>2.423</v>
      </c>
      <c r="J257" s="4">
        <f t="shared" ca="1" si="207"/>
        <v>2.4279999999999999</v>
      </c>
    </row>
    <row r="258" spans="1:27" x14ac:dyDescent="0.2">
      <c r="D258" s="1" t="s">
        <v>10</v>
      </c>
      <c r="E258" s="4">
        <f ca="1">E251</f>
        <v>-912.00199999999995</v>
      </c>
      <c r="F258" s="4">
        <f t="shared" ca="1" si="207"/>
        <v>-569.68599999999992</v>
      </c>
      <c r="G258" s="4">
        <f t="shared" ca="1" si="207"/>
        <v>236.90899999999999</v>
      </c>
      <c r="H258" s="4">
        <f t="shared" ca="1" si="207"/>
        <v>226.02199999999999</v>
      </c>
      <c r="I258" s="4">
        <f t="shared" ca="1" si="207"/>
        <v>13.841000000000001</v>
      </c>
      <c r="J258" s="4">
        <f t="shared" ca="1" si="207"/>
        <v>13.87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-15.060394736842106</v>
      </c>
      <c r="F261" s="14">
        <f t="shared" ca="1" si="208"/>
        <v>-10.290105263157894</v>
      </c>
      <c r="G261" s="14">
        <f t="shared" ca="1" si="208"/>
        <v>-4.8046052631578942</v>
      </c>
      <c r="H261" s="14">
        <f t="shared" ca="1" si="208"/>
        <v>44.708447368421048</v>
      </c>
      <c r="I261" s="14">
        <f t="shared" ca="1" si="208"/>
        <v>-2.4010526315789473</v>
      </c>
      <c r="J261" s="14">
        <f t="shared" ca="1" si="208"/>
        <v>-2.4063684210526315</v>
      </c>
      <c r="K261" s="14">
        <f ca="1">(ABS(G261)+ABS(I261))*SIGN(G261)</f>
        <v>-7.2056578947368415</v>
      </c>
      <c r="L261" s="14">
        <f ca="1">(ABS(H261)+ABS(J261))*SIGN(H261)</f>
        <v>47.114815789473681</v>
      </c>
      <c r="M261" s="14">
        <f ca="1">(ABS(K261)+0.3*ABS(L261))*SIGN(K261)</f>
        <v>-21.340102631578944</v>
      </c>
      <c r="N261" s="14">
        <f t="shared" ref="N261:N265" ca="1" si="209">(ABS(L261)+0.3*ABS(K261))*SIGN(L261)</f>
        <v>49.276513157894733</v>
      </c>
      <c r="O261" s="14">
        <f ca="1">F261+M261</f>
        <v>-31.630207894736838</v>
      </c>
      <c r="P261" s="14">
        <f ca="1">F261-M261</f>
        <v>11.04999736842105</v>
      </c>
      <c r="Q261" s="14">
        <f ca="1">F261+N261</f>
        <v>38.986407894736843</v>
      </c>
      <c r="R261" s="14">
        <f ca="1">F261-N261</f>
        <v>-59.566618421052624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-20.031394736842103</v>
      </c>
      <c r="F262" s="14">
        <f t="shared" ca="1" si="210"/>
        <v>-12.112184210526316</v>
      </c>
      <c r="G262" s="14">
        <f t="shared" ca="1" si="210"/>
        <v>40.508973684210531</v>
      </c>
      <c r="H262" s="14">
        <f t="shared" ca="1" si="210"/>
        <v>2.2999473684210527</v>
      </c>
      <c r="I262" s="14">
        <f t="shared" ca="1" si="210"/>
        <v>3.4369736842105261</v>
      </c>
      <c r="J262" s="14">
        <f t="shared" ca="1" si="210"/>
        <v>3.4435526315789469</v>
      </c>
      <c r="K262" s="14">
        <f t="shared" ref="K262:L265" ca="1" si="211">(ABS(G262)+ABS(I262))*SIGN(G262)</f>
        <v>43.945947368421059</v>
      </c>
      <c r="L262" s="14">
        <f t="shared" ca="1" si="211"/>
        <v>5.7434999999999992</v>
      </c>
      <c r="M262" s="14">
        <f t="shared" ref="M262:M265" ca="1" si="212">(ABS(K262)+0.3*ABS(L262))*SIGN(K262)</f>
        <v>45.66899736842106</v>
      </c>
      <c r="N262" s="14">
        <f t="shared" ca="1" si="209"/>
        <v>18.927284210526317</v>
      </c>
      <c r="O262" s="14">
        <f t="shared" ref="O262:O264" ca="1" si="213">F262+M262</f>
        <v>33.556813157894744</v>
      </c>
      <c r="P262" s="14">
        <f t="shared" ref="P262:P264" ca="1" si="214">F262-M262</f>
        <v>-57.781181578947375</v>
      </c>
      <c r="Q262" s="14">
        <f t="shared" ref="Q262:Q264" ca="1" si="215">F262+N262</f>
        <v>6.815100000000001</v>
      </c>
      <c r="R262" s="14">
        <f t="shared" ref="R262:R264" ca="1" si="216">F262-N262</f>
        <v>-31.039468421052632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-4.2080000000000002</v>
      </c>
      <c r="F263" s="14">
        <f t="shared" ca="1" si="217"/>
        <v>-3.0760000000000001</v>
      </c>
      <c r="G263" s="14">
        <f t="shared" ca="1" si="217"/>
        <v>3.6349999999999998</v>
      </c>
      <c r="H263" s="14">
        <f t="shared" ca="1" si="217"/>
        <v>91.367000000000004</v>
      </c>
      <c r="I263" s="14">
        <f t="shared" ca="1" si="217"/>
        <v>-4.1529999999999996</v>
      </c>
      <c r="J263" s="14">
        <f t="shared" ca="1" si="217"/>
        <v>-4.1619999999999999</v>
      </c>
      <c r="K263" s="14">
        <f t="shared" ca="1" si="211"/>
        <v>7.7879999999999994</v>
      </c>
      <c r="L263" s="14">
        <f t="shared" ca="1" si="211"/>
        <v>95.529000000000011</v>
      </c>
      <c r="M263" s="14">
        <f t="shared" ca="1" si="212"/>
        <v>36.4467</v>
      </c>
      <c r="N263" s="14">
        <f t="shared" ca="1" si="209"/>
        <v>97.865400000000008</v>
      </c>
      <c r="O263" s="14">
        <f t="shared" ca="1" si="213"/>
        <v>33.370699999999999</v>
      </c>
      <c r="P263" s="14">
        <f t="shared" ca="1" si="214"/>
        <v>-39.5227</v>
      </c>
      <c r="Q263" s="14">
        <f t="shared" ca="1" si="215"/>
        <v>94.789400000000015</v>
      </c>
      <c r="R263" s="14">
        <f t="shared" ca="1" si="216"/>
        <v>-100.9414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-9.0890000000000004</v>
      </c>
      <c r="F264" s="14">
        <f t="shared" ca="1" si="217"/>
        <v>-5.4960000000000004</v>
      </c>
      <c r="G264" s="14">
        <f t="shared" ca="1" si="217"/>
        <v>28.321999999999999</v>
      </c>
      <c r="H264" s="14">
        <f t="shared" ca="1" si="217"/>
        <v>1.645</v>
      </c>
      <c r="I264" s="14">
        <f t="shared" ca="1" si="217"/>
        <v>2.423</v>
      </c>
      <c r="J264" s="14">
        <f t="shared" ca="1" si="217"/>
        <v>2.4279999999999999</v>
      </c>
      <c r="K264" s="14">
        <f t="shared" ca="1" si="211"/>
        <v>30.744999999999997</v>
      </c>
      <c r="L264" s="14">
        <f t="shared" ca="1" si="211"/>
        <v>4.0730000000000004</v>
      </c>
      <c r="M264" s="14">
        <f t="shared" ca="1" si="212"/>
        <v>31.966899999999999</v>
      </c>
      <c r="N264" s="14">
        <f t="shared" ca="1" si="209"/>
        <v>13.2965</v>
      </c>
      <c r="O264" s="14">
        <f t="shared" ca="1" si="213"/>
        <v>26.4709</v>
      </c>
      <c r="P264" s="14">
        <f t="shared" ca="1" si="214"/>
        <v>-37.462899999999998</v>
      </c>
      <c r="Q264" s="14">
        <f t="shared" ca="1" si="215"/>
        <v>7.8004999999999995</v>
      </c>
      <c r="R264" s="14">
        <f t="shared" ca="1" si="216"/>
        <v>-18.7925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-991.31499999999994</v>
      </c>
      <c r="F265" s="14">
        <f ca="1">F251+L251</f>
        <v>-630.69599999999991</v>
      </c>
      <c r="G265" s="14">
        <f t="shared" ca="1" si="217"/>
        <v>236.90899999999999</v>
      </c>
      <c r="H265" s="14">
        <f t="shared" ca="1" si="217"/>
        <v>226.02199999999999</v>
      </c>
      <c r="I265" s="14">
        <f t="shared" ca="1" si="217"/>
        <v>13.841000000000001</v>
      </c>
      <c r="J265" s="14">
        <f t="shared" ca="1" si="217"/>
        <v>13.87</v>
      </c>
      <c r="K265" s="14">
        <f t="shared" ca="1" si="211"/>
        <v>250.75</v>
      </c>
      <c r="L265" s="14">
        <f t="shared" ca="1" si="211"/>
        <v>239.892</v>
      </c>
      <c r="M265" s="14">
        <f t="shared" ca="1" si="212"/>
        <v>322.7176</v>
      </c>
      <c r="N265" s="14">
        <f t="shared" ca="1" si="209"/>
        <v>315.11699999999996</v>
      </c>
      <c r="O265" s="14">
        <f ca="1">F265+M265</f>
        <v>-307.97839999999991</v>
      </c>
      <c r="P265" s="14">
        <f ca="1">F265-M265</f>
        <v>-953.41359999999986</v>
      </c>
      <c r="Q265" s="14">
        <f ca="1">F265+N265</f>
        <v>-315.57899999999995</v>
      </c>
      <c r="R265" s="14">
        <f ca="1">F265-N265</f>
        <v>-945.81299999999987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-0.33</v>
      </c>
      <c r="F268" s="14">
        <f t="shared" ca="1" si="218"/>
        <v>0.47699999999999998</v>
      </c>
      <c r="G268" s="14">
        <f t="shared" ca="1" si="218"/>
        <v>-11.1</v>
      </c>
      <c r="H268" s="14">
        <f t="shared" ca="1" si="218"/>
        <v>-276.45800000000003</v>
      </c>
      <c r="I268" s="14">
        <f t="shared" ca="1" si="218"/>
        <v>12.135</v>
      </c>
      <c r="J268" s="14">
        <f t="shared" ca="1" si="218"/>
        <v>12.161</v>
      </c>
      <c r="K268" s="14">
        <f ca="1">(ABS(G268)+ABS(I268))*SIGN(G268)</f>
        <v>-23.234999999999999</v>
      </c>
      <c r="L268" s="14">
        <f ca="1">(ABS(H268)+ABS(J268))*SIGN(H268)</f>
        <v>-288.61900000000003</v>
      </c>
      <c r="M268" s="14">
        <f t="shared" ref="M268:M272" ca="1" si="219">(ABS(K268)+0.3*ABS(L268))*SIGN(K268)</f>
        <v>-109.8207</v>
      </c>
      <c r="N268" s="14">
        <f t="shared" ref="N268:N272" ca="1" si="220">(ABS(L268)+0.3*ABS(K268))*SIGN(L268)</f>
        <v>-295.58950000000004</v>
      </c>
      <c r="O268" s="14">
        <f ca="1">F268+M268</f>
        <v>-109.3437</v>
      </c>
      <c r="P268" s="14">
        <f ca="1">F268-M268</f>
        <v>110.29770000000001</v>
      </c>
      <c r="Q268" s="14">
        <f ca="1">F268+N268</f>
        <v>-295.11250000000007</v>
      </c>
      <c r="R268" s="14">
        <f ca="1">F268-N268</f>
        <v>296.06650000000002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11.779</v>
      </c>
      <c r="F269" s="14">
        <f t="shared" ca="1" si="221"/>
        <v>7.1239999999999997</v>
      </c>
      <c r="G269" s="14">
        <f t="shared" ca="1" si="221"/>
        <v>-58.622999999999998</v>
      </c>
      <c r="H269" s="14">
        <f t="shared" ca="1" si="221"/>
        <v>-3.464</v>
      </c>
      <c r="I269" s="14">
        <f t="shared" ca="1" si="221"/>
        <v>-5.0449999999999999</v>
      </c>
      <c r="J269" s="14">
        <f t="shared" ca="1" si="221"/>
        <v>-5.0549999999999997</v>
      </c>
      <c r="K269" s="14">
        <f t="shared" ref="K269:L272" ca="1" si="222">(ABS(G269)+ABS(I269))*SIGN(G269)</f>
        <v>-63.667999999999999</v>
      </c>
      <c r="L269" s="14">
        <f t="shared" ca="1" si="222"/>
        <v>-8.5190000000000001</v>
      </c>
      <c r="M269" s="14">
        <f t="shared" ca="1" si="219"/>
        <v>-66.223699999999994</v>
      </c>
      <c r="N269" s="14">
        <f t="shared" ca="1" si="220"/>
        <v>-27.619399999999999</v>
      </c>
      <c r="O269" s="14">
        <f t="shared" ref="O269:O271" ca="1" si="223">F269+M269</f>
        <v>-59.099699999999991</v>
      </c>
      <c r="P269" s="14">
        <f t="shared" ref="P269:P271" ca="1" si="224">F269-M269</f>
        <v>73.347699999999989</v>
      </c>
      <c r="Q269" s="14">
        <f t="shared" ref="Q269:Q271" ca="1" si="225">F269+N269</f>
        <v>-20.4954</v>
      </c>
      <c r="R269" s="14">
        <f t="shared" ref="R269:R271" ca="1" si="226">F269-N269</f>
        <v>34.743400000000001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-4.2080000000000002</v>
      </c>
      <c r="F270" s="14">
        <f t="shared" ref="F270:J271" ca="1" si="227">F263</f>
        <v>-3.0760000000000001</v>
      </c>
      <c r="G270" s="14">
        <f t="shared" ca="1" si="227"/>
        <v>3.6349999999999998</v>
      </c>
      <c r="H270" s="14">
        <f t="shared" ca="1" si="227"/>
        <v>91.367000000000004</v>
      </c>
      <c r="I270" s="14">
        <f t="shared" ca="1" si="227"/>
        <v>-4.1529999999999996</v>
      </c>
      <c r="J270" s="14">
        <f t="shared" ca="1" si="227"/>
        <v>-4.1619999999999999</v>
      </c>
      <c r="K270" s="14">
        <f t="shared" ca="1" si="222"/>
        <v>7.7879999999999994</v>
      </c>
      <c r="L270" s="14">
        <f t="shared" ca="1" si="222"/>
        <v>95.529000000000011</v>
      </c>
      <c r="M270" s="14">
        <f t="shared" ca="1" si="219"/>
        <v>36.4467</v>
      </c>
      <c r="N270" s="14">
        <f t="shared" ca="1" si="220"/>
        <v>97.865400000000008</v>
      </c>
      <c r="O270" s="14">
        <f t="shared" ca="1" si="223"/>
        <v>33.370699999999999</v>
      </c>
      <c r="P270" s="14">
        <f t="shared" ca="1" si="224"/>
        <v>-39.5227</v>
      </c>
      <c r="Q270" s="14">
        <f t="shared" ca="1" si="225"/>
        <v>94.789400000000015</v>
      </c>
      <c r="R270" s="14">
        <f t="shared" ca="1" si="226"/>
        <v>-100.9414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-9.0890000000000004</v>
      </c>
      <c r="F271" s="14">
        <f t="shared" ca="1" si="227"/>
        <v>-5.4960000000000004</v>
      </c>
      <c r="G271" s="14">
        <f t="shared" ca="1" si="227"/>
        <v>28.321999999999999</v>
      </c>
      <c r="H271" s="14">
        <f t="shared" ca="1" si="227"/>
        <v>1.645</v>
      </c>
      <c r="I271" s="14">
        <f t="shared" ca="1" si="227"/>
        <v>2.423</v>
      </c>
      <c r="J271" s="14">
        <f t="shared" ca="1" si="227"/>
        <v>2.4279999999999999</v>
      </c>
      <c r="K271" s="14">
        <f t="shared" ca="1" si="222"/>
        <v>30.744999999999997</v>
      </c>
      <c r="L271" s="14">
        <f t="shared" ca="1" si="222"/>
        <v>4.0730000000000004</v>
      </c>
      <c r="M271" s="14">
        <f t="shared" ca="1" si="219"/>
        <v>31.966899999999999</v>
      </c>
      <c r="N271" s="14">
        <f t="shared" ca="1" si="220"/>
        <v>13.2965</v>
      </c>
      <c r="O271" s="14">
        <f t="shared" ca="1" si="223"/>
        <v>26.4709</v>
      </c>
      <c r="P271" s="14">
        <f t="shared" ca="1" si="224"/>
        <v>-37.462899999999998</v>
      </c>
      <c r="Q271" s="14">
        <f t="shared" ca="1" si="225"/>
        <v>7.8004999999999995</v>
      </c>
      <c r="R271" s="14">
        <f t="shared" ca="1" si="226"/>
        <v>-18.7925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-1018.615</v>
      </c>
      <c r="F272" s="14">
        <f ca="1">F258+L258</f>
        <v>-651.69599999999991</v>
      </c>
      <c r="G272" s="14">
        <f t="shared" ref="G272:J272" ca="1" si="228">G258</f>
        <v>236.90899999999999</v>
      </c>
      <c r="H272" s="14">
        <f t="shared" ca="1" si="228"/>
        <v>226.02199999999999</v>
      </c>
      <c r="I272" s="14">
        <f t="shared" ca="1" si="228"/>
        <v>13.841000000000001</v>
      </c>
      <c r="J272" s="14">
        <f t="shared" ca="1" si="228"/>
        <v>13.87</v>
      </c>
      <c r="K272" s="14">
        <f t="shared" ca="1" si="222"/>
        <v>250.75</v>
      </c>
      <c r="L272" s="14">
        <f t="shared" ca="1" si="222"/>
        <v>239.892</v>
      </c>
      <c r="M272" s="14">
        <f t="shared" ca="1" si="219"/>
        <v>322.7176</v>
      </c>
      <c r="N272" s="14">
        <f t="shared" ca="1" si="220"/>
        <v>315.11699999999996</v>
      </c>
      <c r="O272" s="14">
        <f ca="1">F272+M272</f>
        <v>-328.97839999999991</v>
      </c>
      <c r="P272" s="14">
        <f ca="1">F272-M272</f>
        <v>-974.41359999999986</v>
      </c>
      <c r="Q272" s="14">
        <f ca="1">F272+N272</f>
        <v>-336.57899999999995</v>
      </c>
      <c r="R272" s="14">
        <f ca="1">F272-N272</f>
        <v>-966.81299999999987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1</v>
      </c>
      <c r="D275" s="1" t="s">
        <v>52</v>
      </c>
      <c r="E275" s="17">
        <f ca="1">E261</f>
        <v>-15.060394736842106</v>
      </c>
      <c r="F275" s="4">
        <f t="shared" ref="F275:I276" ca="1" si="229">O261</f>
        <v>-31.630207894736838</v>
      </c>
      <c r="G275" s="4">
        <f t="shared" ca="1" si="229"/>
        <v>11.04999736842105</v>
      </c>
      <c r="H275" s="18">
        <f t="shared" ca="1" si="229"/>
        <v>38.986407894736843</v>
      </c>
      <c r="I275" s="18">
        <f t="shared" ca="1" si="229"/>
        <v>-59.566618421052624</v>
      </c>
      <c r="J275" s="4">
        <f>INDEX($N$33:$N$44,MATCH(A277,$L$33:$L$44,-1),1)</f>
        <v>157.93049999999999</v>
      </c>
      <c r="K275" s="17">
        <f ca="1">MAX(ABS(F275),IF(J275="---",0,0.3*J275))</f>
        <v>47.379149999999996</v>
      </c>
      <c r="L275" s="17">
        <f ca="1">MAX(ABS(G275),IF(J275="---",0,0.3*J275))</f>
        <v>47.379149999999996</v>
      </c>
      <c r="M275" s="17">
        <f ca="1">MAX(ABS(H275),J275)</f>
        <v>157.93049999999999</v>
      </c>
      <c r="N275" s="17">
        <f ca="1">MAX(ABS(I275),J275)</f>
        <v>157.93049999999999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1.5583057167875147</v>
      </c>
      <c r="T275" s="19">
        <f ca="1">MAX(N275-$Z243*(1-((0.48*$Z242+N277)/(0.48*$Z242))^2),0)/(($F243-2*$F244)*$O$2)*1000</f>
        <v>0</v>
      </c>
      <c r="U275" s="17">
        <f ca="1">MAX(P275:T275)</f>
        <v>1.5583057167875147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-20.031394736842103</v>
      </c>
      <c r="F276" s="18">
        <f t="shared" ca="1" si="229"/>
        <v>33.556813157894744</v>
      </c>
      <c r="G276" s="18">
        <f t="shared" ca="1" si="229"/>
        <v>-57.781181578947375</v>
      </c>
      <c r="H276" s="4">
        <f t="shared" ca="1" si="229"/>
        <v>6.815100000000001</v>
      </c>
      <c r="I276" s="4">
        <f t="shared" ca="1" si="229"/>
        <v>-31.039468421052632</v>
      </c>
      <c r="J276" s="4">
        <f>INDEX($O$33:$O$44,MATCH(A277,$L$33:$L$44,-1),1)</f>
        <v>108.4265</v>
      </c>
      <c r="K276" s="17">
        <f ca="1">MAX(ABS(F276),J276)</f>
        <v>108.4265</v>
      </c>
      <c r="L276" s="17">
        <f ca="1">MAX(ABS(G276),J276)</f>
        <v>108.4265</v>
      </c>
      <c r="M276" s="17">
        <f ca="1">MAX(ABS(H276),IF(J276="---",0,0.3*J276))</f>
        <v>32.527949999999997</v>
      </c>
      <c r="N276" s="17">
        <f ca="1">MAX(ABS(I276),IF(J276="---",0,0.3*J276))</f>
        <v>32.527949999999997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7.7350495434888593</v>
      </c>
      <c r="R276" s="19">
        <f ca="1">MAX(L276-$Z244*(1-((0.48*$Z242+L277)/(0.48*$Z242))^2),0)/(($F242-2*$F244)*$O$2)*1000</f>
        <v>0.83499778856907381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7.7350495434888593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-991.31499999999994</v>
      </c>
      <c r="F277" s="8">
        <f ca="1">O265</f>
        <v>-307.97839999999991</v>
      </c>
      <c r="G277" s="8">
        <f ca="1">P265</f>
        <v>-953.41359999999986</v>
      </c>
      <c r="H277" s="8">
        <f ca="1">Q265</f>
        <v>-315.57899999999995</v>
      </c>
      <c r="I277" s="8">
        <f ca="1">R265</f>
        <v>-945.81299999999987</v>
      </c>
      <c r="K277" s="17">
        <f ca="1">F277</f>
        <v>-307.97839999999991</v>
      </c>
      <c r="L277" s="17">
        <f t="shared" ref="L277:N277" ca="1" si="230">G277</f>
        <v>-953.41359999999986</v>
      </c>
      <c r="M277" s="17">
        <f t="shared" ca="1" si="230"/>
        <v>-315.57899999999995</v>
      </c>
      <c r="N277" s="17">
        <f t="shared" ca="1" si="230"/>
        <v>-945.81299999999987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537.29738527293887</v>
      </c>
      <c r="K278" s="4">
        <f ca="1">($Z243+$X275)*(1-ABS((0.48*$Z242+K277)/(0.48*$Z242+$W275))^(1+1/(1+$W275/$Z242)))</f>
        <v>386.92173563445255</v>
      </c>
      <c r="L278" s="4">
        <f ca="1">($Z243+$X275)*(1-ABS((0.48*$Z242+L277)/(0.48*$Z242+$W275))^(1+1/(1+$W275/$Z242)))</f>
        <v>531.26672868876733</v>
      </c>
      <c r="M278" s="4">
        <f ca="1">($Z243+$X275)*(1-ABS((0.48*$Z242+M277)/(0.48*$Z242+$W275))^(1+1/(1+$W275/$Z242)))</f>
        <v>389.06063018113917</v>
      </c>
      <c r="N278" s="4">
        <f ca="1">($Z243+$X275)*(1-ABS((0.48*$Z242+N277)/(0.48*$Z242+$W275))^(1+1/(1+$W275/$Z242)))</f>
        <v>530.02316843229778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211.60967687466155</v>
      </c>
      <c r="K279" s="4">
        <f ca="1">($Z244+$X276)*(1-ABS((0.48*$Z242+K277)/(0.48*$Z242+$W276))^(1+1/(1+$W276/$Z242)))</f>
        <v>161.73881107644314</v>
      </c>
      <c r="L279" s="4">
        <f ca="1">($Z244+$X276)*(1-ABS((0.48*$Z242+L277)/(0.48*$Z242+$W276))^(1+1/(1+$W276/$Z242)))</f>
        <v>209.57145432454627</v>
      </c>
      <c r="M279" s="4">
        <f ca="1">($Z244+$X276)*(1-ABS((0.48*$Z242+M277)/(0.48*$Z242+$W276))^(1+1/(1+$W276/$Z242)))</f>
        <v>162.43895777129916</v>
      </c>
      <c r="N279" s="4">
        <f ca="1">($Z244+$X276)*(1-ABS((0.48*$Z242+N277)/(0.48*$Z242+$W276))^(1+1/(1+$W276/$Z242)))</f>
        <v>209.15181451903061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3.3817640898248576E-2</v>
      </c>
      <c r="K280" s="3">
        <f t="shared" ref="K280:N280" ca="1" si="231">ABS(K275/K278)^1.5+ABS(K276/K279)^1.5</f>
        <v>0.59173508325954416</v>
      </c>
      <c r="L280" s="3">
        <f t="shared" ca="1" si="231"/>
        <v>0.39877131481251021</v>
      </c>
      <c r="M280" s="3">
        <f t="shared" ca="1" si="231"/>
        <v>0.34823514991406462</v>
      </c>
      <c r="N280" s="3">
        <f t="shared" ca="1" si="231"/>
        <v>0.22398376969007583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-0.33</v>
      </c>
      <c r="F283" s="4">
        <f ca="1">O268</f>
        <v>-109.3437</v>
      </c>
      <c r="G283" s="4">
        <f t="shared" ref="F283:I284" ca="1" si="232">P268</f>
        <v>110.29770000000001</v>
      </c>
      <c r="H283" s="18">
        <f t="shared" ca="1" si="232"/>
        <v>-295.11250000000007</v>
      </c>
      <c r="I283" s="18">
        <f t="shared" ca="1" si="232"/>
        <v>296.06650000000002</v>
      </c>
      <c r="J283" s="4" t="str">
        <f>INDEX($N$33:$N$44,MATCH(A277,$L$33:$L$44,-1)+1,1)</f>
        <v>---</v>
      </c>
      <c r="K283" s="17">
        <f ca="1">MAX(ABS(F283),IF(J283="---",0,0.3*J283))</f>
        <v>109.3437</v>
      </c>
      <c r="L283" s="17">
        <f ca="1">MAX(ABS(G283),IF(J283="---",0,0.3*J283))</f>
        <v>110.29770000000001</v>
      </c>
      <c r="M283" s="17">
        <f ca="1">MAX(ABS(H283),J283)</f>
        <v>295.11250000000007</v>
      </c>
      <c r="N283" s="17">
        <f ca="1">MAX(ABS(I283),J283)</f>
        <v>296.06650000000002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6.1888427526898404</v>
      </c>
      <c r="T283" s="19">
        <f ca="1">MAX(N283-$Z243*(1-((0.48*$Z242+N285)/(0.48*$Z242))^2),0)/(($F243-2*$F244)*$O$2)*1000</f>
        <v>0.84799096282055864</v>
      </c>
      <c r="U283" s="17">
        <f ca="1">MAX(P283:T283)</f>
        <v>6.1888427526898404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11.779</v>
      </c>
      <c r="F284" s="18">
        <f t="shared" ca="1" si="232"/>
        <v>-59.099699999999991</v>
      </c>
      <c r="G284" s="18">
        <f t="shared" ca="1" si="232"/>
        <v>73.347699999999989</v>
      </c>
      <c r="H284" s="4">
        <f t="shared" ca="1" si="232"/>
        <v>-20.4954</v>
      </c>
      <c r="I284" s="4">
        <f t="shared" ca="1" si="232"/>
        <v>34.743400000000001</v>
      </c>
      <c r="J284" s="4" t="str">
        <f>INDEX($O$33:$O$44,MATCH(A277,$L$33:$L$44,-1)+1,1)</f>
        <v>---</v>
      </c>
      <c r="K284" s="17">
        <f ca="1">MAX(ABS(F284),J284)</f>
        <v>59.099699999999991</v>
      </c>
      <c r="L284" s="17">
        <f ca="1">MAX(ABS(G284),J284)</f>
        <v>73.347699999999989</v>
      </c>
      <c r="M284" s="17">
        <f ca="1">MAX(ABS(H284),IF(J284="---",0,0.3*J284))</f>
        <v>20.4954</v>
      </c>
      <c r="N284" s="17">
        <f ca="1">MAX(ABS(I284),IF(J284="---",0,0.3*J284))</f>
        <v>34.743400000000001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1.7106653686522555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1.7106653686522555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-1018.615</v>
      </c>
      <c r="F285" s="8">
        <f ca="1">O272</f>
        <v>-328.97839999999991</v>
      </c>
      <c r="G285" s="8">
        <f ca="1">P272</f>
        <v>-974.41359999999986</v>
      </c>
      <c r="H285" s="8">
        <f ca="1">Q272</f>
        <v>-336.57899999999995</v>
      </c>
      <c r="I285" s="8">
        <f ca="1">R272</f>
        <v>-966.81299999999987</v>
      </c>
      <c r="K285" s="17">
        <f ca="1">F285</f>
        <v>-328.97839999999991</v>
      </c>
      <c r="L285" s="17">
        <f t="shared" ref="L285:N285" ca="1" si="233">G285</f>
        <v>-974.41359999999986</v>
      </c>
      <c r="M285" s="17">
        <f t="shared" ca="1" si="233"/>
        <v>-336.57899999999995</v>
      </c>
      <c r="N285" s="17">
        <f t="shared" ca="1" si="233"/>
        <v>-966.81299999999987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541.46403896163099</v>
      </c>
      <c r="K286" s="4">
        <f ca="1">($Z243+$X283)*(1-ABS((0.48*$Z242+K285)/(0.48*$Z242+$W283))^(1+1/(1+$W283/$Z242)))</f>
        <v>392.80670987087586</v>
      </c>
      <c r="L286" s="4">
        <f ca="1">($Z243+$X283)*(1-ABS((0.48*$Z242+L285)/(0.48*$Z242+$W283))^(1+1/(1+$W283/$Z242)))</f>
        <v>534.64331389954168</v>
      </c>
      <c r="M286" s="4">
        <f ca="1">($Z243+$X283)*(1-ABS((0.48*$Z242+M285)/(0.48*$Z242+$W283))^(1+1/(1+$W283/$Z242)))</f>
        <v>394.91760734330609</v>
      </c>
      <c r="N286" s="4">
        <f ca="1">($Z243+$X283)*(1-ABS((0.48*$Z242+N285)/(0.48*$Z242+$W283))^(1+1/(1+$W283/$Z242)))</f>
        <v>533.43128857964462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213.02120542302538</v>
      </c>
      <c r="K287" s="4">
        <f ca="1">($Z244+$X284)*(1-ABS((0.48*$Z242+K285)/(0.48*$Z242+$W284))^(1+1/(1+$W284/$Z242)))</f>
        <v>163.66565244591186</v>
      </c>
      <c r="L287" s="4">
        <f ca="1">($Z244+$X284)*(1-ABS((0.48*$Z242+L285)/(0.48*$Z242+$W284))^(1+1/(1+$W284/$Z242)))</f>
        <v>210.71199574400694</v>
      </c>
      <c r="M287" s="4">
        <f ca="1">($Z244+$X284)*(1-ABS((0.48*$Z242+M285)/(0.48*$Z242+$W284))^(1+1/(1+$W284/$Z242)))</f>
        <v>164.35714540680121</v>
      </c>
      <c r="N287" s="4">
        <f ca="1">($Z244+$X284)*(1-ABS((0.48*$Z242+N285)/(0.48*$Z242+$W284))^(1+1/(1+$W284/$Z242)))</f>
        <v>210.30240775576934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1.3017591151195723E-2</v>
      </c>
      <c r="K288" s="3">
        <f t="shared" ref="K288:N288" ca="1" si="234">ABS(K283/K286)^1.5+ABS(K284/K287)^1.5</f>
        <v>0.36385728708965737</v>
      </c>
      <c r="L288" s="3">
        <f t="shared" ca="1" si="234"/>
        <v>0.2990771834105187</v>
      </c>
      <c r="M288" s="3">
        <f t="shared" ca="1" si="234"/>
        <v>0.69001922882016598</v>
      </c>
      <c r="N288" s="3">
        <f t="shared" ca="1" si="234"/>
        <v>0.48064050457643792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2017-02-28T09:42:45Z</dcterms:modified>
</cp:coreProperties>
</file>