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89" i="3" l="1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AE187" i="3"/>
  <c r="AB187" i="3"/>
  <c r="AE186" i="3"/>
  <c r="AE188" i="3" s="1"/>
  <c r="AB186" i="3"/>
  <c r="AB188" i="3" s="1"/>
  <c r="AE179" i="3"/>
  <c r="AB179" i="3"/>
  <c r="AE178" i="3"/>
  <c r="AE180" i="3" s="1"/>
  <c r="AB178" i="3"/>
  <c r="AB180" i="3" s="1"/>
  <c r="AE236" i="3"/>
  <c r="AB236" i="3"/>
  <c r="AE235" i="3"/>
  <c r="AE237" i="3" s="1"/>
  <c r="AB235" i="3"/>
  <c r="AB237" i="3" s="1"/>
  <c r="AE228" i="3"/>
  <c r="AB228" i="3"/>
  <c r="AE227" i="3"/>
  <c r="AE229" i="3" s="1"/>
  <c r="AB227" i="3"/>
  <c r="AB229" i="3" s="1"/>
  <c r="AE139" i="3" l="1"/>
  <c r="AB139" i="3"/>
  <c r="AE131" i="3"/>
  <c r="AB131" i="3"/>
  <c r="AE90" i="3"/>
  <c r="AB90" i="3"/>
  <c r="AE82" i="3"/>
  <c r="AB82" i="3"/>
  <c r="V186" i="3"/>
  <c r="V179" i="3"/>
  <c r="V178" i="3"/>
  <c r="V89" i="3" l="1"/>
  <c r="V88" i="3"/>
  <c r="V81" i="3"/>
  <c r="V80" i="3"/>
  <c r="V130" i="3"/>
  <c r="W130" i="3" s="1"/>
  <c r="X130" i="3" s="1"/>
  <c r="V129" i="3"/>
  <c r="W129" i="3" s="1"/>
  <c r="X129" i="3" s="1"/>
  <c r="V138" i="3"/>
  <c r="W138" i="3" s="1"/>
  <c r="X138" i="3" s="1"/>
  <c r="V137" i="3"/>
  <c r="W137" i="3" s="1"/>
  <c r="X137" i="3" s="1"/>
  <c r="V187" i="3"/>
  <c r="V228" i="3"/>
  <c r="W228" i="3" s="1"/>
  <c r="X228" i="3" s="1"/>
  <c r="V227" i="3"/>
  <c r="W227" i="3" s="1"/>
  <c r="X227" i="3" s="1"/>
  <c r="V236" i="3"/>
  <c r="W236" i="3" s="1"/>
  <c r="X236" i="3" s="1"/>
  <c r="V235" i="3"/>
  <c r="W235" i="3" s="1"/>
  <c r="X235" i="3" s="1"/>
  <c r="AE276" i="3"/>
  <c r="AB276" i="3"/>
  <c r="AE275" i="3"/>
  <c r="AB275" i="3"/>
  <c r="AE284" i="3"/>
  <c r="AE283" i="3"/>
  <c r="AB284" i="3"/>
  <c r="AB283" i="3"/>
  <c r="A229" i="3"/>
  <c r="Z194" i="3"/>
  <c r="Z196" i="3" s="1"/>
  <c r="W187" i="3"/>
  <c r="X187" i="3" s="1"/>
  <c r="W186" i="3"/>
  <c r="X186" i="3" s="1"/>
  <c r="A180" i="3"/>
  <c r="W179" i="3"/>
  <c r="X179" i="3" s="1"/>
  <c r="W178" i="3"/>
  <c r="X178" i="3" s="1"/>
  <c r="Z145" i="3"/>
  <c r="Z147" i="3" s="1"/>
  <c r="A131" i="3"/>
  <c r="Z96" i="3"/>
  <c r="Z98" i="3" s="1"/>
  <c r="S2" i="3"/>
  <c r="S1" i="3" s="1"/>
  <c r="AB277" i="3" l="1"/>
  <c r="V275" i="3" s="1"/>
  <c r="AE277" i="3"/>
  <c r="V276" i="3" s="1"/>
  <c r="Z97" i="3"/>
  <c r="Z146" i="3"/>
  <c r="AE285" i="3"/>
  <c r="V284" i="3" s="1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I160" i="3"/>
  <c r="I161" i="3"/>
  <c r="I175" i="3" s="1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166" i="3" l="1"/>
  <c r="E173" i="3" s="1"/>
  <c r="G165" i="3"/>
  <c r="G167" i="3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7" i="3" l="1"/>
  <c r="AC96" i="3"/>
  <c r="L172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K70" i="3" s="1"/>
  <c r="M166" i="3"/>
  <c r="O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P166" i="3" l="1"/>
  <c r="W34" i="3"/>
  <c r="V34" i="3"/>
  <c r="P175" i="3"/>
  <c r="G188" i="3" s="1"/>
  <c r="L188" i="3" s="1"/>
  <c r="L190" i="3" s="1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H263" i="3"/>
  <c r="H256" i="3"/>
  <c r="I256" i="3"/>
  <c r="I263" i="3"/>
  <c r="I270" i="3" s="1"/>
  <c r="L189" i="3" l="1"/>
  <c r="L191" i="3" s="1"/>
  <c r="R187" i="3"/>
  <c r="R186" i="3"/>
  <c r="U186" i="3" s="1"/>
  <c r="R77" i="3"/>
  <c r="I90" i="3" s="1"/>
  <c r="N90" i="3" s="1"/>
  <c r="T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U187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P283" i="3" s="1"/>
  <c r="M90" i="3"/>
  <c r="S89" i="3" s="1"/>
  <c r="G270" i="3"/>
  <c r="K270" i="3" s="1"/>
  <c r="K263" i="3"/>
  <c r="H270" i="3"/>
  <c r="L270" i="3" s="1"/>
  <c r="L263" i="3"/>
  <c r="L88" i="3"/>
  <c r="K88" i="3"/>
  <c r="V35" i="3" l="1"/>
  <c r="W35" i="3"/>
  <c r="Q88" i="3"/>
  <c r="K92" i="3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E286" i="3"/>
  <c r="P284" i="3"/>
  <c r="E287" i="3"/>
  <c r="K93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W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V33" i="3" l="1"/>
  <c r="U236" i="3"/>
  <c r="W36" i="3" s="1"/>
  <c r="K232" i="3"/>
  <c r="U227" i="3"/>
  <c r="V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L278" i="3"/>
  <c r="N286" i="3"/>
  <c r="N287" i="3"/>
  <c r="S284" i="3" l="1"/>
  <c r="U284" i="3" s="1"/>
  <c r="W37" i="3" s="1"/>
  <c r="S283" i="3"/>
  <c r="U283" i="3" s="1"/>
  <c r="U275" i="3"/>
  <c r="M286" i="3"/>
  <c r="K288" i="3"/>
  <c r="L280" i="3"/>
  <c r="A280" i="3" s="1"/>
  <c r="M287" i="3"/>
  <c r="N288" i="3"/>
  <c r="V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<sst xmlns="http://schemas.openxmlformats.org/spreadsheetml/2006/main" count="1913" uniqueCount="121">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</sst>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A24" zoomScale="70" zoomScaleNormal="70" workbookViewId="0">
      <selection activeCell="AC285" sqref="AC285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15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15</v>
      </c>
      <c r="B4" s="21">
        <f ca="1">MATCH(C2,INDIRECT("Pilastri!B1:B"&amp;TRIM(S1)),0)</f>
        <v>282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-4.71</v>
      </c>
      <c r="F4" s="22">
        <f ca="1">INDEX(Pilastri!$A$1:$K$10000,$B4,7)</f>
        <v>-2.1640000000000001</v>
      </c>
      <c r="G4" s="22">
        <f ca="1">INDEX(Pilastri!$A$1:$K$10000,$B4,8)</f>
        <v>66.230999999999995</v>
      </c>
      <c r="H4" s="22">
        <f ca="1">INDEX(Pilastri!$A$1:$K$10000,$B4,9)</f>
        <v>-2.8170000000000002</v>
      </c>
      <c r="I4" s="22">
        <f ca="1">INDEX(Pilastri!$A$1:$K$10000,$B4,10)</f>
        <v>-1.9610000000000001</v>
      </c>
      <c r="J4" s="22">
        <f ca="1">INDEX(Pilastri!$A$1:$K$10000,$B4,11)</f>
        <v>-1.9650000000000001</v>
      </c>
      <c r="K4" s="21">
        <f ca="1">INDEX(Pilastri!$A$1:$K$10000,$L4,2)</f>
        <v>15</v>
      </c>
      <c r="L4" s="21">
        <f ca="1">MATCH(C2,INDIRECT("Pilastri!B"&amp;TRIM(S2)&amp;":B10000"),0)+S1</f>
        <v>782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3.008</v>
      </c>
      <c r="P4" s="22">
        <f ca="1">INDEX(Pilastri!$A$1:$K$10000,$L4,7)</f>
        <v>2.1829999999999998</v>
      </c>
      <c r="Q4" s="22">
        <f ca="1">INDEX(Pilastri!$A$1:$K$10000,$L4,8)</f>
        <v>-0.433</v>
      </c>
      <c r="R4" s="22">
        <f ca="1">INDEX(Pilastri!$A$1:$K$10000,$L4,9)</f>
        <v>8.1910000000000007</v>
      </c>
      <c r="S4" s="22">
        <f ca="1">INDEX(Pilastri!$A$1:$K$10000,$L4,10)</f>
        <v>0.38700000000000001</v>
      </c>
      <c r="T4" s="22">
        <f ca="1">INDEX(Pilastri!$A$1:$K$10000,$L4,11)</f>
        <v>0.38800000000000001</v>
      </c>
      <c r="U4" s="22"/>
      <c r="V4" s="38">
        <f ca="1">K4</f>
        <v>15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283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7.2220000000000004</v>
      </c>
      <c r="F5" s="25">
        <f ca="1">INDEX(Pilastri!$A$1:$K$10000,$B5,7)</f>
        <v>3.8010000000000002</v>
      </c>
      <c r="G5" s="25">
        <f ca="1">INDEX(Pilastri!$A$1:$K$10000,$B5,8)</f>
        <v>-47.5</v>
      </c>
      <c r="H5" s="25">
        <f ca="1">INDEX(Pilastri!$A$1:$K$10000,$B5,9)</f>
        <v>2.3639999999999999</v>
      </c>
      <c r="I5" s="25">
        <f ca="1">INDEX(Pilastri!$A$1:$K$10000,$B5,10)</f>
        <v>1.6</v>
      </c>
      <c r="J5" s="25">
        <f ca="1">INDEX(Pilastri!$A$1:$K$10000,$B5,11)</f>
        <v>1.6040000000000001</v>
      </c>
      <c r="K5" s="24"/>
      <c r="L5" s="1">
        <f ca="1">L4+1</f>
        <v>783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-2.4039999999999999</v>
      </c>
      <c r="P5" s="25">
        <f ca="1">INDEX(Pilastri!$A$1:$K$10000,$L5,7)</f>
        <v>-1.7529999999999999</v>
      </c>
      <c r="Q5" s="25">
        <f ca="1">INDEX(Pilastri!$A$1:$K$10000,$L5,8)</f>
        <v>0.32500000000000001</v>
      </c>
      <c r="R5" s="25">
        <f ca="1">INDEX(Pilastri!$A$1:$K$10000,$L5,9)</f>
        <v>-3.4729999999999999</v>
      </c>
      <c r="S5" s="25">
        <f ca="1">INDEX(Pilastri!$A$1:$K$10000,$L5,10)</f>
        <v>-7.1999999999999995E-2</v>
      </c>
      <c r="T5" s="25">
        <f ca="1">INDEX(Pilastri!$A$1:$K$10000,$L5,11)</f>
        <v>-7.1999999999999995E-2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284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-3.6160000000000001</v>
      </c>
      <c r="F6" s="25">
        <f ca="1">INDEX(Pilastri!$A$1:$K$10000,$B6,7)</f>
        <v>-1.8080000000000001</v>
      </c>
      <c r="G6" s="25">
        <f ca="1">INDEX(Pilastri!$A$1:$K$10000,$B6,8)</f>
        <v>34.231999999999999</v>
      </c>
      <c r="H6" s="25">
        <f ca="1">INDEX(Pilastri!$A$1:$K$10000,$B6,9)</f>
        <v>-1.5640000000000001</v>
      </c>
      <c r="I6" s="25">
        <f ca="1">INDEX(Pilastri!$A$1:$K$10000,$B6,10)</f>
        <v>-1.079</v>
      </c>
      <c r="J6" s="25">
        <f ca="1">INDEX(Pilastri!$A$1:$K$10000,$B6,11)</f>
        <v>-1.081</v>
      </c>
      <c r="K6" s="24"/>
      <c r="L6" s="1">
        <f t="shared" ref="L6:L7" ca="1" si="1">L5+1</f>
        <v>784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1.64</v>
      </c>
      <c r="P6" s="25">
        <f ca="1">INDEX(Pilastri!$A$1:$K$10000,$L6,7)</f>
        <v>1.1930000000000001</v>
      </c>
      <c r="Q6" s="25">
        <f ca="1">INDEX(Pilastri!$A$1:$K$10000,$L6,8)</f>
        <v>-0.219</v>
      </c>
      <c r="R6" s="25">
        <f ca="1">INDEX(Pilastri!$A$1:$K$10000,$L6,9)</f>
        <v>3.0430000000000001</v>
      </c>
      <c r="S6" s="25">
        <f ca="1">INDEX(Pilastri!$A$1:$K$10000,$L6,10)</f>
        <v>0.13900000000000001</v>
      </c>
      <c r="T6" s="25">
        <f ca="1">INDEX(Pilastri!$A$1:$K$10000,$L6,11)</f>
        <v>0.13900000000000001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285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-163.06899999999999</v>
      </c>
      <c r="F7" s="25">
        <f ca="1">INDEX(Pilastri!$A$1:$K$10000,$B7,7)</f>
        <v>-99.643000000000001</v>
      </c>
      <c r="G7" s="25">
        <f ca="1">INDEX(Pilastri!$A$1:$K$10000,$B7,8)</f>
        <v>1.5089999999999999</v>
      </c>
      <c r="H7" s="25">
        <f ca="1">INDEX(Pilastri!$A$1:$K$10000,$B7,9)</f>
        <v>-7.6999999999999999E-2</v>
      </c>
      <c r="I7" s="25">
        <f ca="1">INDEX(Pilastri!$A$1:$K$10000,$B7,10)</f>
        <v>-5.0999999999999997E-2</v>
      </c>
      <c r="J7" s="25">
        <f ca="1">INDEX(Pilastri!$A$1:$K$10000,$B7,11)</f>
        <v>-5.0999999999999997E-2</v>
      </c>
      <c r="K7" s="24"/>
      <c r="L7" s="1">
        <f t="shared" ca="1" si="1"/>
        <v>785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-3.4359999999999999</v>
      </c>
      <c r="P7" s="25">
        <f ca="1">INDEX(Pilastri!$A$1:$K$10000,$L7,7)</f>
        <v>-2.589</v>
      </c>
      <c r="Q7" s="25">
        <f ca="1">INDEX(Pilastri!$A$1:$K$10000,$L7,8)</f>
        <v>0.184</v>
      </c>
      <c r="R7" s="25">
        <f ca="1">INDEX(Pilastri!$A$1:$K$10000,$L7,9)</f>
        <v>-3.492</v>
      </c>
      <c r="S7" s="25">
        <f ca="1">INDEX(Pilastri!$A$1:$K$10000,$L7,10)</f>
        <v>-0.16500000000000001</v>
      </c>
      <c r="T7" s="25">
        <f ca="1">INDEX(Pilastri!$A$1:$K$10000,$L7,11)</f>
        <v>-0.16500000000000001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-166.505</v>
      </c>
      <c r="Z7" s="42">
        <f t="shared" ca="1" si="2"/>
        <v>-102.232</v>
      </c>
      <c r="AA7" s="42">
        <f t="shared" ca="1" si="2"/>
        <v>1.6929999999999998</v>
      </c>
      <c r="AB7" s="42">
        <f t="shared" ca="1" si="2"/>
        <v>-3.569</v>
      </c>
      <c r="AC7" s="42">
        <f t="shared" ca="1" si="2"/>
        <v>-0.216</v>
      </c>
      <c r="AD7" s="44">
        <f t="shared" ca="1" si="2"/>
        <v>-0.216</v>
      </c>
    </row>
    <row r="8" spans="1:30" x14ac:dyDescent="0.2">
      <c r="A8" s="23"/>
      <c r="B8" s="1">
        <f ca="1">IF(ROW(C8)-ROW(C$4)&gt;=4*$C$4,"",B7+1)</f>
        <v>286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-7.593</v>
      </c>
      <c r="F8" s="25">
        <f ca="1">IF(D8="","",INDEX(Pilastri!$A$1:$K$10000,$B8,7))</f>
        <v>-4.3250000000000002</v>
      </c>
      <c r="G8" s="25">
        <f ca="1">IF(E8="","",INDEX(Pilastri!$A$1:$K$10000,$B8,8))</f>
        <v>119.873</v>
      </c>
      <c r="H8" s="25">
        <f ca="1">IF(F8="","",INDEX(Pilastri!$A$1:$K$10000,$B8,9))</f>
        <v>-3.9180000000000001</v>
      </c>
      <c r="I8" s="25">
        <f ca="1">IF(G8="","",INDEX(Pilastri!$A$1:$K$10000,$B8,10))</f>
        <v>-2.6520000000000001</v>
      </c>
      <c r="J8" s="25">
        <f ca="1">IF(H8="","",INDEX(Pilastri!$A$1:$K$10000,$B8,11))</f>
        <v>-2.657</v>
      </c>
      <c r="K8" s="24"/>
      <c r="L8" s="1">
        <f ca="1">IF(ROW(M8)-ROW(M$4)&gt;=4*$C$4,"",L7+1)</f>
        <v>786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0.96799999999999997</v>
      </c>
      <c r="P8" s="25">
        <f ca="1">IF(N8="","",INDEX(Pilastri!$A$1:$K$10000,$L8,7))</f>
        <v>0.68100000000000005</v>
      </c>
      <c r="Q8" s="25">
        <f ca="1">IF(O8="","",INDEX(Pilastri!$A$1:$K$10000,$L8,8))</f>
        <v>-0.41899999999999998</v>
      </c>
      <c r="R8" s="25">
        <f ca="1">IF(P8="","",INDEX(Pilastri!$A$1:$K$10000,$L8,9))</f>
        <v>12.676</v>
      </c>
      <c r="S8" s="25">
        <f ca="1">IF(Q8="","",INDEX(Pilastri!$A$1:$K$10000,$L8,10))</f>
        <v>0.53100000000000003</v>
      </c>
      <c r="T8" s="25">
        <f ca="1">IF(R8="","",INDEX(Pilastri!$A$1:$K$10000,$L8,11))</f>
        <v>0.53200000000000003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287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6.0709999999999997</v>
      </c>
      <c r="F9" s="25">
        <f ca="1">IF(D9="","",INDEX(Pilastri!$A$1:$K$10000,$B9,7))</f>
        <v>3.3820000000000001</v>
      </c>
      <c r="G9" s="25">
        <f ca="1">IF(E9="","",INDEX(Pilastri!$A$1:$K$10000,$B9,8))</f>
        <v>-86.245000000000005</v>
      </c>
      <c r="H9" s="25">
        <f ca="1">IF(F9="","",INDEX(Pilastri!$A$1:$K$10000,$B9,9))</f>
        <v>3.0539999999999998</v>
      </c>
      <c r="I9" s="25">
        <f ca="1">IF(G9="","",INDEX(Pilastri!$A$1:$K$10000,$B9,10))</f>
        <v>2.0270000000000001</v>
      </c>
      <c r="J9" s="25">
        <f ca="1">IF(H9="","",INDEX(Pilastri!$A$1:$K$10000,$B9,11))</f>
        <v>2.032</v>
      </c>
      <c r="K9" s="24"/>
      <c r="L9" s="24">
        <f t="shared" ref="L9:L27" ca="1" si="4">IF(ROW(M9)-ROW(M$4)&gt;=4*$C$4,"",L8+1)</f>
        <v>787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-1.367</v>
      </c>
      <c r="P9" s="25">
        <f ca="1">IF(N9="","",INDEX(Pilastri!$A$1:$K$10000,$L9,7))</f>
        <v>-0.97599999999999998</v>
      </c>
      <c r="Q9" s="25">
        <f ca="1">IF(O9="","",INDEX(Pilastri!$A$1:$K$10000,$L9,8))</f>
        <v>0.27200000000000002</v>
      </c>
      <c r="R9" s="25">
        <f ca="1">IF(P9="","",INDEX(Pilastri!$A$1:$K$10000,$L9,9))</f>
        <v>-6.3620000000000001</v>
      </c>
      <c r="S9" s="25">
        <f ca="1">IF(Q9="","",INDEX(Pilastri!$A$1:$K$10000,$L9,10))</f>
        <v>-0.25600000000000001</v>
      </c>
      <c r="T9" s="25">
        <f ca="1">IF(R9="","",INDEX(Pilastri!$A$1:$K$10000,$L9,11))</f>
        <v>-0.25700000000000001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288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-4.141</v>
      </c>
      <c r="F10" s="25">
        <f ca="1">IF(D10="","",INDEX(Pilastri!$A$1:$K$10000,$B10,7))</f>
        <v>-2.335</v>
      </c>
      <c r="G10" s="25">
        <f ca="1">IF(E10="","",INDEX(Pilastri!$A$1:$K$10000,$B10,8))</f>
        <v>62.232999999999997</v>
      </c>
      <c r="H10" s="25">
        <f ca="1">IF(F10="","",INDEX(Pilastri!$A$1:$K$10000,$B10,9))</f>
        <v>-2.11</v>
      </c>
      <c r="I10" s="25">
        <f ca="1">IF(G10="","",INDEX(Pilastri!$A$1:$K$10000,$B10,10))</f>
        <v>-1.4179999999999999</v>
      </c>
      <c r="J10" s="25">
        <f ca="1">IF(H10="","",INDEX(Pilastri!$A$1:$K$10000,$B10,11))</f>
        <v>-1.421</v>
      </c>
      <c r="K10" s="24"/>
      <c r="L10" s="24">
        <f t="shared" ca="1" si="4"/>
        <v>788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0.70699999999999996</v>
      </c>
      <c r="P10" s="25">
        <f ca="1">IF(N10="","",INDEX(Pilastri!$A$1:$K$10000,$L10,7))</f>
        <v>0.502</v>
      </c>
      <c r="Q10" s="25">
        <f ca="1">IF(O10="","",INDEX(Pilastri!$A$1:$K$10000,$L10,8))</f>
        <v>-0.20300000000000001</v>
      </c>
      <c r="R10" s="25">
        <f ca="1">IF(P10="","",INDEX(Pilastri!$A$1:$K$10000,$L10,9))</f>
        <v>5.57</v>
      </c>
      <c r="S10" s="25">
        <f ca="1">IF(Q10="","",INDEX(Pilastri!$A$1:$K$10000,$L10,10))</f>
        <v>0.23799999999999999</v>
      </c>
      <c r="T10" s="25">
        <f ca="1">IF(R10="","",INDEX(Pilastri!$A$1:$K$10000,$L10,11))</f>
        <v>0.23899999999999999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289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-355.488</v>
      </c>
      <c r="F11" s="25">
        <f ca="1">IF(D11="","",INDEX(Pilastri!$A$1:$K$10000,$B11,7))</f>
        <v>-218.55199999999999</v>
      </c>
      <c r="G11" s="25">
        <f ca="1">IF(E11="","",INDEX(Pilastri!$A$1:$K$10000,$B11,8))</f>
        <v>6.7050000000000001</v>
      </c>
      <c r="H11" s="25">
        <f ca="1">IF(F11="","",INDEX(Pilastri!$A$1:$K$10000,$B11,9))</f>
        <v>-0.28699999999999998</v>
      </c>
      <c r="I11" s="25">
        <f ca="1">IF(G11="","",INDEX(Pilastri!$A$1:$K$10000,$B11,10))</f>
        <v>-0.19800000000000001</v>
      </c>
      <c r="J11" s="25">
        <f ca="1">IF(H11="","",INDEX(Pilastri!$A$1:$K$10000,$B11,11))</f>
        <v>-0.19800000000000001</v>
      </c>
      <c r="K11" s="24"/>
      <c r="L11" s="24">
        <f t="shared" ca="1" si="4"/>
        <v>789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-7.0279999999999996</v>
      </c>
      <c r="P11" s="25">
        <f ca="1">IF(N11="","",INDEX(Pilastri!$A$1:$K$10000,$L11,7))</f>
        <v>-5.2839999999999998</v>
      </c>
      <c r="Q11" s="25">
        <f ca="1">IF(O11="","",INDEX(Pilastri!$A$1:$K$10000,$L11,8))</f>
        <v>0.42899999999999999</v>
      </c>
      <c r="R11" s="25">
        <f ca="1">IF(P11="","",INDEX(Pilastri!$A$1:$K$10000,$L11,9))</f>
        <v>-9.1240000000000006</v>
      </c>
      <c r="S11" s="25">
        <f ca="1">IF(Q11="","",INDEX(Pilastri!$A$1:$K$10000,$L11,10))</f>
        <v>-0.42699999999999999</v>
      </c>
      <c r="T11" s="25">
        <f ca="1">IF(R11="","",INDEX(Pilastri!$A$1:$K$10000,$L11,11))</f>
        <v>-0.42799999999999999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-362.51600000000002</v>
      </c>
      <c r="Z11" s="42">
        <f t="shared" ca="1" si="5"/>
        <v>-223.83599999999998</v>
      </c>
      <c r="AA11" s="42">
        <f t="shared" ca="1" si="5"/>
        <v>7.1340000000000003</v>
      </c>
      <c r="AB11" s="42">
        <f t="shared" ca="1" si="5"/>
        <v>-9.4110000000000014</v>
      </c>
      <c r="AC11" s="42">
        <f t="shared" ca="1" si="5"/>
        <v>-0.625</v>
      </c>
      <c r="AD11" s="44">
        <f t="shared" ca="1" si="5"/>
        <v>-0.626</v>
      </c>
    </row>
    <row r="12" spans="1:30" x14ac:dyDescent="0.2">
      <c r="A12" s="23"/>
      <c r="B12" s="24">
        <f t="shared" ca="1" si="3"/>
        <v>290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-6.6950000000000003</v>
      </c>
      <c r="F12" s="25">
        <f ca="1">IF(D12="","",INDEX(Pilastri!$A$1:$K$10000,$B12,7))</f>
        <v>-3.6549999999999998</v>
      </c>
      <c r="G12" s="25">
        <f ca="1">IF(E12="","",INDEX(Pilastri!$A$1:$K$10000,$B12,8))</f>
        <v>157.852</v>
      </c>
      <c r="H12" s="25">
        <f ca="1">IF(F12="","",INDEX(Pilastri!$A$1:$K$10000,$B12,9))</f>
        <v>-5.0599999999999996</v>
      </c>
      <c r="I12" s="25">
        <f ca="1">IF(G12="","",INDEX(Pilastri!$A$1:$K$10000,$B12,10))</f>
        <v>-3.6339999999999999</v>
      </c>
      <c r="J12" s="25">
        <f ca="1">IF(H12="","",INDEX(Pilastri!$A$1:$K$10000,$B12,11))</f>
        <v>-3.6419999999999999</v>
      </c>
      <c r="K12" s="24"/>
      <c r="L12" s="24">
        <f t="shared" ca="1" si="4"/>
        <v>790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1.7410000000000001</v>
      </c>
      <c r="P12" s="25">
        <f ca="1">IF(N12="","",INDEX(Pilastri!$A$1:$K$10000,$L12,7))</f>
        <v>1.264</v>
      </c>
      <c r="Q12" s="25">
        <f ca="1">IF(O12="","",INDEX(Pilastri!$A$1:$K$10000,$L12,8))</f>
        <v>-0.42199999999999999</v>
      </c>
      <c r="R12" s="25">
        <f ca="1">IF(P12="","",INDEX(Pilastri!$A$1:$K$10000,$L12,9))</f>
        <v>12.417999999999999</v>
      </c>
      <c r="S12" s="25">
        <f ca="1">IF(Q12="","",INDEX(Pilastri!$A$1:$K$10000,$L12,10))</f>
        <v>0.51900000000000002</v>
      </c>
      <c r="T12" s="25">
        <f ca="1">IF(R12="","",INDEX(Pilastri!$A$1:$K$10000,$L12,11))</f>
        <v>0.52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291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5.5629999999999997</v>
      </c>
      <c r="F13" s="25">
        <f ca="1">IF(D13="","",INDEX(Pilastri!$A$1:$K$10000,$B13,7))</f>
        <v>3.05</v>
      </c>
      <c r="G13" s="25">
        <f ca="1">IF(E13="","",INDEX(Pilastri!$A$1:$K$10000,$B13,8))</f>
        <v>-126.355</v>
      </c>
      <c r="H13" s="25">
        <f ca="1">IF(F13="","",INDEX(Pilastri!$A$1:$K$10000,$B13,9))</f>
        <v>4.5579999999999998</v>
      </c>
      <c r="I13" s="25">
        <f ca="1">IF(G13="","",INDEX(Pilastri!$A$1:$K$10000,$B13,10))</f>
        <v>3.1709999999999998</v>
      </c>
      <c r="J13" s="25">
        <f ca="1">IF(H13="","",INDEX(Pilastri!$A$1:$K$10000,$B13,11))</f>
        <v>3.1779999999999999</v>
      </c>
      <c r="K13" s="24"/>
      <c r="L13" s="24">
        <f t="shared" ca="1" si="4"/>
        <v>791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-1.65</v>
      </c>
      <c r="P13" s="25">
        <f ca="1">IF(N13="","",INDEX(Pilastri!$A$1:$K$10000,$L13,7))</f>
        <v>-1.1759999999999999</v>
      </c>
      <c r="Q13" s="25">
        <f ca="1">IF(O13="","",INDEX(Pilastri!$A$1:$K$10000,$L13,8))</f>
        <v>0.40400000000000003</v>
      </c>
      <c r="R13" s="25">
        <f ca="1">IF(P13="","",INDEX(Pilastri!$A$1:$K$10000,$L13,9))</f>
        <v>-8.2520000000000007</v>
      </c>
      <c r="S13" s="25">
        <f ca="1">IF(Q13="","",INDEX(Pilastri!$A$1:$K$10000,$L13,10))</f>
        <v>-0.36699999999999999</v>
      </c>
      <c r="T13" s="25">
        <f ca="1">IF(R13="","",INDEX(Pilastri!$A$1:$K$10000,$L13,11))</f>
        <v>-0.36799999999999999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292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-3.7149999999999999</v>
      </c>
      <c r="F14" s="25">
        <f ca="1">IF(D14="","",INDEX(Pilastri!$A$1:$K$10000,$B14,7))</f>
        <v>-2.032</v>
      </c>
      <c r="G14" s="25">
        <f ca="1">IF(E14="","",INDEX(Pilastri!$A$1:$K$10000,$B14,8))</f>
        <v>85.852000000000004</v>
      </c>
      <c r="H14" s="25">
        <f ca="1">IF(F14="","",INDEX(Pilastri!$A$1:$K$10000,$B14,9))</f>
        <v>-2.9089999999999998</v>
      </c>
      <c r="I14" s="25">
        <f ca="1">IF(G14="","",INDEX(Pilastri!$A$1:$K$10000,$B14,10))</f>
        <v>-2.0619999999999998</v>
      </c>
      <c r="J14" s="25">
        <f ca="1">IF(H14="","",INDEX(Pilastri!$A$1:$K$10000,$B14,11))</f>
        <v>-2.0670000000000002</v>
      </c>
      <c r="K14" s="24"/>
      <c r="L14" s="24">
        <f t="shared" ca="1" si="4"/>
        <v>792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1.0269999999999999</v>
      </c>
      <c r="P14" s="25">
        <f ca="1">IF(N14="","",INDEX(Pilastri!$A$1:$K$10000,$L14,7))</f>
        <v>0.73899999999999999</v>
      </c>
      <c r="Q14" s="25">
        <f ca="1">IF(O14="","",INDEX(Pilastri!$A$1:$K$10000,$L14,8))</f>
        <v>-0.24399999999999999</v>
      </c>
      <c r="R14" s="25">
        <f ca="1">IF(P14="","",INDEX(Pilastri!$A$1:$K$10000,$L14,9))</f>
        <v>6.1020000000000003</v>
      </c>
      <c r="S14" s="25">
        <f ca="1">IF(Q14="","",INDEX(Pilastri!$A$1:$K$10000,$L14,10))</f>
        <v>0.26900000000000002</v>
      </c>
      <c r="T14" s="25">
        <f ca="1">IF(R14="","",INDEX(Pilastri!$A$1:$K$10000,$L14,11))</f>
        <v>0.26900000000000002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293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-544.54999999999995</v>
      </c>
      <c r="F15" s="25">
        <f ca="1">IF(D15="","",INDEX(Pilastri!$A$1:$K$10000,$B15,7))</f>
        <v>-335.49799999999999</v>
      </c>
      <c r="G15" s="25">
        <f ca="1">IF(E15="","",INDEX(Pilastri!$A$1:$K$10000,$B15,8))</f>
        <v>16.34</v>
      </c>
      <c r="H15" s="25">
        <f ca="1">IF(F15="","",INDEX(Pilastri!$A$1:$K$10000,$B15,9))</f>
        <v>-0.61599999999999999</v>
      </c>
      <c r="I15" s="25">
        <f ca="1">IF(G15="","",INDEX(Pilastri!$A$1:$K$10000,$B15,10))</f>
        <v>-0.432</v>
      </c>
      <c r="J15" s="25">
        <f ca="1">IF(H15="","",INDEX(Pilastri!$A$1:$K$10000,$B15,11))</f>
        <v>-0.433</v>
      </c>
      <c r="K15" s="24"/>
      <c r="L15" s="24">
        <f t="shared" ca="1" si="4"/>
        <v>793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-10.506</v>
      </c>
      <c r="P15" s="25">
        <f ca="1">IF(N15="","",INDEX(Pilastri!$A$1:$K$10000,$L15,7))</f>
        <v>-7.8949999999999996</v>
      </c>
      <c r="Q15" s="25">
        <f ca="1">IF(O15="","",INDEX(Pilastri!$A$1:$K$10000,$L15,8))</f>
        <v>0.70199999999999996</v>
      </c>
      <c r="R15" s="25">
        <f ca="1">IF(P15="","",INDEX(Pilastri!$A$1:$K$10000,$L15,9))</f>
        <v>-16.526</v>
      </c>
      <c r="S15" s="25">
        <f ca="1">IF(Q15="","",INDEX(Pilastri!$A$1:$K$10000,$L15,10))</f>
        <v>-0.76300000000000001</v>
      </c>
      <c r="T15" s="25">
        <f ca="1">IF(R15="","",INDEX(Pilastri!$A$1:$K$10000,$L15,11))</f>
        <v>-0.76400000000000001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-555.05599999999993</v>
      </c>
      <c r="Z15" s="42">
        <f t="shared" ca="1" si="6"/>
        <v>-343.39299999999997</v>
      </c>
      <c r="AA15" s="42">
        <f t="shared" ca="1" si="6"/>
        <v>17.042000000000002</v>
      </c>
      <c r="AB15" s="42">
        <f t="shared" ca="1" si="6"/>
        <v>-17.141999999999999</v>
      </c>
      <c r="AC15" s="42">
        <f t="shared" ca="1" si="6"/>
        <v>-1.1950000000000001</v>
      </c>
      <c r="AD15" s="44">
        <f t="shared" ca="1" si="6"/>
        <v>-1.1970000000000001</v>
      </c>
    </row>
    <row r="16" spans="1:30" x14ac:dyDescent="0.2">
      <c r="A16" s="23"/>
      <c r="B16" s="24">
        <f t="shared" ca="1" si="3"/>
        <v>294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-4.1369999999999996</v>
      </c>
      <c r="F16" s="25">
        <f ca="1">IF(D16="","",INDEX(Pilastri!$A$1:$K$10000,$B16,7))</f>
        <v>-2.133</v>
      </c>
      <c r="G16" s="25">
        <f ca="1">IF(E16="","",INDEX(Pilastri!$A$1:$K$10000,$B16,8))</f>
        <v>168.96899999999999</v>
      </c>
      <c r="H16" s="25">
        <f ca="1">IF(F16="","",INDEX(Pilastri!$A$1:$K$10000,$B16,9))</f>
        <v>-4.4450000000000003</v>
      </c>
      <c r="I16" s="25">
        <f ca="1">IF(G16="","",INDEX(Pilastri!$A$1:$K$10000,$B16,10))</f>
        <v>-3.2250000000000001</v>
      </c>
      <c r="J16" s="25">
        <f ca="1">IF(H16="","",INDEX(Pilastri!$A$1:$K$10000,$B16,11))</f>
        <v>-3.2320000000000002</v>
      </c>
      <c r="K16" s="24"/>
      <c r="L16" s="24">
        <f t="shared" ca="1" si="4"/>
        <v>794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1.482</v>
      </c>
      <c r="P16" s="25">
        <f ca="1">IF(N16="","",INDEX(Pilastri!$A$1:$K$10000,$L16,7))</f>
        <v>1.091</v>
      </c>
      <c r="Q16" s="25">
        <f ca="1">IF(O16="","",INDEX(Pilastri!$A$1:$K$10000,$L16,8))</f>
        <v>0.32600000000000001</v>
      </c>
      <c r="R16" s="25">
        <f ca="1">IF(P16="","",INDEX(Pilastri!$A$1:$K$10000,$L16,9))</f>
        <v>12.598000000000001</v>
      </c>
      <c r="S16" s="25">
        <f ca="1">IF(Q16="","",INDEX(Pilastri!$A$1:$K$10000,$L16,10))</f>
        <v>0.498</v>
      </c>
      <c r="T16" s="25">
        <f ca="1">IF(R16="","",INDEX(Pilastri!$A$1:$K$10000,$L16,11))</f>
        <v>0.499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295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2.1739999999999999</v>
      </c>
      <c r="F17" s="25">
        <f ca="1">IF(D17="","",INDEX(Pilastri!$A$1:$K$10000,$B17,7))</f>
        <v>0.96799999999999997</v>
      </c>
      <c r="G17" s="25">
        <f ca="1">IF(E17="","",INDEX(Pilastri!$A$1:$K$10000,$B17,8))</f>
        <v>-161.137</v>
      </c>
      <c r="H17" s="25">
        <f ca="1">IF(F17="","",INDEX(Pilastri!$A$1:$K$10000,$B17,9))</f>
        <v>5.3719999999999999</v>
      </c>
      <c r="I17" s="25">
        <f ca="1">IF(G17="","",INDEX(Pilastri!$A$1:$K$10000,$B17,10))</f>
        <v>4.2069999999999999</v>
      </c>
      <c r="J17" s="25">
        <f ca="1">IF(H17="","",INDEX(Pilastri!$A$1:$K$10000,$B17,11))</f>
        <v>4.2160000000000002</v>
      </c>
      <c r="K17" s="24"/>
      <c r="L17" s="24">
        <f t="shared" ca="1" si="4"/>
        <v>795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-2.052</v>
      </c>
      <c r="P17" s="25">
        <f ca="1">IF(N17="","",INDEX(Pilastri!$A$1:$K$10000,$L17,7))</f>
        <v>-1.4530000000000001</v>
      </c>
      <c r="Q17" s="25">
        <f ca="1">IF(O17="","",INDEX(Pilastri!$A$1:$K$10000,$L17,8))</f>
        <v>0.73799999999999999</v>
      </c>
      <c r="R17" s="25">
        <f ca="1">IF(P17="","",INDEX(Pilastri!$A$1:$K$10000,$L17,9))</f>
        <v>-12.583</v>
      </c>
      <c r="S17" s="25">
        <f ca="1">IF(Q17="","",INDEX(Pilastri!$A$1:$K$10000,$L17,10))</f>
        <v>-0.59699999999999998</v>
      </c>
      <c r="T17" s="25">
        <f ca="1">IF(R17="","",INDEX(Pilastri!$A$1:$K$10000,$L17,11))</f>
        <v>-0.59799999999999998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296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-1.9119999999999999</v>
      </c>
      <c r="F18" s="25">
        <f ca="1">IF(D18="","",INDEX(Pilastri!$A$1:$K$10000,$B18,7))</f>
        <v>-0.94</v>
      </c>
      <c r="G18" s="25">
        <f ca="1">IF(E18="","",INDEX(Pilastri!$A$1:$K$10000,$B18,8))</f>
        <v>99.796000000000006</v>
      </c>
      <c r="H18" s="25">
        <f ca="1">IF(F18="","",INDEX(Pilastri!$A$1:$K$10000,$B18,9))</f>
        <v>-2.9590000000000001</v>
      </c>
      <c r="I18" s="25">
        <f ca="1">IF(G18="","",INDEX(Pilastri!$A$1:$K$10000,$B18,10))</f>
        <v>-2.2519999999999998</v>
      </c>
      <c r="J18" s="25">
        <f ca="1">IF(H18="","",INDEX(Pilastri!$A$1:$K$10000,$B18,11))</f>
        <v>-2.2570000000000001</v>
      </c>
      <c r="K18" s="24"/>
      <c r="L18" s="24">
        <f t="shared" ca="1" si="4"/>
        <v>796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1.071</v>
      </c>
      <c r="P18" s="25">
        <f ca="1">IF(N18="","",INDEX(Pilastri!$A$1:$K$10000,$L18,7))</f>
        <v>0.77100000000000002</v>
      </c>
      <c r="Q18" s="25">
        <f ca="1">IF(O18="","",INDEX(Pilastri!$A$1:$K$10000,$L18,8))</f>
        <v>-0.29699999999999999</v>
      </c>
      <c r="R18" s="25">
        <f ca="1">IF(P18="","",INDEX(Pilastri!$A$1:$K$10000,$L18,9))</f>
        <v>7.5220000000000002</v>
      </c>
      <c r="S18" s="25">
        <f ca="1">IF(Q18="","",INDEX(Pilastri!$A$1:$K$10000,$L18,10))</f>
        <v>0.33200000000000002</v>
      </c>
      <c r="T18" s="25">
        <f ca="1">IF(R18="","",INDEX(Pilastri!$A$1:$K$10000,$L18,11))</f>
        <v>0.33200000000000002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297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-731.51199999999994</v>
      </c>
      <c r="F19" s="25">
        <f ca="1">IF(D19="","",INDEX(Pilastri!$A$1:$K$10000,$B19,7))</f>
        <v>-451.19400000000002</v>
      </c>
      <c r="G19" s="25">
        <f ca="1">IF(E19="","",INDEX(Pilastri!$A$1:$K$10000,$B19,8))</f>
        <v>29.748999999999999</v>
      </c>
      <c r="H19" s="25">
        <f ca="1">IF(F19="","",INDEX(Pilastri!$A$1:$K$10000,$B19,9))</f>
        <v>-1.02</v>
      </c>
      <c r="I19" s="25">
        <f ca="1">IF(G19="","",INDEX(Pilastri!$A$1:$K$10000,$B19,10))</f>
        <v>-0.72599999999999998</v>
      </c>
      <c r="J19" s="25">
        <f ca="1">IF(H19="","",INDEX(Pilastri!$A$1:$K$10000,$B19,11))</f>
        <v>-0.72699999999999998</v>
      </c>
      <c r="K19" s="24"/>
      <c r="L19" s="24">
        <f t="shared" ca="1" si="4"/>
        <v>797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-13.993</v>
      </c>
      <c r="P19" s="25">
        <f ca="1">IF(N19="","",INDEX(Pilastri!$A$1:$K$10000,$L19,7))</f>
        <v>-10.516999999999999</v>
      </c>
      <c r="Q19" s="25">
        <f ca="1">IF(O19="","",INDEX(Pilastri!$A$1:$K$10000,$L19,8))</f>
        <v>0.98199999999999998</v>
      </c>
      <c r="R19" s="25">
        <f ca="1">IF(P19="","",INDEX(Pilastri!$A$1:$K$10000,$L19,9))</f>
        <v>-25.003</v>
      </c>
      <c r="S19" s="25">
        <f ca="1">IF(Q19="","",INDEX(Pilastri!$A$1:$K$10000,$L19,10))</f>
        <v>-1.139</v>
      </c>
      <c r="T19" s="25">
        <f ca="1">IF(R19="","",INDEX(Pilastri!$A$1:$K$10000,$L19,11))</f>
        <v>-1.141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-745.505</v>
      </c>
      <c r="Z19" s="42">
        <f t="shared" ca="1" si="7"/>
        <v>-461.71100000000001</v>
      </c>
      <c r="AA19" s="42">
        <f t="shared" ca="1" si="7"/>
        <v>30.730999999999998</v>
      </c>
      <c r="AB19" s="42">
        <f t="shared" ca="1" si="7"/>
        <v>-26.023</v>
      </c>
      <c r="AC19" s="42">
        <f t="shared" ca="1" si="7"/>
        <v>-1.865</v>
      </c>
      <c r="AD19" s="44">
        <f t="shared" ca="1" si="7"/>
        <v>-1.8679999999999999</v>
      </c>
    </row>
    <row r="20" spans="1:30" x14ac:dyDescent="0.2">
      <c r="A20" s="23"/>
      <c r="B20" s="24">
        <f t="shared" ca="1" si="3"/>
        <v>298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-0.61399999999999999</v>
      </c>
      <c r="F20" s="25">
        <f ca="1">IF(D20="","",INDEX(Pilastri!$A$1:$K$10000,$B20,7))</f>
        <v>-0.123</v>
      </c>
      <c r="G20" s="25">
        <f ca="1">IF(E20="","",INDEX(Pilastri!$A$1:$K$10000,$B20,8))</f>
        <v>138.262</v>
      </c>
      <c r="H20" s="25">
        <f ca="1">IF(F20="","",INDEX(Pilastri!$A$1:$K$10000,$B20,9))</f>
        <v>-2.718</v>
      </c>
      <c r="I20" s="25">
        <f ca="1">IF(G20="","",INDEX(Pilastri!$A$1:$K$10000,$B20,10))</f>
        <v>-0.68200000000000005</v>
      </c>
      <c r="J20" s="25">
        <f ca="1">IF(H20="","",INDEX(Pilastri!$A$1:$K$10000,$B20,11))</f>
        <v>-0.68300000000000005</v>
      </c>
      <c r="K20" s="24"/>
      <c r="L20" s="24">
        <f t="shared" ca="1" si="4"/>
        <v>798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0.746</v>
      </c>
      <c r="P20" s="25">
        <f ca="1">IF(N20="","",INDEX(Pilastri!$A$1:$K$10000,$L20,7))</f>
        <v>0.59899999999999998</v>
      </c>
      <c r="Q20" s="25">
        <f ca="1">IF(O20="","",INDEX(Pilastri!$A$1:$K$10000,$L20,8))</f>
        <v>0.59599999999999997</v>
      </c>
      <c r="R20" s="25">
        <f ca="1">IF(P20="","",INDEX(Pilastri!$A$1:$K$10000,$L20,9))</f>
        <v>8.0939999999999994</v>
      </c>
      <c r="S20" s="25">
        <f ca="1">IF(Q20="","",INDEX(Pilastri!$A$1:$K$10000,$L20,10))</f>
        <v>0.21</v>
      </c>
      <c r="T20" s="25">
        <f ca="1">IF(R20="","",INDEX(Pilastri!$A$1:$K$10000,$L20,11))</f>
        <v>0.21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299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0.44400000000000001</v>
      </c>
      <c r="F21" s="25">
        <f ca="1">IF(D21="","",INDEX(Pilastri!$A$1:$K$10000,$B21,7))</f>
        <v>0.151</v>
      </c>
      <c r="G21" s="25">
        <f ca="1">IF(E21="","",INDEX(Pilastri!$A$1:$K$10000,$B21,8))</f>
        <v>-314.70499999999998</v>
      </c>
      <c r="H21" s="25">
        <f ca="1">IF(F21="","",INDEX(Pilastri!$A$1:$K$10000,$B21,9))</f>
        <v>6.9459999999999997</v>
      </c>
      <c r="I21" s="25">
        <f ca="1">IF(G21="","",INDEX(Pilastri!$A$1:$K$10000,$B21,10))</f>
        <v>3.5950000000000002</v>
      </c>
      <c r="J21" s="25">
        <f ca="1">IF(H21="","",INDEX(Pilastri!$A$1:$K$10000,$B21,11))</f>
        <v>3.6019999999999999</v>
      </c>
      <c r="K21" s="24"/>
      <c r="L21" s="24">
        <f t="shared" ca="1" si="4"/>
        <v>799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-1.2529999999999999</v>
      </c>
      <c r="P21" s="25">
        <f ca="1">IF(N21="","",INDEX(Pilastri!$A$1:$K$10000,$L21,7))</f>
        <v>-0.83</v>
      </c>
      <c r="Q21" s="25">
        <f ca="1">IF(O21="","",INDEX(Pilastri!$A$1:$K$10000,$L21,8))</f>
        <v>-1.0609999999999999</v>
      </c>
      <c r="R21" s="25">
        <f ca="1">IF(P21="","",INDEX(Pilastri!$A$1:$K$10000,$L21,9))</f>
        <v>-38.789000000000001</v>
      </c>
      <c r="S21" s="25">
        <f ca="1">IF(Q21="","",INDEX(Pilastri!$A$1:$K$10000,$L21,10))</f>
        <v>-1.482</v>
      </c>
      <c r="T21" s="25">
        <f ca="1">IF(R21="","",INDEX(Pilastri!$A$1:$K$10000,$L21,11))</f>
        <v>-1.4850000000000001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300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-0.27800000000000002</v>
      </c>
      <c r="F22" s="25">
        <f ca="1">IF(D22="","",INDEX(Pilastri!$A$1:$K$10000,$B22,7))</f>
        <v>-7.1999999999999995E-2</v>
      </c>
      <c r="G22" s="25">
        <f ca="1">IF(E22="","",INDEX(Pilastri!$A$1:$K$10000,$B22,8))</f>
        <v>119.108</v>
      </c>
      <c r="H22" s="25">
        <f ca="1">IF(F22="","",INDEX(Pilastri!$A$1:$K$10000,$B22,9))</f>
        <v>-2.5129999999999999</v>
      </c>
      <c r="I22" s="25">
        <f ca="1">IF(G22="","",INDEX(Pilastri!$A$1:$K$10000,$B22,10))</f>
        <v>-1.125</v>
      </c>
      <c r="J22" s="25">
        <f ca="1">IF(H22="","",INDEX(Pilastri!$A$1:$K$10000,$B22,11))</f>
        <v>-1.1279999999999999</v>
      </c>
      <c r="K22" s="24"/>
      <c r="L22" s="24">
        <f t="shared" ca="1" si="4"/>
        <v>800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0.52600000000000002</v>
      </c>
      <c r="P22" s="25">
        <f ca="1">IF(N22="","",INDEX(Pilastri!$A$1:$K$10000,$L22,7))</f>
        <v>0.376</v>
      </c>
      <c r="Q22" s="25">
        <f ca="1">IF(O22="","",INDEX(Pilastri!$A$1:$K$10000,$L22,8))</f>
        <v>0.4</v>
      </c>
      <c r="R22" s="25">
        <f ca="1">IF(P22="","",INDEX(Pilastri!$A$1:$K$10000,$L22,9))</f>
        <v>12.257999999999999</v>
      </c>
      <c r="S22" s="25">
        <f ca="1">IF(Q22="","",INDEX(Pilastri!$A$1:$K$10000,$L22,10))</f>
        <v>0.44500000000000001</v>
      </c>
      <c r="T22" s="25">
        <f ca="1">IF(R22="","",INDEX(Pilastri!$A$1:$K$10000,$L22,11))</f>
        <v>0.44600000000000001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301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-911.77800000000002</v>
      </c>
      <c r="F23" s="25">
        <f ca="1">IF(D23="","",INDEX(Pilastri!$A$1:$K$10000,$B23,7))</f>
        <v>-562.89099999999996</v>
      </c>
      <c r="G23" s="25">
        <f ca="1">IF(E23="","",INDEX(Pilastri!$A$1:$K$10000,$B23,8))</f>
        <v>43.904000000000003</v>
      </c>
      <c r="H23" s="25">
        <f ca="1">IF(F23="","",INDEX(Pilastri!$A$1:$K$10000,$B23,9))</f>
        <v>-1.365</v>
      </c>
      <c r="I23" s="25">
        <f ca="1">IF(G23="","",INDEX(Pilastri!$A$1:$K$10000,$B23,10))</f>
        <v>-0.95599999999999996</v>
      </c>
      <c r="J23" s="25">
        <f ca="1">IF(H23="","",INDEX(Pilastri!$A$1:$K$10000,$B23,11))</f>
        <v>-0.95799999999999996</v>
      </c>
      <c r="K23" s="24"/>
      <c r="L23" s="24">
        <f t="shared" ca="1" si="4"/>
        <v>801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-17.337</v>
      </c>
      <c r="P23" s="25">
        <f ca="1">IF(N23="","",INDEX(Pilastri!$A$1:$K$10000,$L23,7))</f>
        <v>-13.047000000000001</v>
      </c>
      <c r="Q23" s="25">
        <f ca="1">IF(O23="","",INDEX(Pilastri!$A$1:$K$10000,$L23,8))</f>
        <v>1.167</v>
      </c>
      <c r="R23" s="25">
        <f ca="1">IF(P23="","",INDEX(Pilastri!$A$1:$K$10000,$L23,9))</f>
        <v>-33.36</v>
      </c>
      <c r="S23" s="25">
        <f ca="1">IF(Q23="","",INDEX(Pilastri!$A$1:$K$10000,$L23,10))</f>
        <v>-1.488</v>
      </c>
      <c r="T23" s="25">
        <f ca="1">IF(R23="","",INDEX(Pilastri!$A$1:$K$10000,$L23,11))</f>
        <v>-1.4910000000000001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-929.11500000000001</v>
      </c>
      <c r="Z23" s="42">
        <f t="shared" ca="1" si="8"/>
        <v>-575.93799999999999</v>
      </c>
      <c r="AA23" s="42">
        <f t="shared" ca="1" si="8"/>
        <v>45.071000000000005</v>
      </c>
      <c r="AB23" s="42">
        <f t="shared" ca="1" si="8"/>
        <v>-34.725000000000001</v>
      </c>
      <c r="AC23" s="42">
        <f t="shared" ca="1" si="8"/>
        <v>-2.444</v>
      </c>
      <c r="AD23" s="44">
        <f t="shared" ca="1" si="8"/>
        <v>-2.4489999999999998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7" t="s">
        <v>115</v>
      </c>
      <c r="V31" s="57"/>
      <c r="W31" s="57"/>
    </row>
    <row r="32" spans="1:30" x14ac:dyDescent="0.2">
      <c r="N32" s="7" t="s">
        <v>52</v>
      </c>
      <c r="O32" s="7" t="s">
        <v>53</v>
      </c>
      <c r="U32" s="54" t="s">
        <v>116</v>
      </c>
      <c r="V32" s="54" t="s">
        <v>117</v>
      </c>
      <c r="W32" s="54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4">
        <v>5</v>
      </c>
      <c r="V33" s="55">
        <f ca="1">MAX(U80,U88)</f>
        <v>0.87773010802437967</v>
      </c>
      <c r="W33" s="55">
        <f ca="1">MAX(U81,U89)</f>
        <v>3.9060921011213341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4">
        <v>4</v>
      </c>
      <c r="V34" s="55">
        <f ca="1">MAX(U129,U137)</f>
        <v>3.0670470396421009E-2</v>
      </c>
      <c r="W34" s="55">
        <f ca="1">MAX(U130,U138)</f>
        <v>4.2436806070131068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4">
        <v>3</v>
      </c>
      <c r="V35" s="55">
        <f ca="1">MAX(U178,U186)</f>
        <v>0</v>
      </c>
      <c r="W35" s="55">
        <f ca="1">MAX(U179,U187)</f>
        <v>3.0523466205695637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237.84</v>
      </c>
      <c r="F36" s="7" t="s">
        <v>85</v>
      </c>
      <c r="G36" s="50">
        <v>42.47</v>
      </c>
      <c r="H36" s="6" t="s">
        <v>43</v>
      </c>
      <c r="I36" s="46">
        <v>0.43</v>
      </c>
      <c r="M36" s="6" t="s">
        <v>58</v>
      </c>
      <c r="N36" s="19">
        <f>IF(I36="","",G36*$H$31*I36)</f>
        <v>23.740729999999999</v>
      </c>
      <c r="O36" s="19">
        <f>IF(I36="","",E36*$H$31*I36)</f>
        <v>132.95256000000001</v>
      </c>
      <c r="U36" s="54">
        <v>2</v>
      </c>
      <c r="V36" s="55">
        <f ca="1">MAX(U227,U235)</f>
        <v>0</v>
      </c>
      <c r="W36" s="55">
        <f ca="1">MAX(U228,U236)</f>
        <v>2.5189217010699712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31.470270000000003</v>
      </c>
      <c r="O37" s="19">
        <f>IF(I38="","",IF(I36="","---",E36*$H$31*I37))</f>
        <v>176.23944000000003</v>
      </c>
      <c r="U37" s="54">
        <v>1</v>
      </c>
      <c r="V37" s="55">
        <f ca="1">MAX(U275,U283)</f>
        <v>0</v>
      </c>
      <c r="W37" s="55">
        <f ca="1">MAX(U276,U284)</f>
        <v>4.4584870247667636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299.77</v>
      </c>
      <c r="F38" s="7" t="s">
        <v>85</v>
      </c>
      <c r="G38" s="50">
        <v>42.47</v>
      </c>
      <c r="H38" s="6" t="s">
        <v>43</v>
      </c>
      <c r="I38" s="46">
        <v>0.46</v>
      </c>
      <c r="M38" s="6" t="s">
        <v>58</v>
      </c>
      <c r="N38" s="19">
        <f>IF(I38="","",G38*$H$31*I38)</f>
        <v>25.39706</v>
      </c>
      <c r="O38" s="19">
        <f>IF(I38="","",E38*$H$31*I38)</f>
        <v>179.26246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29.813940000000002</v>
      </c>
      <c r="O39" s="19">
        <f>IF(I40="","",IF(I38="","---",E38*$H$31*I39))</f>
        <v>210.43853999999999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299.77</v>
      </c>
      <c r="F40" s="7" t="s">
        <v>85</v>
      </c>
      <c r="G40" s="50">
        <v>42.47</v>
      </c>
      <c r="H40" s="6" t="s">
        <v>43</v>
      </c>
      <c r="I40" s="46">
        <v>0.48</v>
      </c>
      <c r="M40" s="6" t="s">
        <v>58</v>
      </c>
      <c r="N40" s="19">
        <f>IF(I40="","",G40*$H$31*I40)</f>
        <v>26.501279999999998</v>
      </c>
      <c r="O40" s="19">
        <f>IF(I40="","",E40*$H$31*I40)</f>
        <v>187.05647999999997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28.709720000000001</v>
      </c>
      <c r="O41" s="19">
        <f>IF(I42="","",IF(I40="","---",E40*$H$31*I41))</f>
        <v>202.64452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361.89</v>
      </c>
      <c r="F42" s="7" t="s">
        <v>85</v>
      </c>
      <c r="G42" s="50">
        <v>42.47</v>
      </c>
      <c r="H42" s="6" t="s">
        <v>43</v>
      </c>
      <c r="I42" s="46">
        <v>0.5</v>
      </c>
      <c r="M42" s="6" t="s">
        <v>58</v>
      </c>
      <c r="N42" s="19">
        <f>IF(I42="","",G42*$H$31*I42)</f>
        <v>27.605499999999999</v>
      </c>
      <c r="O42" s="19">
        <f>IF(I42="","",E42*$H$31*I42)</f>
        <v>235.2285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27.605499999999999</v>
      </c>
      <c r="O43" s="19">
        <f>IF(I42="","---",E42*$H$31*I43)</f>
        <v>235.2285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15</v>
      </c>
      <c r="C47"/>
      <c r="D47" t="s">
        <v>20</v>
      </c>
      <c r="E47" s="1" t="s">
        <v>21</v>
      </c>
      <c r="F47" s="46">
        <v>70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111.97299860456333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30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107.1</v>
      </c>
      <c r="AA48" s="5" t="s">
        <v>35</v>
      </c>
      <c r="AB48" s="10" t="s">
        <v>120</v>
      </c>
      <c r="AC48" s="10">
        <f ca="1">1.3*MAX(E84,E92)*2/((M49-M48-M47)/100)</f>
        <v>247.84784385921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249.9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3.008</v>
      </c>
      <c r="F52" s="4">
        <f t="shared" ca="1" si="9"/>
        <v>2.1829999999999998</v>
      </c>
      <c r="G52" s="4">
        <f t="shared" ca="1" si="9"/>
        <v>-0.433</v>
      </c>
      <c r="H52" s="4">
        <f t="shared" ca="1" si="9"/>
        <v>8.1910000000000007</v>
      </c>
      <c r="I52" s="4">
        <f t="shared" ca="1" si="9"/>
        <v>0.38700000000000001</v>
      </c>
      <c r="J52" s="4">
        <f t="shared" ca="1" si="9"/>
        <v>0.38800000000000001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-4.71</v>
      </c>
      <c r="F53" s="4">
        <f t="shared" ca="1" si="10"/>
        <v>-2.1640000000000001</v>
      </c>
      <c r="G53" s="4">
        <f t="shared" ca="1" si="10"/>
        <v>66.230999999999995</v>
      </c>
      <c r="H53" s="4">
        <f t="shared" ca="1" si="10"/>
        <v>-2.8170000000000002</v>
      </c>
      <c r="I53" s="4">
        <f t="shared" ca="1" si="10"/>
        <v>-1.9610000000000001</v>
      </c>
      <c r="J53" s="4">
        <f t="shared" ca="1" si="10"/>
        <v>-1.9650000000000001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1.64</v>
      </c>
      <c r="F54" s="4">
        <f t="shared" ca="1" si="11"/>
        <v>1.1930000000000001</v>
      </c>
      <c r="G54" s="4">
        <f t="shared" ca="1" si="11"/>
        <v>-0.219</v>
      </c>
      <c r="H54" s="4">
        <f t="shared" ca="1" si="11"/>
        <v>3.0430000000000001</v>
      </c>
      <c r="I54" s="4">
        <f t="shared" ca="1" si="11"/>
        <v>0.13900000000000001</v>
      </c>
      <c r="J54" s="4">
        <f t="shared" ca="1" si="11"/>
        <v>0.13900000000000001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-3.6160000000000001</v>
      </c>
      <c r="F55" s="4">
        <f t="shared" ca="1" si="12"/>
        <v>-1.8080000000000001</v>
      </c>
      <c r="G55" s="4">
        <f t="shared" ca="1" si="12"/>
        <v>34.231999999999999</v>
      </c>
      <c r="H55" s="4">
        <f t="shared" ca="1" si="12"/>
        <v>-1.5640000000000001</v>
      </c>
      <c r="I55" s="4">
        <f t="shared" ca="1" si="12"/>
        <v>-1.079</v>
      </c>
      <c r="J55" s="4">
        <f t="shared" ca="1" si="12"/>
        <v>-1.081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-166.505</v>
      </c>
      <c r="F56" s="4">
        <f t="shared" ca="1" si="13"/>
        <v>-102.232</v>
      </c>
      <c r="G56" s="4">
        <f t="shared" ca="1" si="13"/>
        <v>1.6929999999999998</v>
      </c>
      <c r="H56" s="4">
        <f t="shared" ca="1" si="13"/>
        <v>-3.569</v>
      </c>
      <c r="I56" s="4">
        <f t="shared" ca="1" si="13"/>
        <v>-0.216</v>
      </c>
      <c r="J56" s="4">
        <f t="shared" ca="1" si="13"/>
        <v>-0.216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-2.4039999999999999</v>
      </c>
      <c r="F59" s="4">
        <f t="shared" ca="1" si="14"/>
        <v>-1.7529999999999999</v>
      </c>
      <c r="G59" s="4">
        <f t="shared" ca="1" si="14"/>
        <v>0.32500000000000001</v>
      </c>
      <c r="H59" s="4">
        <f t="shared" ca="1" si="14"/>
        <v>-3.4729999999999999</v>
      </c>
      <c r="I59" s="4">
        <f t="shared" ca="1" si="14"/>
        <v>-7.1999999999999995E-2</v>
      </c>
      <c r="J59" s="4">
        <f t="shared" ca="1" si="14"/>
        <v>-7.1999999999999995E-2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7.2220000000000004</v>
      </c>
      <c r="F60" s="4">
        <f t="shared" ca="1" si="15"/>
        <v>3.8010000000000002</v>
      </c>
      <c r="G60" s="4">
        <f t="shared" ca="1" si="15"/>
        <v>-47.5</v>
      </c>
      <c r="H60" s="4">
        <f t="shared" ca="1" si="15"/>
        <v>2.3639999999999999</v>
      </c>
      <c r="I60" s="4">
        <f t="shared" ca="1" si="15"/>
        <v>1.6</v>
      </c>
      <c r="J60" s="4">
        <f t="shared" ca="1" si="15"/>
        <v>1.6040000000000001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1.64</v>
      </c>
      <c r="F61" s="4">
        <f t="shared" ref="F61:J63" ca="1" si="16">F54</f>
        <v>1.1930000000000001</v>
      </c>
      <c r="G61" s="4">
        <f t="shared" ca="1" si="16"/>
        <v>-0.219</v>
      </c>
      <c r="H61" s="4">
        <f t="shared" ca="1" si="16"/>
        <v>3.0430000000000001</v>
      </c>
      <c r="I61" s="4">
        <f t="shared" ca="1" si="16"/>
        <v>0.13900000000000001</v>
      </c>
      <c r="J61" s="4">
        <f t="shared" ca="1" si="16"/>
        <v>0.13900000000000001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-3.6160000000000001</v>
      </c>
      <c r="F62" s="4">
        <f t="shared" ca="1" si="16"/>
        <v>-1.8080000000000001</v>
      </c>
      <c r="G62" s="4">
        <f t="shared" ca="1" si="16"/>
        <v>34.231999999999999</v>
      </c>
      <c r="H62" s="4">
        <f t="shared" ca="1" si="16"/>
        <v>-1.5640000000000001</v>
      </c>
      <c r="I62" s="4">
        <f t="shared" ca="1" si="16"/>
        <v>-1.079</v>
      </c>
      <c r="J62" s="4">
        <f t="shared" ca="1" si="16"/>
        <v>-1.081</v>
      </c>
    </row>
    <row r="63" spans="1:27" x14ac:dyDescent="0.2">
      <c r="D63" s="1" t="s">
        <v>10</v>
      </c>
      <c r="E63" s="4">
        <f ca="1">E56</f>
        <v>-166.505</v>
      </c>
      <c r="F63" s="4">
        <f ca="1">F56</f>
        <v>-102.232</v>
      </c>
      <c r="G63" s="4">
        <f t="shared" ca="1" si="16"/>
        <v>1.6929999999999998</v>
      </c>
      <c r="H63" s="4">
        <f t="shared" ca="1" si="16"/>
        <v>-3.569</v>
      </c>
      <c r="I63" s="4">
        <f t="shared" ca="1" si="16"/>
        <v>-0.216</v>
      </c>
      <c r="J63" s="4">
        <f t="shared" ca="1" si="16"/>
        <v>-0.216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2.5979999999999999</v>
      </c>
      <c r="F66" s="14">
        <f t="shared" ca="1" si="17"/>
        <v>1.8848181818181817</v>
      </c>
      <c r="G66" s="14">
        <f t="shared" ca="1" si="17"/>
        <v>-0.37557575757575756</v>
      </c>
      <c r="H66" s="14">
        <f t="shared" ca="1" si="17"/>
        <v>7.3073636363636369</v>
      </c>
      <c r="I66" s="14">
        <f t="shared" ca="1" si="17"/>
        <v>0.35222727272727272</v>
      </c>
      <c r="J66" s="14">
        <f t="shared" ca="1" si="17"/>
        <v>0.35315151515151516</v>
      </c>
      <c r="K66" s="14">
        <f ca="1">(ABS(G66)+ABS(I66))*SIGN(G66)</f>
        <v>-0.72780303030303028</v>
      </c>
      <c r="L66" s="14">
        <f ca="1">(ABS(H66)+ABS(J66))*SIGN(H66)</f>
        <v>7.6605151515151517</v>
      </c>
      <c r="M66" s="14">
        <f ca="1">(ABS(K66)+0.3*ABS(L66))*SIGN(K66)</f>
        <v>-3.0259575757575758</v>
      </c>
      <c r="N66" s="14">
        <f t="shared" ref="N66:N70" ca="1" si="18">(ABS(L66)+0.3*ABS(K66))*SIGN(L66)</f>
        <v>7.8788560606060605</v>
      </c>
      <c r="O66" s="14">
        <f ca="1">F66+M66</f>
        <v>-1.1411393939393941</v>
      </c>
      <c r="P66" s="14">
        <f ca="1">F66-M66</f>
        <v>4.9107757575757578</v>
      </c>
      <c r="Q66" s="14">
        <f ca="1">F66+N66</f>
        <v>9.7636742424242424</v>
      </c>
      <c r="R66" s="14">
        <f ca="1">F66-N66</f>
        <v>-5.9940378787878785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-3.8060606060606061</v>
      </c>
      <c r="F67" s="14">
        <f t="shared" ca="1" si="19"/>
        <v>-1.7121060606060607</v>
      </c>
      <c r="G67" s="14">
        <f t="shared" ca="1" si="19"/>
        <v>57.615015151515145</v>
      </c>
      <c r="H67" s="14">
        <f t="shared" ca="1" si="19"/>
        <v>-2.4245000000000001</v>
      </c>
      <c r="I67" s="14">
        <f t="shared" ca="1" si="19"/>
        <v>-1.6912272727272728</v>
      </c>
      <c r="J67" s="14">
        <f t="shared" ca="1" si="19"/>
        <v>-1.6946212121212123</v>
      </c>
      <c r="K67" s="14">
        <f t="shared" ref="K67:L70" ca="1" si="20">(ABS(G67)+ABS(I67))*SIGN(G67)</f>
        <v>59.30624242424242</v>
      </c>
      <c r="L67" s="14">
        <f t="shared" ca="1" si="20"/>
        <v>-4.1191212121212128</v>
      </c>
      <c r="M67" s="14">
        <f t="shared" ref="M67:M69" ca="1" si="21">(ABS(K67)+0.3*ABS(L67))*SIGN(K67)</f>
        <v>60.541978787878783</v>
      </c>
      <c r="N67" s="14">
        <f t="shared" ca="1" si="18"/>
        <v>-21.91099393939394</v>
      </c>
      <c r="O67" s="14">
        <f t="shared" ref="O67:O69" ca="1" si="22">F67+M67</f>
        <v>58.829872727272722</v>
      </c>
      <c r="P67" s="14">
        <f t="shared" ref="P67:P69" ca="1" si="23">F67-M67</f>
        <v>-62.254084848484844</v>
      </c>
      <c r="Q67" s="14">
        <f t="shared" ref="Q67:Q69" ca="1" si="24">F67+N67</f>
        <v>-23.623100000000001</v>
      </c>
      <c r="R67" s="14">
        <f t="shared" ref="R67:R69" ca="1" si="25">F67-N67</f>
        <v>20.198887878787879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1.64</v>
      </c>
      <c r="F68" s="14">
        <f t="shared" ca="1" si="26"/>
        <v>1.1930000000000001</v>
      </c>
      <c r="G68" s="14">
        <f t="shared" ca="1" si="26"/>
        <v>-0.219</v>
      </c>
      <c r="H68" s="14">
        <f t="shared" ca="1" si="26"/>
        <v>3.0430000000000001</v>
      </c>
      <c r="I68" s="14">
        <f t="shared" ca="1" si="26"/>
        <v>0.13900000000000001</v>
      </c>
      <c r="J68" s="14">
        <f t="shared" ca="1" si="26"/>
        <v>0.13900000000000001</v>
      </c>
      <c r="K68" s="14">
        <f t="shared" ca="1" si="20"/>
        <v>-0.35799999999999998</v>
      </c>
      <c r="L68" s="14">
        <f t="shared" ca="1" si="20"/>
        <v>3.1820000000000004</v>
      </c>
      <c r="M68" s="14">
        <f t="shared" ca="1" si="21"/>
        <v>-1.3126000000000002</v>
      </c>
      <c r="N68" s="14">
        <f t="shared" ca="1" si="18"/>
        <v>3.2894000000000005</v>
      </c>
      <c r="O68" s="14">
        <f t="shared" ca="1" si="22"/>
        <v>-0.11960000000000015</v>
      </c>
      <c r="P68" s="14">
        <f t="shared" ca="1" si="23"/>
        <v>2.5056000000000003</v>
      </c>
      <c r="Q68" s="14">
        <f t="shared" ca="1" si="24"/>
        <v>4.4824000000000002</v>
      </c>
      <c r="R68" s="14">
        <f t="shared" ca="1" si="25"/>
        <v>-2.0964000000000005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-3.6160000000000001</v>
      </c>
      <c r="F69" s="14">
        <f t="shared" ca="1" si="26"/>
        <v>-1.8080000000000001</v>
      </c>
      <c r="G69" s="14">
        <f t="shared" ca="1" si="26"/>
        <v>34.231999999999999</v>
      </c>
      <c r="H69" s="14">
        <f t="shared" ca="1" si="26"/>
        <v>-1.5640000000000001</v>
      </c>
      <c r="I69" s="14">
        <f t="shared" ca="1" si="26"/>
        <v>-1.079</v>
      </c>
      <c r="J69" s="14">
        <f t="shared" ca="1" si="26"/>
        <v>-1.081</v>
      </c>
      <c r="K69" s="14">
        <f t="shared" ca="1" si="20"/>
        <v>35.311</v>
      </c>
      <c r="L69" s="14">
        <f t="shared" ca="1" si="20"/>
        <v>-2.645</v>
      </c>
      <c r="M69" s="14">
        <f t="shared" ca="1" si="21"/>
        <v>36.104500000000002</v>
      </c>
      <c r="N69" s="14">
        <f t="shared" ca="1" si="18"/>
        <v>-13.238299999999999</v>
      </c>
      <c r="O69" s="14">
        <f t="shared" ca="1" si="22"/>
        <v>34.296500000000002</v>
      </c>
      <c r="P69" s="14">
        <f t="shared" ca="1" si="23"/>
        <v>-37.912500000000001</v>
      </c>
      <c r="Q69" s="14">
        <f t="shared" ca="1" si="24"/>
        <v>-15.046299999999999</v>
      </c>
      <c r="R69" s="14">
        <f t="shared" ca="1" si="25"/>
        <v>11.430299999999999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-166.505</v>
      </c>
      <c r="F70" s="14">
        <f ca="1">F56+L56</f>
        <v>-102.232</v>
      </c>
      <c r="G70" s="14">
        <f ca="1">G56</f>
        <v>1.6929999999999998</v>
      </c>
      <c r="H70" s="14">
        <f t="shared" ca="1" si="26"/>
        <v>-3.569</v>
      </c>
      <c r="I70" s="14">
        <f t="shared" ca="1" si="26"/>
        <v>-0.216</v>
      </c>
      <c r="J70" s="14">
        <f t="shared" ca="1" si="26"/>
        <v>-0.216</v>
      </c>
      <c r="K70" s="14">
        <f t="shared" ca="1" si="20"/>
        <v>1.9089999999999998</v>
      </c>
      <c r="L70" s="14">
        <f t="shared" ca="1" si="20"/>
        <v>-3.7850000000000001</v>
      </c>
      <c r="M70" s="14">
        <f ca="1">(ABS(K70)+0.3*ABS(L70))*SIGN(K70)</f>
        <v>3.0444999999999998</v>
      </c>
      <c r="N70" s="14">
        <f t="shared" ca="1" si="18"/>
        <v>-4.3577000000000004</v>
      </c>
      <c r="O70" s="14">
        <f ca="1">F70+M70</f>
        <v>-99.1875</v>
      </c>
      <c r="P70" s="14">
        <f ca="1">F70-M70</f>
        <v>-105.2765</v>
      </c>
      <c r="Q70" s="14">
        <f ca="1">F70+N70</f>
        <v>-106.58969999999999</v>
      </c>
      <c r="R70" s="14">
        <f ca="1">F70-N70</f>
        <v>-97.874300000000005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-1.9119999999999999</v>
      </c>
      <c r="F73" s="14">
        <f t="shared" ca="1" si="27"/>
        <v>-1.3951818181818181</v>
      </c>
      <c r="G73" s="14">
        <f t="shared" ca="1" si="27"/>
        <v>0.25609090909090909</v>
      </c>
      <c r="H73" s="14">
        <f t="shared" ca="1" si="27"/>
        <v>-2.4126363636363637</v>
      </c>
      <c r="I73" s="14">
        <f t="shared" ca="1" si="27"/>
        <v>-3.0272727272727271E-2</v>
      </c>
      <c r="J73" s="14">
        <f t="shared" ca="1" si="27"/>
        <v>-3.0181818181818178E-2</v>
      </c>
      <c r="K73" s="14">
        <f ca="1">(ABS(G73)+ABS(I73))*SIGN(G73)</f>
        <v>0.28636363636363638</v>
      </c>
      <c r="L73" s="14">
        <f ca="1">(ABS(H73)+ABS(J73))*SIGN(H73)</f>
        <v>-2.4428181818181818</v>
      </c>
      <c r="M73" s="14">
        <f t="shared" ref="M73:M77" ca="1" si="28">(ABS(K73)+0.3*ABS(L73))*SIGN(K73)</f>
        <v>1.019209090909091</v>
      </c>
      <c r="N73" s="14">
        <f t="shared" ref="N73:N77" ca="1" si="29">(ABS(L73)+0.3*ABS(K73))*SIGN(L73)</f>
        <v>-2.5287272727272727</v>
      </c>
      <c r="O73" s="14">
        <f ca="1">F73+M73</f>
        <v>-0.37597272727272713</v>
      </c>
      <c r="P73" s="14">
        <f ca="1">F73-M73</f>
        <v>-2.4143909090909093</v>
      </c>
      <c r="Q73" s="14">
        <f ca="1">F73+N73</f>
        <v>-3.923909090909091</v>
      </c>
      <c r="R73" s="14">
        <f ca="1">F73-N73</f>
        <v>1.1335454545454546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6.1372727272727277</v>
      </c>
      <c r="F74" s="14">
        <f t="shared" ca="1" si="30"/>
        <v>3.2587272727272731</v>
      </c>
      <c r="G74" s="14">
        <f t="shared" ca="1" si="30"/>
        <v>-37.160818181818186</v>
      </c>
      <c r="H74" s="14">
        <f t="shared" ca="1" si="30"/>
        <v>1.8929999999999998</v>
      </c>
      <c r="I74" s="14">
        <f t="shared" ca="1" si="30"/>
        <v>1.2762727272727274</v>
      </c>
      <c r="J74" s="14">
        <f t="shared" ca="1" si="30"/>
        <v>1.2795454545454548</v>
      </c>
      <c r="K74" s="14">
        <f t="shared" ref="K74:L77" ca="1" si="31">(ABS(G74)+ABS(I74))*SIGN(G74)</f>
        <v>-38.437090909090912</v>
      </c>
      <c r="L74" s="14">
        <f t="shared" ca="1" si="31"/>
        <v>3.1725454545454546</v>
      </c>
      <c r="M74" s="14">
        <f t="shared" ca="1" si="28"/>
        <v>-39.388854545454549</v>
      </c>
      <c r="N74" s="14">
        <f t="shared" ca="1" si="29"/>
        <v>14.703672727272728</v>
      </c>
      <c r="O74" s="14">
        <f t="shared" ref="O74:O76" ca="1" si="32">F74+M74</f>
        <v>-36.130127272727279</v>
      </c>
      <c r="P74" s="14">
        <f t="shared" ref="P74:P76" ca="1" si="33">F74-M74</f>
        <v>42.64758181818182</v>
      </c>
      <c r="Q74" s="14">
        <f t="shared" ref="Q74:Q76" ca="1" si="34">F74+N74</f>
        <v>17.962400000000002</v>
      </c>
      <c r="R74" s="14">
        <f t="shared" ref="R74:R76" ca="1" si="35">F74-N74</f>
        <v>-11.444945454545454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1.64</v>
      </c>
      <c r="F75" s="14">
        <f t="shared" ref="F75:J76" ca="1" si="36">F68</f>
        <v>1.1930000000000001</v>
      </c>
      <c r="G75" s="14">
        <f t="shared" ca="1" si="36"/>
        <v>-0.219</v>
      </c>
      <c r="H75" s="14">
        <f t="shared" ca="1" si="36"/>
        <v>3.0430000000000001</v>
      </c>
      <c r="I75" s="14">
        <f t="shared" ca="1" si="36"/>
        <v>0.13900000000000001</v>
      </c>
      <c r="J75" s="14">
        <f t="shared" ca="1" si="36"/>
        <v>0.13900000000000001</v>
      </c>
      <c r="K75" s="14">
        <f t="shared" ca="1" si="31"/>
        <v>-0.35799999999999998</v>
      </c>
      <c r="L75" s="14">
        <f t="shared" ca="1" si="31"/>
        <v>3.1820000000000004</v>
      </c>
      <c r="M75" s="14">
        <f t="shared" ca="1" si="28"/>
        <v>-1.3126000000000002</v>
      </c>
      <c r="N75" s="14">
        <f t="shared" ca="1" si="29"/>
        <v>3.2894000000000005</v>
      </c>
      <c r="O75" s="14">
        <f t="shared" ca="1" si="32"/>
        <v>-0.11960000000000015</v>
      </c>
      <c r="P75" s="14">
        <f t="shared" ca="1" si="33"/>
        <v>2.5056000000000003</v>
      </c>
      <c r="Q75" s="14">
        <f t="shared" ca="1" si="34"/>
        <v>4.4824000000000002</v>
      </c>
      <c r="R75" s="14">
        <f t="shared" ca="1" si="35"/>
        <v>-2.0964000000000005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-3.6160000000000001</v>
      </c>
      <c r="F76" s="14">
        <f t="shared" ca="1" si="36"/>
        <v>-1.8080000000000001</v>
      </c>
      <c r="G76" s="14">
        <f t="shared" ca="1" si="36"/>
        <v>34.231999999999999</v>
      </c>
      <c r="H76" s="14">
        <f t="shared" ca="1" si="36"/>
        <v>-1.5640000000000001</v>
      </c>
      <c r="I76" s="14">
        <f t="shared" ca="1" si="36"/>
        <v>-1.079</v>
      </c>
      <c r="J76" s="14">
        <f t="shared" ca="1" si="36"/>
        <v>-1.081</v>
      </c>
      <c r="K76" s="14">
        <f t="shared" ca="1" si="31"/>
        <v>35.311</v>
      </c>
      <c r="L76" s="14">
        <f t="shared" ca="1" si="31"/>
        <v>-2.645</v>
      </c>
      <c r="M76" s="14">
        <f t="shared" ca="1" si="28"/>
        <v>36.104500000000002</v>
      </c>
      <c r="N76" s="14">
        <f t="shared" ca="1" si="29"/>
        <v>-13.238299999999999</v>
      </c>
      <c r="O76" s="14">
        <f t="shared" ca="1" si="32"/>
        <v>34.296500000000002</v>
      </c>
      <c r="P76" s="14">
        <f t="shared" ca="1" si="33"/>
        <v>-37.912500000000001</v>
      </c>
      <c r="Q76" s="14">
        <f t="shared" ca="1" si="34"/>
        <v>-15.046299999999999</v>
      </c>
      <c r="R76" s="14">
        <f t="shared" ca="1" si="35"/>
        <v>11.430299999999999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-185.27699999999999</v>
      </c>
      <c r="F77" s="14">
        <f ca="1">F63+L63</f>
        <v>-116.672</v>
      </c>
      <c r="G77" s="14">
        <f t="shared" ref="G77:J77" ca="1" si="37">G63</f>
        <v>1.6929999999999998</v>
      </c>
      <c r="H77" s="14">
        <f t="shared" ca="1" si="37"/>
        <v>-3.569</v>
      </c>
      <c r="I77" s="14">
        <f t="shared" ca="1" si="37"/>
        <v>-0.216</v>
      </c>
      <c r="J77" s="14">
        <f t="shared" ca="1" si="37"/>
        <v>-0.216</v>
      </c>
      <c r="K77" s="14">
        <f t="shared" ca="1" si="31"/>
        <v>1.9089999999999998</v>
      </c>
      <c r="L77" s="14">
        <f t="shared" ca="1" si="31"/>
        <v>-3.7850000000000001</v>
      </c>
      <c r="M77" s="14">
        <f t="shared" ca="1" si="28"/>
        <v>3.0444999999999998</v>
      </c>
      <c r="N77" s="14">
        <f t="shared" ca="1" si="29"/>
        <v>-4.3577000000000004</v>
      </c>
      <c r="O77" s="14">
        <f ca="1">F77+M77</f>
        <v>-113.6275</v>
      </c>
      <c r="P77" s="14">
        <f ca="1">F77-M77</f>
        <v>-119.7165</v>
      </c>
      <c r="Q77" s="14">
        <f ca="1">F77+N77</f>
        <v>-121.02969999999999</v>
      </c>
      <c r="R77" s="14">
        <f ca="1">F77-N77</f>
        <v>-112.3143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6" t="s">
        <v>113</v>
      </c>
      <c r="AA78" s="56"/>
      <c r="AB78" s="56"/>
      <c r="AC78" s="56" t="s">
        <v>114</v>
      </c>
      <c r="AD78" s="56"/>
      <c r="AE78" s="56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15</v>
      </c>
      <c r="D80" s="1" t="s">
        <v>52</v>
      </c>
      <c r="E80" s="17">
        <f ca="1">E66</f>
        <v>2.5979999999999999</v>
      </c>
      <c r="F80" s="4">
        <f t="shared" ref="F80:I81" ca="1" si="38">O66</f>
        <v>-1.1411393939393941</v>
      </c>
      <c r="G80" s="4">
        <f t="shared" ca="1" si="38"/>
        <v>4.9107757575757578</v>
      </c>
      <c r="H80" s="18">
        <f t="shared" ca="1" si="38"/>
        <v>9.7636742424242424</v>
      </c>
      <c r="I80" s="18">
        <f t="shared" ca="1" si="38"/>
        <v>-5.9940378787878785</v>
      </c>
      <c r="J80" s="4" t="str">
        <f>INDEX($N$33:$N$44,MATCH(A82,$L$33:$L$44,-1),1)</f>
        <v>---</v>
      </c>
      <c r="K80" s="17">
        <f ca="1">MAX(ABS(F80),IF(J80="---",0,0.3*J80))</f>
        <v>1.1411393939393941</v>
      </c>
      <c r="L80" s="17">
        <f ca="1">MAX(ABS(G80),IF(J80="---",0,0.3*J80))</f>
        <v>4.9107757575757578</v>
      </c>
      <c r="M80" s="17">
        <f ca="1">MAX(ABS(H80),J80)</f>
        <v>9.7636742424242424</v>
      </c>
      <c r="N80" s="17">
        <f ca="1">MAX(ABS(I80),J80)</f>
        <v>5.9940378787878785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</v>
      </c>
      <c r="T80" s="19">
        <f ca="1">MAX(N80-$Z48*(1-((0.48*$Z47+N82)/(0.48*$Z47))^2),0)/(($F48-2*$F49)*$O$2)*1000</f>
        <v>0</v>
      </c>
      <c r="U80" s="17">
        <f ca="1">MAX(P80:T80)</f>
        <v>0</v>
      </c>
      <c r="V80" s="49">
        <f>AB82</f>
        <v>9.3619461076975838</v>
      </c>
      <c r="W80" s="8">
        <f>2*V80*$O$2/10</f>
        <v>732.6740432111153</v>
      </c>
      <c r="X80" s="4">
        <f>W80*(F48-2*F49)/200</f>
        <v>80.594144753222679</v>
      </c>
      <c r="Y80" s="52"/>
      <c r="Z80">
        <v>2</v>
      </c>
      <c r="AA80">
        <v>20</v>
      </c>
      <c r="AB80" s="53">
        <f>((PI()*(AA80/10)^2)/4)*Z80</f>
        <v>6.2831853071795862</v>
      </c>
      <c r="AC80">
        <v>2</v>
      </c>
      <c r="AD80">
        <v>20</v>
      </c>
      <c r="AE80" s="53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-3.8060606060606061</v>
      </c>
      <c r="F81" s="18">
        <f t="shared" ca="1" si="38"/>
        <v>58.829872727272722</v>
      </c>
      <c r="G81" s="18">
        <f t="shared" ca="1" si="38"/>
        <v>-62.254084848484844</v>
      </c>
      <c r="H81" s="4">
        <f t="shared" ca="1" si="38"/>
        <v>-23.623100000000001</v>
      </c>
      <c r="I81" s="4">
        <f t="shared" ca="1" si="38"/>
        <v>20.198887878787879</v>
      </c>
      <c r="J81" s="4" t="str">
        <f>INDEX($O$33:$O$44,MATCH(A82,$L$33:$L$44,-1),1)</f>
        <v>---</v>
      </c>
      <c r="K81" s="17">
        <f ca="1">MAX(ABS(F81),J81)</f>
        <v>58.829872727272722</v>
      </c>
      <c r="L81" s="17">
        <f ca="1">MAX(ABS(G81),J81)</f>
        <v>62.254084848484844</v>
      </c>
      <c r="M81" s="17">
        <f ca="1">MAX(ABS(H81),IF(J81="---",0,0.3*J81))</f>
        <v>23.623100000000001</v>
      </c>
      <c r="N81" s="17">
        <f ca="1">MAX(ABS(I81),IF(J81="---",0,0.3*J81))</f>
        <v>20.198887878787879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1.0436519820982444</v>
      </c>
      <c r="R81" s="19">
        <f ca="1">MAX(L81-$Z49*(1-((0.48*$Z47+L82)/(0.48*$Z47))^2),0)/(($F47-2*$F49)*$O$2)*1000</f>
        <v>1.1032390201712585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1.1032390201712585</v>
      </c>
      <c r="V81" s="49">
        <f>AE82</f>
        <v>7.822565707438585</v>
      </c>
      <c r="W81" s="8">
        <f>2*V81*$O$2/10</f>
        <v>612.20079449519369</v>
      </c>
      <c r="X81" s="4">
        <f>W81*(F47-2*F49)/200</f>
        <v>189.78224629351004</v>
      </c>
      <c r="Y81" s="52"/>
      <c r="Z81">
        <v>2</v>
      </c>
      <c r="AA81">
        <v>14</v>
      </c>
      <c r="AB81" s="53">
        <f>((PI()*(AA81/10)^2)/4)*Z81</f>
        <v>3.0787608005179967</v>
      </c>
      <c r="AC81">
        <v>1</v>
      </c>
      <c r="AD81">
        <v>14</v>
      </c>
      <c r="AE81" s="53">
        <f>((PI()*(AD81/10)^2)/4)*AC81</f>
        <v>1.5393804002589984</v>
      </c>
    </row>
    <row r="82" spans="1:31" x14ac:dyDescent="0.2">
      <c r="A82" s="1">
        <f>B48</f>
        <v>5</v>
      </c>
      <c r="D82" s="1" t="s">
        <v>10</v>
      </c>
      <c r="E82" s="20">
        <f ca="1">E70</f>
        <v>-166.505</v>
      </c>
      <c r="F82" s="8">
        <f ca="1">O70</f>
        <v>-99.1875</v>
      </c>
      <c r="G82" s="8">
        <f ca="1">P70</f>
        <v>-105.2765</v>
      </c>
      <c r="H82" s="8">
        <f ca="1">Q70</f>
        <v>-106.58969999999999</v>
      </c>
      <c r="I82" s="8">
        <f ca="1">R70</f>
        <v>-97.874300000000005</v>
      </c>
      <c r="K82" s="17">
        <f ca="1">F82</f>
        <v>-99.1875</v>
      </c>
      <c r="L82" s="17">
        <f t="shared" ref="L82:N82" ca="1" si="39">G82</f>
        <v>-105.2765</v>
      </c>
      <c r="M82" s="17">
        <f t="shared" ca="1" si="39"/>
        <v>-106.58969999999999</v>
      </c>
      <c r="N82" s="17">
        <f t="shared" ca="1" si="39"/>
        <v>-97.874300000000005</v>
      </c>
      <c r="AB82" s="53">
        <f>SUM(AB80:AB81)</f>
        <v>9.3619461076975838</v>
      </c>
      <c r="AE82" s="53">
        <f>SUM(AE80:AE81)</f>
        <v>7.822565707438585</v>
      </c>
    </row>
    <row r="83" spans="1:31" x14ac:dyDescent="0.2">
      <c r="D83" s="7" t="s">
        <v>74</v>
      </c>
      <c r="E83" s="4">
        <f ca="1">($Z48+$X80)*(1-ABS((0.48*$Z47+E82)/(0.48*$Z47+$W80))^(1+1/(1+$W80/$Z47)))</f>
        <v>116.53585344355815</v>
      </c>
      <c r="K83" s="4">
        <f ca="1">($Z48+$X80)*(1-ABS((0.48*$Z47+K82)/(0.48*$Z47+$W80))^(1+1/(1+$W80/$Z47)))</f>
        <v>109.54572910432866</v>
      </c>
      <c r="L83" s="4">
        <f ca="1">($Z48+$X80)*(1-ABS((0.48*$Z47+L82)/(0.48*$Z47+$W80))^(1+1/(1+$W80/$Z47)))</f>
        <v>110.18997520620125</v>
      </c>
      <c r="M83" s="4">
        <f ca="1">($Z48+$X80)*(1-ABS((0.48*$Z47+M82)/(0.48*$Z47+$W80))^(1+1/(1+$W80/$Z47)))</f>
        <v>110.32860691470307</v>
      </c>
      <c r="N83" s="4">
        <f ca="1">($Z48+$X80)*(1-ABS((0.48*$Z47+N82)/(0.48*$Z47+$W80))^(1+1/(1+$W80/$Z47)))</f>
        <v>109.40647492987068</v>
      </c>
    </row>
    <row r="84" spans="1:31" x14ac:dyDescent="0.2">
      <c r="D84" s="7" t="s">
        <v>75</v>
      </c>
      <c r="E84" s="4">
        <f ca="1">($Z49+$X81)*(1-ABS((0.48*$Z47+E82)/(0.48*$Z47+$W81))^(1+1/(1+$W81/$Z47)))</f>
        <v>257.21019416965595</v>
      </c>
      <c r="K84" s="4">
        <f ca="1">($Z49+$X81)*(1-ABS((0.48*$Z47+K82)/(0.48*$Z47+$W81))^(1+1/(1+$W81/$Z47)))</f>
        <v>239.00439104051097</v>
      </c>
      <c r="L84" s="4">
        <f ca="1">($Z49+$X81)*(1-ABS((0.48*$Z47+L82)/(0.48*$Z47+$W81))^(1+1/(1+$W81/$Z47)))</f>
        <v>240.68338576210056</v>
      </c>
      <c r="M84" s="4">
        <f ca="1">($Z49+$X81)*(1-ABS((0.48*$Z47+M82)/(0.48*$Z47+$W81))^(1+1/(1+$W81/$Z47)))</f>
        <v>241.04465200588155</v>
      </c>
      <c r="N84" s="4">
        <f ca="1">($Z49+$X81)*(1-ABS((0.48*$Z47+N82)/(0.48*$Z47+$W81))^(1+1/(1+$W81/$Z47)))</f>
        <v>238.64144808282137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5.1286959338195251E-3</v>
      </c>
      <c r="K85" s="3">
        <f t="shared" ref="K85:N85" ca="1" si="40">ABS(K80/K83)^1.5+ABS(K81/K84)^1.5</f>
        <v>0.12318355059816959</v>
      </c>
      <c r="L85" s="3">
        <f t="shared" ca="1" si="40"/>
        <v>0.14095582267104534</v>
      </c>
      <c r="M85" s="3">
        <f t="shared" ca="1" si="40"/>
        <v>5.7006435604320227E-2</v>
      </c>
      <c r="N85" s="3">
        <f t="shared" ca="1" si="40"/>
        <v>3.7448520337740973E-2</v>
      </c>
    </row>
    <row r="86" spans="1:31" x14ac:dyDescent="0.2">
      <c r="Z86" s="56" t="s">
        <v>113</v>
      </c>
      <c r="AA86" s="56"/>
      <c r="AB86" s="56"/>
      <c r="AC86" s="56" t="s">
        <v>114</v>
      </c>
      <c r="AD86" s="56"/>
      <c r="AE86" s="56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-1.9119999999999999</v>
      </c>
      <c r="F88" s="4">
        <f t="shared" ref="F88:I89" ca="1" si="41">O73</f>
        <v>-0.37597272727272713</v>
      </c>
      <c r="G88" s="4">
        <f t="shared" ca="1" si="41"/>
        <v>-2.4143909090909093</v>
      </c>
      <c r="H88" s="18">
        <f t="shared" ca="1" si="41"/>
        <v>-3.923909090909091</v>
      </c>
      <c r="I88" s="18">
        <f t="shared" ca="1" si="41"/>
        <v>1.1335454545454546</v>
      </c>
      <c r="J88" s="4">
        <f>INDEX($N$33:$N$44,MATCH(A82,$L$33:$L$44,-1)+1,1)</f>
        <v>23.740729999999999</v>
      </c>
      <c r="K88" s="17">
        <f ca="1">MAX(ABS(F88),IF(J88="---",0,0.3*J88))</f>
        <v>7.1222189999999994</v>
      </c>
      <c r="L88" s="17">
        <f ca="1">MAX(ABS(G88),IF(J88="---",0,0.3*J88))</f>
        <v>7.1222189999999994</v>
      </c>
      <c r="M88" s="17">
        <f ca="1">MAX(ABS(H88),J88)</f>
        <v>23.740729999999999</v>
      </c>
      <c r="N88" s="17">
        <f ca="1">MAX(ABS(I88),J88)</f>
        <v>23.740729999999999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0.73827823361982781</v>
      </c>
      <c r="T88" s="19">
        <f ca="1">MAX(N88-$Z48*(1-((0.48*$Z47+N90)/(0.48*$Z47))^2),0)/(($F48-2*$F49)*$O$2)*1000</f>
        <v>0.87773010802437967</v>
      </c>
      <c r="U88" s="17">
        <f ca="1">MAX(P88:T88)</f>
        <v>0.87773010802437967</v>
      </c>
      <c r="V88" s="49">
        <f>AB90</f>
        <v>9.3619461076975838</v>
      </c>
      <c r="W88" s="8">
        <f>2*V88*$O$2/10</f>
        <v>732.6740432111153</v>
      </c>
      <c r="X88" s="4">
        <f>W88*(F48-2*F49)/200</f>
        <v>80.594144753222679</v>
      </c>
      <c r="Z88">
        <v>2</v>
      </c>
      <c r="AA88">
        <v>20</v>
      </c>
      <c r="AB88" s="53">
        <f>((PI()*(AA88/10)^2)/4)*Z88</f>
        <v>6.2831853071795862</v>
      </c>
      <c r="AC88">
        <v>2</v>
      </c>
      <c r="AD88">
        <v>20</v>
      </c>
      <c r="AE88" s="53">
        <f>((PI()*(AD88/10)^2)/4)*AC88</f>
        <v>6.2831853071795862</v>
      </c>
    </row>
    <row r="89" spans="1:31" x14ac:dyDescent="0.2">
      <c r="D89" s="1" t="s">
        <v>53</v>
      </c>
      <c r="E89" s="17">
        <f ca="1">E74</f>
        <v>6.1372727272727277</v>
      </c>
      <c r="F89" s="18">
        <f t="shared" ca="1" si="41"/>
        <v>-36.130127272727279</v>
      </c>
      <c r="G89" s="18">
        <f t="shared" ca="1" si="41"/>
        <v>42.64758181818182</v>
      </c>
      <c r="H89" s="4">
        <f t="shared" ca="1" si="41"/>
        <v>17.962400000000002</v>
      </c>
      <c r="I89" s="4">
        <f t="shared" ca="1" si="41"/>
        <v>-11.444945454545454</v>
      </c>
      <c r="J89" s="4">
        <f>INDEX($O$33:$O$44,MATCH(A82,$L$33:$L$44,-1)+1,1)</f>
        <v>132.95256000000001</v>
      </c>
      <c r="K89" s="17">
        <f ca="1">MAX(ABS(F89),J89)</f>
        <v>132.95256000000001</v>
      </c>
      <c r="L89" s="17">
        <f ca="1">MAX(ABS(G89),J89)</f>
        <v>132.95256000000001</v>
      </c>
      <c r="M89" s="17">
        <f ca="1">MAX(ABS(H89),IF(J89="---",0,0.3*J89))</f>
        <v>39.885767999999999</v>
      </c>
      <c r="N89" s="17">
        <f ca="1">MAX(ABS(I89),IF(J89="---",0,0.3*J89))</f>
        <v>39.885767999999999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3.9060921011213341</v>
      </c>
      <c r="R89" s="19">
        <f ca="1">MAX(L89-$Z49*(1-((0.48*$Z47+L90)/(0.48*$Z47))^2),0)/(($F47-2*$F49)*$O$2)*1000</f>
        <v>3.8254260527272108</v>
      </c>
      <c r="S89" s="19">
        <f ca="1">MAX(M89-$Z49*(1-((0.48*$Z47+M90)/(0.48*$Z47))^2),0)/(($F47-2*$F49)*$O$2)*1000</f>
        <v>0</v>
      </c>
      <c r="T89" s="19">
        <f ca="1">MAX(N89-$Z49*(1-((0.48*$Z47+N90)/(0.48*$Z47))^2),0)/(($F47-2*$F49)*$O$2)*1000</f>
        <v>8.7451846906684755E-2</v>
      </c>
      <c r="U89" s="17">
        <f ca="1">MAX(P89:T89)</f>
        <v>3.9060921011213341</v>
      </c>
      <c r="V89" s="49">
        <f>AE90</f>
        <v>7.822565707438585</v>
      </c>
      <c r="W89" s="8">
        <f>2*V89*$O$2/10</f>
        <v>612.20079449519369</v>
      </c>
      <c r="X89" s="4">
        <f>W89*(F47-2*F49)/200</f>
        <v>189.78224629351004</v>
      </c>
      <c r="Z89">
        <v>2</v>
      </c>
      <c r="AA89">
        <v>14</v>
      </c>
      <c r="AB89" s="53">
        <f>((PI()*(AA89/10)^2)/4)*Z89</f>
        <v>3.0787608005179967</v>
      </c>
      <c r="AC89">
        <v>1</v>
      </c>
      <c r="AD89">
        <v>14</v>
      </c>
      <c r="AE89" s="53">
        <f>((PI()*(AD89/10)^2)/4)*AC89</f>
        <v>1.5393804002589984</v>
      </c>
    </row>
    <row r="90" spans="1:31" x14ac:dyDescent="0.2">
      <c r="D90" s="1" t="s">
        <v>10</v>
      </c>
      <c r="E90" s="20">
        <f ca="1">E77</f>
        <v>-185.27699999999999</v>
      </c>
      <c r="F90" s="8">
        <f ca="1">O77</f>
        <v>-113.6275</v>
      </c>
      <c r="G90" s="8">
        <f ca="1">P77</f>
        <v>-119.7165</v>
      </c>
      <c r="H90" s="8">
        <f ca="1">Q77</f>
        <v>-121.02969999999999</v>
      </c>
      <c r="I90" s="8">
        <f ca="1">R77</f>
        <v>-112.3143</v>
      </c>
      <c r="K90" s="17">
        <f ca="1">F90</f>
        <v>-113.6275</v>
      </c>
      <c r="L90" s="17">
        <f t="shared" ref="L90:N90" ca="1" si="42">G90</f>
        <v>-119.7165</v>
      </c>
      <c r="M90" s="17">
        <f t="shared" ca="1" si="42"/>
        <v>-121.02969999999999</v>
      </c>
      <c r="N90" s="17">
        <f t="shared" ca="1" si="42"/>
        <v>-112.3143</v>
      </c>
      <c r="AB90" s="53">
        <f>SUM(AB88:AB89)</f>
        <v>9.3619461076975838</v>
      </c>
      <c r="AE90" s="53">
        <f>SUM(AE88:AE89)</f>
        <v>7.822565707438585</v>
      </c>
    </row>
    <row r="91" spans="1:31" x14ac:dyDescent="0.2">
      <c r="D91" s="7" t="s">
        <v>74</v>
      </c>
      <c r="E91" s="4">
        <f ca="1">($Z48+$X88)*(1-ABS((0.48*$Z47+E90)/(0.48*$Z47+$W88))^(1+1/(1+$W88/$Z47)))</f>
        <v>118.43297929328813</v>
      </c>
      <c r="K91" s="4">
        <f ca="1">($Z48+$X88)*(1-ABS((0.48*$Z47+K90)/(0.48*$Z47+$W88))^(1+1/(1+$W88/$Z47)))</f>
        <v>111.06968882729282</v>
      </c>
      <c r="L91" s="4">
        <f ca="1">($Z48+$X88)*(1-ABS((0.48*$Z47+L90)/(0.48*$Z47+$W88))^(1+1/(1+$W88/$Z47)))</f>
        <v>111.70829847215089</v>
      </c>
      <c r="M91" s="4">
        <f ca="1">($Z48+$X88)*(1-ABS((0.48*$Z47+M90)/(0.48*$Z47+$W88))^(1+1/(1+$W88/$Z47)))</f>
        <v>111.84571390433888</v>
      </c>
      <c r="N91" s="4">
        <f ca="1">($Z48+$X88)*(1-ABS((0.48*$Z47+N90)/(0.48*$Z47+$W88))^(1+1/(1+$W88/$Z47)))</f>
        <v>110.93164958058361</v>
      </c>
    </row>
    <row r="92" spans="1:31" x14ac:dyDescent="0.2">
      <c r="D92" s="7" t="s">
        <v>75</v>
      </c>
      <c r="E92" s="4">
        <f ca="1">($Z49+$X89)*(1-ABS((0.48*$Z47+E90)/(0.48*$Z47+$W89))^(1+1/(1+$W89/$Z47)))</f>
        <v>262.14675792801057</v>
      </c>
      <c r="K92" s="4">
        <f ca="1">($Z49+$X89)*(1-ABS((0.48*$Z47+K90)/(0.48*$Z47+$W89))^(1+1/(1+$W89/$Z47)))</f>
        <v>242.97570418638264</v>
      </c>
      <c r="L92" s="4">
        <f ca="1">($Z49+$X89)*(1-ABS((0.48*$Z47+L90)/(0.48*$Z47+$W89))^(1+1/(1+$W89/$Z47)))</f>
        <v>244.6395184252909</v>
      </c>
      <c r="M92" s="4">
        <f ca="1">($Z49+$X89)*(1-ABS((0.48*$Z47+M90)/(0.48*$Z47+$W89))^(1+1/(1+$W89/$Z47)))</f>
        <v>244.99750916044781</v>
      </c>
      <c r="N92" s="4">
        <f ca="1">($Z49+$X89)*(1-ABS((0.48*$Z47+N90)/(0.48*$Z47+$W89))^(1+1/(1+$W89/$Z47)))</f>
        <v>242.61603360056611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5.6334417959571833E-3</v>
      </c>
      <c r="K93" s="3">
        <f t="shared" ref="K93:N93" ca="1" si="43">ABS(K88/K91)^1.5+ABS(K89/K92)^1.5</f>
        <v>0.42100086960424699</v>
      </c>
      <c r="L93" s="3">
        <f t="shared" ca="1" si="43"/>
        <v>0.41673961406442145</v>
      </c>
      <c r="M93" s="3">
        <f t="shared" ca="1" si="43"/>
        <v>0.16348172901754313</v>
      </c>
      <c r="N93" s="3">
        <f t="shared" ca="1" si="43"/>
        <v>0.16566247095691911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15</v>
      </c>
      <c r="C96"/>
      <c r="D96" t="s">
        <v>20</v>
      </c>
      <c r="E96" s="1" t="s">
        <v>21</v>
      </c>
      <c r="F96" s="46">
        <v>70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133.33601424478366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30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107.1</v>
      </c>
      <c r="AA97" s="5" t="s">
        <v>35</v>
      </c>
      <c r="AB97" s="10" t="s">
        <v>120</v>
      </c>
      <c r="AC97" s="10">
        <f ca="1">1.3*MAX(E133,E141)*2/((M98-M97-M96)/100)</f>
        <v>302.50042738699199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249.9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0.96799999999999997</v>
      </c>
      <c r="F101" s="4">
        <f t="shared" ca="1" si="44"/>
        <v>0.68100000000000005</v>
      </c>
      <c r="G101" s="4">
        <f t="shared" ca="1" si="44"/>
        <v>-0.41899999999999998</v>
      </c>
      <c r="H101" s="4">
        <f t="shared" ca="1" si="44"/>
        <v>12.676</v>
      </c>
      <c r="I101" s="4">
        <f t="shared" ca="1" si="44"/>
        <v>0.53100000000000003</v>
      </c>
      <c r="J101" s="4">
        <f t="shared" ca="1" si="44"/>
        <v>0.53200000000000003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-7.593</v>
      </c>
      <c r="F102" s="4">
        <f t="shared" ca="1" si="45"/>
        <v>-4.3250000000000002</v>
      </c>
      <c r="G102" s="4">
        <f t="shared" ca="1" si="45"/>
        <v>119.873</v>
      </c>
      <c r="H102" s="4">
        <f t="shared" ca="1" si="45"/>
        <v>-3.9180000000000001</v>
      </c>
      <c r="I102" s="4">
        <f t="shared" ca="1" si="45"/>
        <v>-2.6520000000000001</v>
      </c>
      <c r="J102" s="4">
        <f t="shared" ca="1" si="45"/>
        <v>-2.657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0.70699999999999996</v>
      </c>
      <c r="F103" s="4">
        <f t="shared" ca="1" si="46"/>
        <v>0.502</v>
      </c>
      <c r="G103" s="4">
        <f t="shared" ca="1" si="46"/>
        <v>-0.20300000000000001</v>
      </c>
      <c r="H103" s="4">
        <f t="shared" ca="1" si="46"/>
        <v>5.57</v>
      </c>
      <c r="I103" s="4">
        <f t="shared" ca="1" si="46"/>
        <v>0.23799999999999999</v>
      </c>
      <c r="J103" s="4">
        <f t="shared" ca="1" si="46"/>
        <v>0.23899999999999999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-4.141</v>
      </c>
      <c r="F104" s="4">
        <f t="shared" ca="1" si="47"/>
        <v>-2.335</v>
      </c>
      <c r="G104" s="4">
        <f t="shared" ca="1" si="47"/>
        <v>62.232999999999997</v>
      </c>
      <c r="H104" s="4">
        <f t="shared" ca="1" si="47"/>
        <v>-2.11</v>
      </c>
      <c r="I104" s="4">
        <f t="shared" ca="1" si="47"/>
        <v>-1.4179999999999999</v>
      </c>
      <c r="J104" s="4">
        <f t="shared" ca="1" si="47"/>
        <v>-1.421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-362.51600000000002</v>
      </c>
      <c r="F105" s="4">
        <f t="shared" ca="1" si="48"/>
        <v>-223.83599999999998</v>
      </c>
      <c r="G105" s="4">
        <f t="shared" ca="1" si="48"/>
        <v>7.1340000000000003</v>
      </c>
      <c r="H105" s="4">
        <f t="shared" ca="1" si="48"/>
        <v>-9.4110000000000014</v>
      </c>
      <c r="I105" s="4">
        <f t="shared" ca="1" si="48"/>
        <v>-0.625</v>
      </c>
      <c r="J105" s="4">
        <f t="shared" ca="1" si="48"/>
        <v>-0.626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-1.367</v>
      </c>
      <c r="F108" s="4">
        <f t="shared" ca="1" si="49"/>
        <v>-0.97599999999999998</v>
      </c>
      <c r="G108" s="4">
        <f t="shared" ca="1" si="49"/>
        <v>0.27200000000000002</v>
      </c>
      <c r="H108" s="4">
        <f t="shared" ca="1" si="49"/>
        <v>-6.3620000000000001</v>
      </c>
      <c r="I108" s="4">
        <f t="shared" ca="1" si="49"/>
        <v>-0.25600000000000001</v>
      </c>
      <c r="J108" s="4">
        <f t="shared" ca="1" si="49"/>
        <v>-0.25700000000000001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6.0709999999999997</v>
      </c>
      <c r="F109" s="4">
        <f t="shared" ca="1" si="50"/>
        <v>3.3820000000000001</v>
      </c>
      <c r="G109" s="4">
        <f t="shared" ca="1" si="50"/>
        <v>-86.245000000000005</v>
      </c>
      <c r="H109" s="4">
        <f t="shared" ca="1" si="50"/>
        <v>3.0539999999999998</v>
      </c>
      <c r="I109" s="4">
        <f t="shared" ca="1" si="50"/>
        <v>2.0270000000000001</v>
      </c>
      <c r="J109" s="4">
        <f t="shared" ca="1" si="50"/>
        <v>2.032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0.70699999999999996</v>
      </c>
      <c r="F110" s="4">
        <f t="shared" ref="F110:J110" ca="1" si="51">F103</f>
        <v>0.502</v>
      </c>
      <c r="G110" s="4">
        <f t="shared" ca="1" si="51"/>
        <v>-0.20300000000000001</v>
      </c>
      <c r="H110" s="4">
        <f t="shared" ca="1" si="51"/>
        <v>5.57</v>
      </c>
      <c r="I110" s="4">
        <f t="shared" ca="1" si="51"/>
        <v>0.23799999999999999</v>
      </c>
      <c r="J110" s="4">
        <f t="shared" ca="1" si="51"/>
        <v>0.23899999999999999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-4.141</v>
      </c>
      <c r="F111" s="4">
        <f t="shared" ref="F111:J111" ca="1" si="52">F104</f>
        <v>-2.335</v>
      </c>
      <c r="G111" s="4">
        <f t="shared" ca="1" si="52"/>
        <v>62.232999999999997</v>
      </c>
      <c r="H111" s="4">
        <f t="shared" ca="1" si="52"/>
        <v>-2.11</v>
      </c>
      <c r="I111" s="4">
        <f t="shared" ca="1" si="52"/>
        <v>-1.4179999999999999</v>
      </c>
      <c r="J111" s="4">
        <f t="shared" ca="1" si="52"/>
        <v>-1.421</v>
      </c>
    </row>
    <row r="112" spans="1:29" x14ac:dyDescent="0.2">
      <c r="D112" s="1" t="s">
        <v>10</v>
      </c>
      <c r="E112" s="4">
        <f ca="1">E105</f>
        <v>-362.51600000000002</v>
      </c>
      <c r="F112" s="4">
        <f ca="1">F105</f>
        <v>-223.83599999999998</v>
      </c>
      <c r="G112" s="4">
        <f t="shared" ref="G112:J112" ca="1" si="53">G105</f>
        <v>7.1340000000000003</v>
      </c>
      <c r="H112" s="4">
        <f t="shared" ca="1" si="53"/>
        <v>-9.4110000000000014</v>
      </c>
      <c r="I112" s="4">
        <f t="shared" ca="1" si="53"/>
        <v>-0.625</v>
      </c>
      <c r="J112" s="4">
        <f t="shared" ca="1" si="53"/>
        <v>-0.626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0.75572727272727269</v>
      </c>
      <c r="F115" s="14">
        <f t="shared" ca="1" si="54"/>
        <v>0.53036363636363637</v>
      </c>
      <c r="G115" s="14">
        <f t="shared" ca="1" si="54"/>
        <v>-0.35618181818181816</v>
      </c>
      <c r="H115" s="14">
        <f t="shared" ca="1" si="54"/>
        <v>10.945272727272727</v>
      </c>
      <c r="I115" s="14">
        <f t="shared" ca="1" si="54"/>
        <v>0.45945454545454545</v>
      </c>
      <c r="J115" s="14">
        <f t="shared" ca="1" si="54"/>
        <v>0.46027272727272728</v>
      </c>
      <c r="K115" s="14">
        <f ca="1">(ABS(G115)+ABS(I115))*SIGN(G115)</f>
        <v>-0.8156363636363636</v>
      </c>
      <c r="L115" s="14">
        <f ca="1">(ABS(H115)+ABS(J115))*SIGN(H115)</f>
        <v>11.405545454545454</v>
      </c>
      <c r="M115" s="14">
        <f ca="1">(ABS(K115)+0.3*ABS(L115))*SIGN(K115)</f>
        <v>-4.2372999999999994</v>
      </c>
      <c r="N115" s="14">
        <f t="shared" ref="N115:N119" ca="1" si="55">(ABS(L115)+0.3*ABS(K115))*SIGN(L115)</f>
        <v>11.650236363636363</v>
      </c>
      <c r="O115" s="14">
        <f ca="1">F115+M115</f>
        <v>-3.706936363636363</v>
      </c>
      <c r="P115" s="14">
        <f ca="1">F115-M115</f>
        <v>4.7676636363636362</v>
      </c>
      <c r="Q115" s="14">
        <f ca="1">F115+N115</f>
        <v>12.1806</v>
      </c>
      <c r="R115" s="14">
        <f ca="1">F115-N115</f>
        <v>-11.119872727272726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-6.3508181818181821</v>
      </c>
      <c r="F116" s="14">
        <f t="shared" ca="1" si="56"/>
        <v>-3.6243636363636362</v>
      </c>
      <c r="G116" s="14">
        <f t="shared" ca="1" si="56"/>
        <v>101.13500000000001</v>
      </c>
      <c r="H116" s="14">
        <f t="shared" ca="1" si="56"/>
        <v>-3.2841818181818185</v>
      </c>
      <c r="I116" s="14">
        <f t="shared" ca="1" si="56"/>
        <v>-2.2266363636363637</v>
      </c>
      <c r="J116" s="14">
        <f t="shared" ca="1" si="56"/>
        <v>-2.2307272727272727</v>
      </c>
      <c r="K116" s="14">
        <f t="shared" ref="K116:K119" ca="1" si="57">(ABS(G116)+ABS(I116))*SIGN(G116)</f>
        <v>103.36163636363636</v>
      </c>
      <c r="L116" s="14">
        <f t="shared" ref="L116:L119" ca="1" si="58">(ABS(H116)+ABS(J116))*SIGN(H116)</f>
        <v>-5.5149090909090912</v>
      </c>
      <c r="M116" s="14">
        <f t="shared" ref="M116:M118" ca="1" si="59">(ABS(K116)+0.3*ABS(L116))*SIGN(K116)</f>
        <v>105.0161090909091</v>
      </c>
      <c r="N116" s="14">
        <f t="shared" ca="1" si="55"/>
        <v>-36.523400000000002</v>
      </c>
      <c r="O116" s="14">
        <f t="shared" ref="O116:O118" ca="1" si="60">F116+M116</f>
        <v>101.39174545454546</v>
      </c>
      <c r="P116" s="14">
        <f t="shared" ref="P116:P118" ca="1" si="61">F116-M116</f>
        <v>-108.64047272727274</v>
      </c>
      <c r="Q116" s="14">
        <f t="shared" ref="Q116:Q118" ca="1" si="62">F116+N116</f>
        <v>-40.147763636363635</v>
      </c>
      <c r="R116" s="14">
        <f t="shared" ref="R116:R118" ca="1" si="63">F116-N116</f>
        <v>32.89903636363637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0.70699999999999996</v>
      </c>
      <c r="F117" s="14">
        <f t="shared" ca="1" si="64"/>
        <v>0.502</v>
      </c>
      <c r="G117" s="14">
        <f t="shared" ca="1" si="64"/>
        <v>-0.20300000000000001</v>
      </c>
      <c r="H117" s="14">
        <f t="shared" ca="1" si="64"/>
        <v>5.57</v>
      </c>
      <c r="I117" s="14">
        <f t="shared" ca="1" si="64"/>
        <v>0.23799999999999999</v>
      </c>
      <c r="J117" s="14">
        <f t="shared" ca="1" si="64"/>
        <v>0.23899999999999999</v>
      </c>
      <c r="K117" s="14">
        <f t="shared" ca="1" si="57"/>
        <v>-0.441</v>
      </c>
      <c r="L117" s="14">
        <f t="shared" ca="1" si="58"/>
        <v>5.8090000000000002</v>
      </c>
      <c r="M117" s="14">
        <f t="shared" ca="1" si="59"/>
        <v>-2.1837</v>
      </c>
      <c r="N117" s="14">
        <f t="shared" ca="1" si="55"/>
        <v>5.9413</v>
      </c>
      <c r="O117" s="14">
        <f t="shared" ca="1" si="60"/>
        <v>-1.6817</v>
      </c>
      <c r="P117" s="14">
        <f t="shared" ca="1" si="61"/>
        <v>2.6856999999999998</v>
      </c>
      <c r="Q117" s="14">
        <f t="shared" ca="1" si="62"/>
        <v>6.4432999999999998</v>
      </c>
      <c r="R117" s="14">
        <f t="shared" ca="1" si="63"/>
        <v>-5.4393000000000002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-4.141</v>
      </c>
      <c r="F118" s="14">
        <f t="shared" ca="1" si="65"/>
        <v>-2.335</v>
      </c>
      <c r="G118" s="14">
        <f t="shared" ca="1" si="65"/>
        <v>62.232999999999997</v>
      </c>
      <c r="H118" s="14">
        <f t="shared" ca="1" si="65"/>
        <v>-2.11</v>
      </c>
      <c r="I118" s="14">
        <f t="shared" ca="1" si="65"/>
        <v>-1.4179999999999999</v>
      </c>
      <c r="J118" s="14">
        <f t="shared" ca="1" si="65"/>
        <v>-1.421</v>
      </c>
      <c r="K118" s="14">
        <f t="shared" ca="1" si="57"/>
        <v>63.650999999999996</v>
      </c>
      <c r="L118" s="14">
        <f t="shared" ca="1" si="58"/>
        <v>-3.5309999999999997</v>
      </c>
      <c r="M118" s="14">
        <f t="shared" ca="1" si="59"/>
        <v>64.710299999999989</v>
      </c>
      <c r="N118" s="14">
        <f t="shared" ca="1" si="55"/>
        <v>-22.626299999999997</v>
      </c>
      <c r="O118" s="14">
        <f t="shared" ca="1" si="60"/>
        <v>62.375299999999989</v>
      </c>
      <c r="P118" s="14">
        <f t="shared" ca="1" si="61"/>
        <v>-67.045299999999983</v>
      </c>
      <c r="Q118" s="14">
        <f t="shared" ca="1" si="62"/>
        <v>-24.961299999999998</v>
      </c>
      <c r="R118" s="14">
        <f t="shared" ca="1" si="63"/>
        <v>20.291299999999996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-381.28800000000001</v>
      </c>
      <c r="F119" s="14">
        <f ca="1">F105+L105</f>
        <v>-238.27599999999998</v>
      </c>
      <c r="G119" s="14">
        <f ca="1">G105</f>
        <v>7.1340000000000003</v>
      </c>
      <c r="H119" s="14">
        <f t="shared" ref="H119:J119" ca="1" si="66">H105</f>
        <v>-9.4110000000000014</v>
      </c>
      <c r="I119" s="14">
        <f t="shared" ca="1" si="66"/>
        <v>-0.625</v>
      </c>
      <c r="J119" s="14">
        <f t="shared" ca="1" si="66"/>
        <v>-0.626</v>
      </c>
      <c r="K119" s="14">
        <f t="shared" ca="1" si="57"/>
        <v>7.7590000000000003</v>
      </c>
      <c r="L119" s="14">
        <f t="shared" ca="1" si="58"/>
        <v>-10.037000000000001</v>
      </c>
      <c r="M119" s="14">
        <f ca="1">(ABS(K119)+0.3*ABS(L119))*SIGN(K119)</f>
        <v>10.770100000000001</v>
      </c>
      <c r="N119" s="14">
        <f t="shared" ca="1" si="55"/>
        <v>-12.364700000000001</v>
      </c>
      <c r="O119" s="14">
        <f ca="1">F119+M119</f>
        <v>-227.50589999999997</v>
      </c>
      <c r="P119" s="14">
        <f ca="1">F119-M119</f>
        <v>-249.0461</v>
      </c>
      <c r="Q119" s="14">
        <f ca="1">F119+N119</f>
        <v>-250.64069999999998</v>
      </c>
      <c r="R119" s="14">
        <f ca="1">F119-N119</f>
        <v>-225.91129999999998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-1.1547272727272726</v>
      </c>
      <c r="F122" s="14">
        <f t="shared" ca="1" si="67"/>
        <v>-0.8253636363636363</v>
      </c>
      <c r="G122" s="14">
        <f t="shared" ca="1" si="67"/>
        <v>0.20918181818181819</v>
      </c>
      <c r="H122" s="14">
        <f t="shared" ca="1" si="67"/>
        <v>-4.6312727272727274</v>
      </c>
      <c r="I122" s="14">
        <f t="shared" ca="1" si="67"/>
        <v>-0.18445454545454545</v>
      </c>
      <c r="J122" s="14">
        <f t="shared" ca="1" si="67"/>
        <v>-0.18527272727272726</v>
      </c>
      <c r="K122" s="14">
        <f ca="1">(ABS(G122)+ABS(I122))*SIGN(G122)</f>
        <v>0.39363636363636367</v>
      </c>
      <c r="L122" s="14">
        <f ca="1">(ABS(H122)+ABS(J122))*SIGN(H122)</f>
        <v>-4.8165454545454551</v>
      </c>
      <c r="M122" s="14">
        <f t="shared" ref="M122:M126" ca="1" si="68">(ABS(K122)+0.3*ABS(L122))*SIGN(K122)</f>
        <v>1.8386</v>
      </c>
      <c r="N122" s="14">
        <f t="shared" ref="N122:N126" ca="1" si="69">(ABS(L122)+0.3*ABS(K122))*SIGN(L122)</f>
        <v>-4.9346363636363639</v>
      </c>
      <c r="O122" s="14">
        <f ca="1">F122+M122</f>
        <v>1.0132363636363637</v>
      </c>
      <c r="P122" s="14">
        <f ca="1">F122-M122</f>
        <v>-2.6639636363636363</v>
      </c>
      <c r="Q122" s="14">
        <f ca="1">F122+N122</f>
        <v>-5.76</v>
      </c>
      <c r="R122" s="14">
        <f ca="1">F122-N122</f>
        <v>4.1092727272727281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4.8288181818181819</v>
      </c>
      <c r="F123" s="14">
        <f t="shared" ca="1" si="70"/>
        <v>2.6813636363636366</v>
      </c>
      <c r="G123" s="14">
        <f t="shared" ca="1" si="70"/>
        <v>-67.507000000000005</v>
      </c>
      <c r="H123" s="14">
        <f t="shared" ca="1" si="70"/>
        <v>2.4201818181818178</v>
      </c>
      <c r="I123" s="14">
        <f t="shared" ca="1" si="70"/>
        <v>1.6016363636363637</v>
      </c>
      <c r="J123" s="14">
        <f t="shared" ca="1" si="70"/>
        <v>1.6057272727272727</v>
      </c>
      <c r="K123" s="14">
        <f t="shared" ref="K123:K126" ca="1" si="71">(ABS(G123)+ABS(I123))*SIGN(G123)</f>
        <v>-69.108636363636364</v>
      </c>
      <c r="L123" s="14">
        <f t="shared" ref="L123:L126" ca="1" si="72">(ABS(H123)+ABS(J123))*SIGN(H123)</f>
        <v>4.0259090909090904</v>
      </c>
      <c r="M123" s="14">
        <f t="shared" ca="1" si="68"/>
        <v>-70.31640909090909</v>
      </c>
      <c r="N123" s="14">
        <f t="shared" ca="1" si="69"/>
        <v>24.758499999999998</v>
      </c>
      <c r="O123" s="14">
        <f t="shared" ref="O123:O125" ca="1" si="73">F123+M123</f>
        <v>-67.635045454545448</v>
      </c>
      <c r="P123" s="14">
        <f t="shared" ref="P123:P125" ca="1" si="74">F123-M123</f>
        <v>72.997772727272732</v>
      </c>
      <c r="Q123" s="14">
        <f t="shared" ref="Q123:Q125" ca="1" si="75">F123+N123</f>
        <v>27.439863636363633</v>
      </c>
      <c r="R123" s="14">
        <f t="shared" ref="R123:R125" ca="1" si="76">F123-N123</f>
        <v>-22.077136363636363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0.70699999999999996</v>
      </c>
      <c r="F124" s="14">
        <f t="shared" ref="F124:J124" ca="1" si="77">F117</f>
        <v>0.502</v>
      </c>
      <c r="G124" s="14">
        <f t="shared" ca="1" si="77"/>
        <v>-0.20300000000000001</v>
      </c>
      <c r="H124" s="14">
        <f t="shared" ca="1" si="77"/>
        <v>5.57</v>
      </c>
      <c r="I124" s="14">
        <f t="shared" ca="1" si="77"/>
        <v>0.23799999999999999</v>
      </c>
      <c r="J124" s="14">
        <f t="shared" ca="1" si="77"/>
        <v>0.23899999999999999</v>
      </c>
      <c r="K124" s="14">
        <f t="shared" ca="1" si="71"/>
        <v>-0.441</v>
      </c>
      <c r="L124" s="14">
        <f t="shared" ca="1" si="72"/>
        <v>5.8090000000000002</v>
      </c>
      <c r="M124" s="14">
        <f t="shared" ca="1" si="68"/>
        <v>-2.1837</v>
      </c>
      <c r="N124" s="14">
        <f t="shared" ca="1" si="69"/>
        <v>5.9413</v>
      </c>
      <c r="O124" s="14">
        <f t="shared" ca="1" si="73"/>
        <v>-1.6817</v>
      </c>
      <c r="P124" s="14">
        <f t="shared" ca="1" si="74"/>
        <v>2.6856999999999998</v>
      </c>
      <c r="Q124" s="14">
        <f t="shared" ca="1" si="75"/>
        <v>6.4432999999999998</v>
      </c>
      <c r="R124" s="14">
        <f t="shared" ca="1" si="76"/>
        <v>-5.4393000000000002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-4.141</v>
      </c>
      <c r="F125" s="14">
        <f t="shared" ref="F125:J125" ca="1" si="78">F118</f>
        <v>-2.335</v>
      </c>
      <c r="G125" s="14">
        <f t="shared" ca="1" si="78"/>
        <v>62.232999999999997</v>
      </c>
      <c r="H125" s="14">
        <f t="shared" ca="1" si="78"/>
        <v>-2.11</v>
      </c>
      <c r="I125" s="14">
        <f t="shared" ca="1" si="78"/>
        <v>-1.4179999999999999</v>
      </c>
      <c r="J125" s="14">
        <f t="shared" ca="1" si="78"/>
        <v>-1.421</v>
      </c>
      <c r="K125" s="14">
        <f t="shared" ca="1" si="71"/>
        <v>63.650999999999996</v>
      </c>
      <c r="L125" s="14">
        <f t="shared" ca="1" si="72"/>
        <v>-3.5309999999999997</v>
      </c>
      <c r="M125" s="14">
        <f t="shared" ca="1" si="68"/>
        <v>64.710299999999989</v>
      </c>
      <c r="N125" s="14">
        <f t="shared" ca="1" si="69"/>
        <v>-22.626299999999997</v>
      </c>
      <c r="O125" s="14">
        <f t="shared" ca="1" si="73"/>
        <v>62.375299999999989</v>
      </c>
      <c r="P125" s="14">
        <f t="shared" ca="1" si="74"/>
        <v>-67.045299999999983</v>
      </c>
      <c r="Q125" s="14">
        <f t="shared" ca="1" si="75"/>
        <v>-24.961299999999998</v>
      </c>
      <c r="R125" s="14">
        <f t="shared" ca="1" si="76"/>
        <v>20.291299999999996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-399.709</v>
      </c>
      <c r="F126" s="14">
        <f ca="1">F112+L112</f>
        <v>-252.44599999999997</v>
      </c>
      <c r="G126" s="14">
        <f t="shared" ref="G126:J126" ca="1" si="79">G112</f>
        <v>7.1340000000000003</v>
      </c>
      <c r="H126" s="14">
        <f t="shared" ca="1" si="79"/>
        <v>-9.4110000000000014</v>
      </c>
      <c r="I126" s="14">
        <f t="shared" ca="1" si="79"/>
        <v>-0.625</v>
      </c>
      <c r="J126" s="14">
        <f t="shared" ca="1" si="79"/>
        <v>-0.626</v>
      </c>
      <c r="K126" s="14">
        <f t="shared" ca="1" si="71"/>
        <v>7.7590000000000003</v>
      </c>
      <c r="L126" s="14">
        <f t="shared" ca="1" si="72"/>
        <v>-10.037000000000001</v>
      </c>
      <c r="M126" s="14">
        <f t="shared" ca="1" si="68"/>
        <v>10.770100000000001</v>
      </c>
      <c r="N126" s="14">
        <f t="shared" ca="1" si="69"/>
        <v>-12.364700000000001</v>
      </c>
      <c r="O126" s="14">
        <f ca="1">F126+M126</f>
        <v>-241.67589999999996</v>
      </c>
      <c r="P126" s="14">
        <f ca="1">F126-M126</f>
        <v>-263.21609999999998</v>
      </c>
      <c r="Q126" s="14">
        <f ca="1">F126+N126</f>
        <v>-264.8107</v>
      </c>
      <c r="R126" s="14">
        <f ca="1">F126-N126</f>
        <v>-240.08129999999997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6" t="s">
        <v>113</v>
      </c>
      <c r="AA127" s="56"/>
      <c r="AB127" s="56"/>
      <c r="AC127" s="56" t="s">
        <v>114</v>
      </c>
      <c r="AD127" s="56"/>
      <c r="AE127" s="56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15</v>
      </c>
      <c r="D129" s="1" t="s">
        <v>52</v>
      </c>
      <c r="E129" s="17">
        <f ca="1">E115</f>
        <v>0.75572727272727269</v>
      </c>
      <c r="F129" s="4">
        <f t="shared" ref="F129:F130" ca="1" si="80">O115</f>
        <v>-3.706936363636363</v>
      </c>
      <c r="G129" s="4">
        <f t="shared" ref="G129:G130" ca="1" si="81">P115</f>
        <v>4.7676636363636362</v>
      </c>
      <c r="H129" s="18">
        <f t="shared" ref="H129:H130" ca="1" si="82">Q115</f>
        <v>12.1806</v>
      </c>
      <c r="I129" s="18">
        <f t="shared" ref="I129:I130" ca="1" si="83">R115</f>
        <v>-11.119872727272726</v>
      </c>
      <c r="J129" s="4">
        <f>INDEX($N$33:$N$44,MATCH(A131,$L$33:$L$44,-1),1)</f>
        <v>31.470270000000003</v>
      </c>
      <c r="K129" s="17">
        <f ca="1">MAX(ABS(F129),IF(J129="---",0,0.3*J129))</f>
        <v>9.4410810000000005</v>
      </c>
      <c r="L129" s="17">
        <f ca="1">MAX(ABS(G129),IF(J129="---",0,0.3*J129))</f>
        <v>9.4410810000000005</v>
      </c>
      <c r="M129" s="17">
        <f ca="1">MAX(ABS(H129),J129)</f>
        <v>31.470270000000003</v>
      </c>
      <c r="N129" s="17">
        <f ca="1">MAX(ABS(I129),J129)</f>
        <v>31.470270000000003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0</v>
      </c>
      <c r="T129" s="19">
        <f ca="1">MAX(N129-$Z97*(1-((0.48*$Z96+N131)/(0.48*$Z96))^2),0)/(($F97-2*$F98)*$O$2)*1000</f>
        <v>3.0670470396421009E-2</v>
      </c>
      <c r="U129" s="17">
        <f ca="1">MAX(P129:T129)</f>
        <v>3.0670470396421009E-2</v>
      </c>
      <c r="V129" s="49">
        <f>AB131</f>
        <v>9.3619461076975838</v>
      </c>
      <c r="W129" s="8">
        <f>2*V129*$O$2/10</f>
        <v>732.6740432111153</v>
      </c>
      <c r="X129" s="4">
        <f>W129*(F97-2*F98)/200</f>
        <v>80.594144753222679</v>
      </c>
      <c r="Y129" s="52"/>
      <c r="Z129">
        <v>2</v>
      </c>
      <c r="AA129">
        <v>20</v>
      </c>
      <c r="AB129" s="53">
        <f>((PI()*(AA129/10)^2)/4)*Z129</f>
        <v>6.2831853071795862</v>
      </c>
      <c r="AC129">
        <v>2</v>
      </c>
      <c r="AD129">
        <v>20</v>
      </c>
      <c r="AE129" s="53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-6.3508181818181821</v>
      </c>
      <c r="F130" s="18">
        <f t="shared" ca="1" si="80"/>
        <v>101.39174545454546</v>
      </c>
      <c r="G130" s="18">
        <f t="shared" ca="1" si="81"/>
        <v>-108.64047272727274</v>
      </c>
      <c r="H130" s="4">
        <f t="shared" ca="1" si="82"/>
        <v>-40.147763636363635</v>
      </c>
      <c r="I130" s="4">
        <f t="shared" ca="1" si="83"/>
        <v>32.89903636363637</v>
      </c>
      <c r="J130" s="4">
        <f>INDEX($O$33:$O$44,MATCH(A131,$L$33:$L$44,-1),1)</f>
        <v>176.23944000000003</v>
      </c>
      <c r="K130" s="17">
        <f ca="1">MAX(ABS(F130),J130)</f>
        <v>176.23944000000003</v>
      </c>
      <c r="L130" s="17">
        <f ca="1">MAX(ABS(G130),J130)</f>
        <v>176.23944000000003</v>
      </c>
      <c r="M130" s="17">
        <f ca="1">MAX(ABS(H130),IF(J130="---",0,0.3*J130))</f>
        <v>52.871832000000005</v>
      </c>
      <c r="N130" s="17">
        <f ca="1">MAX(ABS(I130),IF(J130="---",0,0.3*J130))</f>
        <v>52.871832000000005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4.2436806070131068</v>
      </c>
      <c r="R130" s="19">
        <f ca="1">MAX(L130-$Z98*(1-((0.48*$Z96+L131)/(0.48*$Z96))^2),0)/(($F96-2*$F98)*$O$2)*1000</f>
        <v>3.9847821703650625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4.2436806070131068</v>
      </c>
      <c r="V130" s="49">
        <f>AE131</f>
        <v>7.822565707438585</v>
      </c>
      <c r="W130" s="8">
        <f>2*V130*$O$2/10</f>
        <v>612.20079449519369</v>
      </c>
      <c r="X130" s="4">
        <f>W130*(F96-2*F98)/200</f>
        <v>189.78224629351004</v>
      </c>
      <c r="Y130" s="52"/>
      <c r="Z130">
        <v>2</v>
      </c>
      <c r="AA130">
        <v>14</v>
      </c>
      <c r="AB130" s="53">
        <f>((PI()*(AA130/10)^2)/4)*Z130</f>
        <v>3.0787608005179967</v>
      </c>
      <c r="AC130">
        <v>1</v>
      </c>
      <c r="AD130">
        <v>14</v>
      </c>
      <c r="AE130" s="53">
        <f>((PI()*(AD130/10)^2)/4)*AC130</f>
        <v>1.5393804002589984</v>
      </c>
    </row>
    <row r="131" spans="1:31" x14ac:dyDescent="0.2">
      <c r="A131" s="1">
        <f>B97</f>
        <v>4</v>
      </c>
      <c r="D131" s="1" t="s">
        <v>10</v>
      </c>
      <c r="E131" s="20">
        <f ca="1">E119</f>
        <v>-381.28800000000001</v>
      </c>
      <c r="F131" s="8">
        <f ca="1">O119</f>
        <v>-227.50589999999997</v>
      </c>
      <c r="G131" s="8">
        <f ca="1">P119</f>
        <v>-249.0461</v>
      </c>
      <c r="H131" s="8">
        <f ca="1">Q119</f>
        <v>-250.64069999999998</v>
      </c>
      <c r="I131" s="8">
        <f ca="1">R119</f>
        <v>-225.91129999999998</v>
      </c>
      <c r="K131" s="17">
        <f ca="1">F131</f>
        <v>-227.50589999999997</v>
      </c>
      <c r="L131" s="17">
        <f t="shared" ref="L131" ca="1" si="84">G131</f>
        <v>-249.0461</v>
      </c>
      <c r="M131" s="17">
        <f t="shared" ref="M131" ca="1" si="85">H131</f>
        <v>-250.64069999999998</v>
      </c>
      <c r="N131" s="17">
        <f t="shared" ref="N131" ca="1" si="86">I131</f>
        <v>-225.91129999999998</v>
      </c>
      <c r="AB131" s="53">
        <f>SUM(AB129:AB130)</f>
        <v>9.3619461076975838</v>
      </c>
      <c r="AE131" s="53">
        <f>SUM(AE129:AE130)</f>
        <v>7.822565707438585</v>
      </c>
    </row>
    <row r="132" spans="1:31" x14ac:dyDescent="0.2">
      <c r="D132" s="7" t="s">
        <v>74</v>
      </c>
      <c r="E132" s="4">
        <f ca="1">($Z97+$X129)*(1-ABS((0.48*$Z96+E131)/(0.48*$Z96+$W129))^(1+1/(1+$W129/$Z96)))</f>
        <v>136.86336176333248</v>
      </c>
      <c r="K132" s="4">
        <f ca="1">($Z97+$X129)*(1-ABS((0.48*$Z96+K131)/(0.48*$Z96+$W129))^(1+1/(1+$W129/$Z96)))</f>
        <v>122.61704914999275</v>
      </c>
      <c r="L132" s="4">
        <f ca="1">($Z97+$X129)*(1-ABS((0.48*$Z96+L131)/(0.48*$Z96+$W129))^(1+1/(1+$W129/$Z96)))</f>
        <v>124.70646678258053</v>
      </c>
      <c r="M132" s="4">
        <f ca="1">($Z97+$X129)*(1-ABS((0.48*$Z96+M131)/(0.48*$Z96+$W129))^(1+1/(1+$W129/$Z96)))</f>
        <v>124.85993679094489</v>
      </c>
      <c r="N132" s="4">
        <f ca="1">($Z97+$X129)*(1-ABS((0.48*$Z96+N131)/(0.48*$Z96+$W129))^(1+1/(1+$W129/$Z96)))</f>
        <v>122.46116571110154</v>
      </c>
    </row>
    <row r="133" spans="1:31" x14ac:dyDescent="0.2">
      <c r="D133" s="7" t="s">
        <v>75</v>
      </c>
      <c r="E133" s="4">
        <f ca="1">($Z98+$X130)*(1-ABS((0.48*$Z96+E131)/(0.48*$Z96+$W130))^(1+1/(1+$W130/$Z96)))</f>
        <v>309.99020796107942</v>
      </c>
      <c r="K133" s="4">
        <f ca="1">($Z98+$X130)*(1-ABS((0.48*$Z96+K131)/(0.48*$Z96+$W130))^(1+1/(1+$W130/$Z96)))</f>
        <v>273.0270166767786</v>
      </c>
      <c r="L133" s="4">
        <f ca="1">($Z98+$X130)*(1-ABS((0.48*$Z96+L131)/(0.48*$Z96+$W130))^(1+1/(1+$W130/$Z96)))</f>
        <v>278.45646581368732</v>
      </c>
      <c r="M133" s="4">
        <f ca="1">($Z98+$X130)*(1-ABS((0.48*$Z96+M131)/(0.48*$Z96+$W130))^(1+1/(1+$W130/$Z96)))</f>
        <v>278.85515970889458</v>
      </c>
      <c r="N133" s="4">
        <f ca="1">($Z98+$X130)*(1-ABS((0.48*$Z96+N131)/(0.48*$Z96+$W130))^(1+1/(1+$W130/$Z96)))</f>
        <v>272.62184075480138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3.3427100533028557E-3</v>
      </c>
      <c r="K134" s="3">
        <f t="shared" ref="K134:N134" ca="1" si="87">ABS(K129/K132)^1.5+ABS(K130/K133)^1.5</f>
        <v>0.53998153685279293</v>
      </c>
      <c r="L134" s="3">
        <f t="shared" ca="1" si="87"/>
        <v>0.52435275728504771</v>
      </c>
      <c r="M134" s="3">
        <f t="shared" ca="1" si="87"/>
        <v>0.2090963409998729</v>
      </c>
      <c r="N134" s="3">
        <f t="shared" ca="1" si="87"/>
        <v>0.21568002507965917</v>
      </c>
    </row>
    <row r="135" spans="1:31" x14ac:dyDescent="0.2">
      <c r="Z135" s="56" t="s">
        <v>113</v>
      </c>
      <c r="AA135" s="56"/>
      <c r="AB135" s="56"/>
      <c r="AC135" s="56" t="s">
        <v>114</v>
      </c>
      <c r="AD135" s="56"/>
      <c r="AE135" s="56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-1.1547272727272726</v>
      </c>
      <c r="F137" s="4">
        <f t="shared" ref="F137:F138" ca="1" si="88">O122</f>
        <v>1.0132363636363637</v>
      </c>
      <c r="G137" s="4">
        <f t="shared" ref="G137:G138" ca="1" si="89">P122</f>
        <v>-2.6639636363636363</v>
      </c>
      <c r="H137" s="18">
        <f t="shared" ref="H137:H138" ca="1" si="90">Q122</f>
        <v>-5.76</v>
      </c>
      <c r="I137" s="18">
        <f t="shared" ref="I137:I138" ca="1" si="91">R122</f>
        <v>4.1092727272727281</v>
      </c>
      <c r="J137" s="4">
        <f>INDEX($N$33:$N$44,MATCH(A131,$L$33:$L$44,-1)+1,1)</f>
        <v>25.39706</v>
      </c>
      <c r="K137" s="17">
        <f ca="1">MAX(ABS(F137),IF(J137="---",0,0.3*J137))</f>
        <v>7.6191179999999994</v>
      </c>
      <c r="L137" s="17">
        <f ca="1">MAX(ABS(G137),IF(J137="---",0,0.3*J137))</f>
        <v>7.6191179999999994</v>
      </c>
      <c r="M137" s="17">
        <f ca="1">MAX(ABS(H137),J137)</f>
        <v>25.39706</v>
      </c>
      <c r="N137" s="17">
        <f ca="1">MAX(ABS(I137),J137)</f>
        <v>25.39706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0</v>
      </c>
      <c r="T137" s="19">
        <f ca="1">MAX(N137-$Z97*(1-((0.48*$Z96+N139)/(0.48*$Z96))^2),0)/(($F97-2*$F98)*$O$2)*1000</f>
        <v>0</v>
      </c>
      <c r="U137" s="17">
        <f ca="1">MAX(P137:T137)</f>
        <v>0</v>
      </c>
      <c r="V137" s="49">
        <f>AB139</f>
        <v>9.3619461076975838</v>
      </c>
      <c r="W137" s="8">
        <f>2*V137*$O$2/10</f>
        <v>732.6740432111153</v>
      </c>
      <c r="X137" s="4">
        <f>W137*(F97-2*F98)/200</f>
        <v>80.594144753222679</v>
      </c>
      <c r="Z137">
        <v>2</v>
      </c>
      <c r="AA137">
        <v>20</v>
      </c>
      <c r="AB137" s="53">
        <f>((PI()*(AA137/10)^2)/4)*Z137</f>
        <v>6.2831853071795862</v>
      </c>
      <c r="AC137">
        <v>2</v>
      </c>
      <c r="AD137">
        <v>20</v>
      </c>
      <c r="AE137" s="53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4.8288181818181819</v>
      </c>
      <c r="F138" s="18">
        <f t="shared" ca="1" si="88"/>
        <v>-67.635045454545448</v>
      </c>
      <c r="G138" s="18">
        <f t="shared" ca="1" si="89"/>
        <v>72.997772727272732</v>
      </c>
      <c r="H138" s="4">
        <f t="shared" ca="1" si="90"/>
        <v>27.439863636363633</v>
      </c>
      <c r="I138" s="4">
        <f t="shared" ca="1" si="91"/>
        <v>-22.077136363636363</v>
      </c>
      <c r="J138" s="4">
        <f>INDEX($O$33:$O$44,MATCH(A131,$L$33:$L$44,-1)+1,1)</f>
        <v>179.26246</v>
      </c>
      <c r="K138" s="17">
        <f ca="1">MAX(ABS(F138),J138)</f>
        <v>179.26246</v>
      </c>
      <c r="L138" s="17">
        <f ca="1">MAX(ABS(G138),J138)</f>
        <v>179.26246</v>
      </c>
      <c r="M138" s="17">
        <f ca="1">MAX(ABS(H138),IF(J138="---",0,0.3*J138))</f>
        <v>53.778737999999997</v>
      </c>
      <c r="N138" s="17">
        <f ca="1">MAX(ABS(I138),IF(J138="---",0,0.3*J138))</f>
        <v>53.778737999999997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4.1974441519824461</v>
      </c>
      <c r="R138" s="19">
        <f ca="1">MAX(L138-$Z98*(1-((0.48*$Z96+L139)/(0.48*$Z96))^2),0)/(($F96-2*$F98)*$O$2)*1000</f>
        <v>3.9416292799656136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4.1974441519824461</v>
      </c>
      <c r="V138" s="49">
        <f>AE139</f>
        <v>7.822565707438585</v>
      </c>
      <c r="W138" s="8">
        <f>2*V138*$O$2/10</f>
        <v>612.20079449519369</v>
      </c>
      <c r="X138" s="4">
        <f>W138*(F96-2*F98)/200</f>
        <v>189.78224629351004</v>
      </c>
      <c r="Z138">
        <v>2</v>
      </c>
      <c r="AA138">
        <v>14</v>
      </c>
      <c r="AB138" s="53">
        <f>((PI()*(AA138/10)^2)/4)*Z138</f>
        <v>3.0787608005179967</v>
      </c>
      <c r="AC138">
        <v>1</v>
      </c>
      <c r="AD138">
        <v>14</v>
      </c>
      <c r="AE138" s="53">
        <f>((PI()*(AD138/10)^2)/4)*AC138</f>
        <v>1.5393804002589984</v>
      </c>
    </row>
    <row r="139" spans="1:31" x14ac:dyDescent="0.2">
      <c r="D139" s="1" t="s">
        <v>10</v>
      </c>
      <c r="E139" s="20">
        <f ca="1">E126</f>
        <v>-399.709</v>
      </c>
      <c r="F139" s="8">
        <f ca="1">O126</f>
        <v>-241.67589999999996</v>
      </c>
      <c r="G139" s="8">
        <f ca="1">P126</f>
        <v>-263.21609999999998</v>
      </c>
      <c r="H139" s="8">
        <f ca="1">Q126</f>
        <v>-264.8107</v>
      </c>
      <c r="I139" s="8">
        <f ca="1">R126</f>
        <v>-240.08129999999997</v>
      </c>
      <c r="K139" s="17">
        <f ca="1">F139</f>
        <v>-241.67589999999996</v>
      </c>
      <c r="L139" s="17">
        <f t="shared" ref="L139" ca="1" si="92">G139</f>
        <v>-263.21609999999998</v>
      </c>
      <c r="M139" s="17">
        <f t="shared" ref="M139" ca="1" si="93">H139</f>
        <v>-264.8107</v>
      </c>
      <c r="N139" s="17">
        <f t="shared" ref="N139" ca="1" si="94">I139</f>
        <v>-240.08129999999997</v>
      </c>
      <c r="AB139" s="53">
        <f>SUM(AB137:AB138)</f>
        <v>9.3619461076975838</v>
      </c>
      <c r="AE139" s="53">
        <f>SUM(AE137:AE138)</f>
        <v>7.822565707438585</v>
      </c>
    </row>
    <row r="140" spans="1:31" x14ac:dyDescent="0.2">
      <c r="D140" s="7" t="s">
        <v>74</v>
      </c>
      <c r="E140" s="4">
        <f ca="1">($Z97+$X137)*(1-ABS((0.48*$Z96+E139)/(0.48*$Z96+$W137))^(1+1/(1+$W137/$Z96)))</f>
        <v>138.46432248496765</v>
      </c>
      <c r="K140" s="4">
        <f ca="1">($Z97+$X137)*(1-ABS((0.48*$Z96+K139)/(0.48*$Z96+$W137))^(1+1/(1+$W137/$Z96)))</f>
        <v>123.99496792641723</v>
      </c>
      <c r="L140" s="4">
        <f ca="1">($Z97+$X137)*(1-ABS((0.48*$Z96+L139)/(0.48*$Z96+$W137))^(1+1/(1+$W137/$Z96)))</f>
        <v>126.06439385152427</v>
      </c>
      <c r="M140" s="4">
        <f ca="1">($Z97+$X137)*(1-ABS((0.48*$Z96+M139)/(0.48*$Z96+$W137))^(1+1/(1+$W137/$Z96)))</f>
        <v>126.21638102066885</v>
      </c>
      <c r="N140" s="4">
        <f ca="1">($Z97+$X137)*(1-ABS((0.48*$Z96+N139)/(0.48*$Z96+$W137))^(1+1/(1+$W137/$Z96)))</f>
        <v>123.8405616054047</v>
      </c>
    </row>
    <row r="141" spans="1:31" x14ac:dyDescent="0.2">
      <c r="D141" s="7" t="s">
        <v>75</v>
      </c>
      <c r="E141" s="4">
        <f ca="1">($Z98+$X138)*(1-ABS((0.48*$Z96+E139)/(0.48*$Z96+$W138))^(1+1/(1+$W138/$Z96)))</f>
        <v>314.13505920956862</v>
      </c>
      <c r="K141" s="4">
        <f ca="1">($Z98+$X138)*(1-ABS((0.48*$Z96+K139)/(0.48*$Z96+$W138))^(1+1/(1+$W138/$Z96)))</f>
        <v>276.6079008051891</v>
      </c>
      <c r="L141" s="4">
        <f ca="1">($Z98+$X138)*(1-ABS((0.48*$Z96+L139)/(0.48*$Z96+$W138))^(1+1/(1+$W138/$Z96)))</f>
        <v>281.98366457332662</v>
      </c>
      <c r="M141" s="4">
        <f ca="1">($Z98+$X138)*(1-ABS((0.48*$Z96+M139)/(0.48*$Z96+$W138))^(1+1/(1+$W138/$Z96)))</f>
        <v>282.37837753155929</v>
      </c>
      <c r="N141" s="4">
        <f ca="1">($Z98+$X138)*(1-ABS((0.48*$Z96+N139)/(0.48*$Z96+$W138))^(1+1/(1+$W138/$Z96)))</f>
        <v>276.20669255136681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2.6674153535008105E-3</v>
      </c>
      <c r="K142" s="3">
        <f t="shared" ref="K142:N142" ca="1" si="95">ABS(K137/K140)^1.5+ABS(K138/K141)^1.5</f>
        <v>0.53695139538622727</v>
      </c>
      <c r="L142" s="3">
        <f t="shared" ca="1" si="95"/>
        <v>0.5217300431749089</v>
      </c>
      <c r="M142" s="3">
        <f t="shared" ca="1" si="95"/>
        <v>0.1733742600360498</v>
      </c>
      <c r="N142" s="3">
        <f t="shared" ca="1" si="95"/>
        <v>0.17878527802874156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15</v>
      </c>
      <c r="D145" t="s">
        <v>20</v>
      </c>
      <c r="E145" s="1" t="s">
        <v>21</v>
      </c>
      <c r="F145" s="46">
        <v>80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161.3468038891983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30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122.4</v>
      </c>
      <c r="AA146" s="5" t="s">
        <v>35</v>
      </c>
      <c r="AB146" s="10" t="s">
        <v>120</v>
      </c>
      <c r="AC146" s="10">
        <f ca="1">1.3*MAX(E182,E190)*2/((M147-M146-M145)/100)</f>
        <v>416.92697556400969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326.39999999999998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1.7410000000000001</v>
      </c>
      <c r="F150" s="4">
        <f t="shared" ca="1" si="96"/>
        <v>1.264</v>
      </c>
      <c r="G150" s="4">
        <f t="shared" ca="1" si="96"/>
        <v>-0.42199999999999999</v>
      </c>
      <c r="H150" s="4">
        <f t="shared" ca="1" si="96"/>
        <v>12.417999999999999</v>
      </c>
      <c r="I150" s="4">
        <f t="shared" ca="1" si="96"/>
        <v>0.51900000000000002</v>
      </c>
      <c r="J150" s="4">
        <f t="shared" ca="1" si="96"/>
        <v>0.52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-6.6950000000000003</v>
      </c>
      <c r="F151" s="4">
        <f t="shared" ca="1" si="97"/>
        <v>-3.6549999999999998</v>
      </c>
      <c r="G151" s="4">
        <f t="shared" ca="1" si="97"/>
        <v>157.852</v>
      </c>
      <c r="H151" s="4">
        <f t="shared" ca="1" si="97"/>
        <v>-5.0599999999999996</v>
      </c>
      <c r="I151" s="4">
        <f t="shared" ca="1" si="97"/>
        <v>-3.6339999999999999</v>
      </c>
      <c r="J151" s="4">
        <f t="shared" ca="1" si="97"/>
        <v>-3.6419999999999999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1.0269999999999999</v>
      </c>
      <c r="F152" s="4">
        <f t="shared" ca="1" si="98"/>
        <v>0.73899999999999999</v>
      </c>
      <c r="G152" s="4">
        <f t="shared" ca="1" si="98"/>
        <v>-0.24399999999999999</v>
      </c>
      <c r="H152" s="4">
        <f t="shared" ca="1" si="98"/>
        <v>6.1020000000000003</v>
      </c>
      <c r="I152" s="4">
        <f t="shared" ca="1" si="98"/>
        <v>0.26900000000000002</v>
      </c>
      <c r="J152" s="4">
        <f t="shared" ca="1" si="98"/>
        <v>0.26900000000000002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-3.7149999999999999</v>
      </c>
      <c r="F153" s="4">
        <f t="shared" ca="1" si="99"/>
        <v>-2.032</v>
      </c>
      <c r="G153" s="4">
        <f t="shared" ca="1" si="99"/>
        <v>85.852000000000004</v>
      </c>
      <c r="H153" s="4">
        <f t="shared" ca="1" si="99"/>
        <v>-2.9089999999999998</v>
      </c>
      <c r="I153" s="4">
        <f t="shared" ca="1" si="99"/>
        <v>-2.0619999999999998</v>
      </c>
      <c r="J153" s="4">
        <f t="shared" ca="1" si="99"/>
        <v>-2.0670000000000002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-555.05599999999993</v>
      </c>
      <c r="F154" s="4">
        <f t="shared" ca="1" si="100"/>
        <v>-343.39299999999997</v>
      </c>
      <c r="G154" s="4">
        <f t="shared" ca="1" si="100"/>
        <v>17.042000000000002</v>
      </c>
      <c r="H154" s="4">
        <f t="shared" ca="1" si="100"/>
        <v>-17.141999999999999</v>
      </c>
      <c r="I154" s="4">
        <f t="shared" ca="1" si="100"/>
        <v>-1.1950000000000001</v>
      </c>
      <c r="J154" s="4">
        <f t="shared" ca="1" si="100"/>
        <v>-1.1970000000000001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-1.65</v>
      </c>
      <c r="F157" s="4">
        <f t="shared" ca="1" si="101"/>
        <v>-1.1759999999999999</v>
      </c>
      <c r="G157" s="4">
        <f t="shared" ca="1" si="101"/>
        <v>0.40400000000000003</v>
      </c>
      <c r="H157" s="4">
        <f t="shared" ca="1" si="101"/>
        <v>-8.2520000000000007</v>
      </c>
      <c r="I157" s="4">
        <f t="shared" ca="1" si="101"/>
        <v>-0.36699999999999999</v>
      </c>
      <c r="J157" s="4">
        <f t="shared" ca="1" si="101"/>
        <v>-0.36799999999999999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5.5629999999999997</v>
      </c>
      <c r="F158" s="4">
        <f t="shared" ca="1" si="102"/>
        <v>3.05</v>
      </c>
      <c r="G158" s="4">
        <f t="shared" ca="1" si="102"/>
        <v>-126.355</v>
      </c>
      <c r="H158" s="4">
        <f t="shared" ca="1" si="102"/>
        <v>4.5579999999999998</v>
      </c>
      <c r="I158" s="4">
        <f t="shared" ca="1" si="102"/>
        <v>3.1709999999999998</v>
      </c>
      <c r="J158" s="4">
        <f t="shared" ca="1" si="102"/>
        <v>3.1779999999999999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1.0269999999999999</v>
      </c>
      <c r="F159" s="4">
        <f t="shared" ref="F159:J159" ca="1" si="103">F152</f>
        <v>0.73899999999999999</v>
      </c>
      <c r="G159" s="4">
        <f t="shared" ca="1" si="103"/>
        <v>-0.24399999999999999</v>
      </c>
      <c r="H159" s="4">
        <f t="shared" ca="1" si="103"/>
        <v>6.1020000000000003</v>
      </c>
      <c r="I159" s="4">
        <f t="shared" ca="1" si="103"/>
        <v>0.26900000000000002</v>
      </c>
      <c r="J159" s="4">
        <f t="shared" ca="1" si="103"/>
        <v>0.26900000000000002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-3.7149999999999999</v>
      </c>
      <c r="F160" s="4">
        <f t="shared" ref="F160:J160" ca="1" si="104">F153</f>
        <v>-2.032</v>
      </c>
      <c r="G160" s="4">
        <f t="shared" ca="1" si="104"/>
        <v>85.852000000000004</v>
      </c>
      <c r="H160" s="4">
        <f t="shared" ca="1" si="104"/>
        <v>-2.9089999999999998</v>
      </c>
      <c r="I160" s="4">
        <f t="shared" ca="1" si="104"/>
        <v>-2.0619999999999998</v>
      </c>
      <c r="J160" s="4">
        <f t="shared" ca="1" si="104"/>
        <v>-2.0670000000000002</v>
      </c>
    </row>
    <row r="161" spans="1:31" x14ac:dyDescent="0.2">
      <c r="D161" s="1" t="s">
        <v>10</v>
      </c>
      <c r="E161" s="4">
        <f ca="1">E154</f>
        <v>-555.05599999999993</v>
      </c>
      <c r="F161" s="4">
        <f ca="1">F154</f>
        <v>-343.39299999999997</v>
      </c>
      <c r="G161" s="4">
        <f t="shared" ref="G161:J161" ca="1" si="105">G154</f>
        <v>17.042000000000002</v>
      </c>
      <c r="H161" s="4">
        <f t="shared" ca="1" si="105"/>
        <v>-17.141999999999999</v>
      </c>
      <c r="I161" s="4">
        <f t="shared" ca="1" si="105"/>
        <v>-1.1950000000000001</v>
      </c>
      <c r="J161" s="4">
        <f t="shared" ca="1" si="105"/>
        <v>-1.1970000000000001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1.4327272727272728</v>
      </c>
      <c r="F164" s="14">
        <f t="shared" ca="1" si="106"/>
        <v>1.0421818181818181</v>
      </c>
      <c r="G164" s="14">
        <f t="shared" ca="1" si="106"/>
        <v>-0.34690909090909089</v>
      </c>
      <c r="H164" s="14">
        <f t="shared" ca="1" si="106"/>
        <v>10.53890909090909</v>
      </c>
      <c r="I164" s="14">
        <f t="shared" ca="1" si="106"/>
        <v>0.43845454545454549</v>
      </c>
      <c r="J164" s="14">
        <f t="shared" ca="1" si="106"/>
        <v>0.43927272727272726</v>
      </c>
      <c r="K164" s="14">
        <f ca="1">(ABS(G164)+ABS(I164))*SIGN(G164)</f>
        <v>-0.78536363636363637</v>
      </c>
      <c r="L164" s="14">
        <f ca="1">(ABS(H164)+ABS(J164))*SIGN(H164)</f>
        <v>10.978181818181817</v>
      </c>
      <c r="M164" s="14">
        <f ca="1">(ABS(K164)+0.3*ABS(L164))*SIGN(K164)</f>
        <v>-4.078818181818181</v>
      </c>
      <c r="N164" s="14">
        <f t="shared" ref="N164:N168" ca="1" si="107">(ABS(L164)+0.3*ABS(K164))*SIGN(L164)</f>
        <v>11.213790909090907</v>
      </c>
      <c r="O164" s="14">
        <f ca="1">F164+M164</f>
        <v>-3.0366363636363629</v>
      </c>
      <c r="P164" s="14">
        <f ca="1">F164-M164</f>
        <v>5.1209999999999987</v>
      </c>
      <c r="Q164" s="14">
        <f ca="1">F164+N164</f>
        <v>12.255972727272725</v>
      </c>
      <c r="R164" s="14">
        <f ca="1">F164-N164</f>
        <v>-10.171609090909088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-5.5806363636363638</v>
      </c>
      <c r="F165" s="14">
        <f t="shared" ca="1" si="108"/>
        <v>-3.045454545454545</v>
      </c>
      <c r="G165" s="14">
        <f t="shared" ca="1" si="108"/>
        <v>132.01500000000001</v>
      </c>
      <c r="H165" s="14">
        <f t="shared" ca="1" si="108"/>
        <v>-4.1856363636363634</v>
      </c>
      <c r="I165" s="14">
        <f t="shared" ca="1" si="108"/>
        <v>-3.0153636363636362</v>
      </c>
      <c r="J165" s="14">
        <f t="shared" ca="1" si="108"/>
        <v>-3.0219999999999998</v>
      </c>
      <c r="K165" s="14">
        <f t="shared" ref="K165:K168" ca="1" si="109">(ABS(G165)+ABS(I165))*SIGN(G165)</f>
        <v>135.03036363636366</v>
      </c>
      <c r="L165" s="14">
        <f t="shared" ref="L165:L168" ca="1" si="110">(ABS(H165)+ABS(J165))*SIGN(H165)</f>
        <v>-7.2076363636363627</v>
      </c>
      <c r="M165" s="14">
        <f t="shared" ref="M165:M167" ca="1" si="111">(ABS(K165)+0.3*ABS(L165))*SIGN(K165)</f>
        <v>137.19265454545456</v>
      </c>
      <c r="N165" s="14">
        <f t="shared" ca="1" si="107"/>
        <v>-47.71674545454546</v>
      </c>
      <c r="O165" s="14">
        <f t="shared" ref="O165:O167" ca="1" si="112">F165+M165</f>
        <v>134.14720000000003</v>
      </c>
      <c r="P165" s="14">
        <f t="shared" ref="P165:P167" ca="1" si="113">F165-M165</f>
        <v>-140.23810909090909</v>
      </c>
      <c r="Q165" s="14">
        <f t="shared" ref="Q165:Q167" ca="1" si="114">F165+N165</f>
        <v>-50.762200000000007</v>
      </c>
      <c r="R165" s="14">
        <f t="shared" ref="R165:R167" ca="1" si="115">F165-N165</f>
        <v>44.671290909090914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1.0269999999999999</v>
      </c>
      <c r="F166" s="14">
        <f t="shared" ca="1" si="116"/>
        <v>0.73899999999999999</v>
      </c>
      <c r="G166" s="14">
        <f t="shared" ca="1" si="116"/>
        <v>-0.24399999999999999</v>
      </c>
      <c r="H166" s="14">
        <f t="shared" ca="1" si="116"/>
        <v>6.1020000000000003</v>
      </c>
      <c r="I166" s="14">
        <f t="shared" ca="1" si="116"/>
        <v>0.26900000000000002</v>
      </c>
      <c r="J166" s="14">
        <f t="shared" ca="1" si="116"/>
        <v>0.26900000000000002</v>
      </c>
      <c r="K166" s="14">
        <f t="shared" ca="1" si="109"/>
        <v>-0.51300000000000001</v>
      </c>
      <c r="L166" s="14">
        <f t="shared" ca="1" si="110"/>
        <v>6.3710000000000004</v>
      </c>
      <c r="M166" s="14">
        <f t="shared" ca="1" si="111"/>
        <v>-2.4243000000000001</v>
      </c>
      <c r="N166" s="14">
        <f t="shared" ca="1" si="107"/>
        <v>6.5249000000000006</v>
      </c>
      <c r="O166" s="14">
        <f t="shared" ca="1" si="112"/>
        <v>-1.6853000000000002</v>
      </c>
      <c r="P166" s="14">
        <f t="shared" ca="1" si="113"/>
        <v>3.1633</v>
      </c>
      <c r="Q166" s="14">
        <f t="shared" ca="1" si="114"/>
        <v>7.2639000000000005</v>
      </c>
      <c r="R166" s="14">
        <f t="shared" ca="1" si="115"/>
        <v>-5.7859000000000007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-3.7149999999999999</v>
      </c>
      <c r="F167" s="14">
        <f t="shared" ca="1" si="117"/>
        <v>-2.032</v>
      </c>
      <c r="G167" s="14">
        <f t="shared" ca="1" si="117"/>
        <v>85.852000000000004</v>
      </c>
      <c r="H167" s="14">
        <f t="shared" ca="1" si="117"/>
        <v>-2.9089999999999998</v>
      </c>
      <c r="I167" s="14">
        <f t="shared" ca="1" si="117"/>
        <v>-2.0619999999999998</v>
      </c>
      <c r="J167" s="14">
        <f t="shared" ca="1" si="117"/>
        <v>-2.0670000000000002</v>
      </c>
      <c r="K167" s="14">
        <f t="shared" ca="1" si="109"/>
        <v>87.914000000000001</v>
      </c>
      <c r="L167" s="14">
        <f t="shared" ca="1" si="110"/>
        <v>-4.976</v>
      </c>
      <c r="M167" s="14">
        <f t="shared" ca="1" si="111"/>
        <v>89.406800000000004</v>
      </c>
      <c r="N167" s="14">
        <f t="shared" ca="1" si="107"/>
        <v>-31.350199999999997</v>
      </c>
      <c r="O167" s="14">
        <f t="shared" ca="1" si="112"/>
        <v>87.374800000000008</v>
      </c>
      <c r="P167" s="14">
        <f t="shared" ca="1" si="113"/>
        <v>-91.438800000000001</v>
      </c>
      <c r="Q167" s="14">
        <f t="shared" ca="1" si="114"/>
        <v>-33.382199999999997</v>
      </c>
      <c r="R167" s="14">
        <f t="shared" ca="1" si="115"/>
        <v>29.318199999999997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-592.24899999999991</v>
      </c>
      <c r="F168" s="14">
        <f ca="1">F154+L154</f>
        <v>-372.00299999999999</v>
      </c>
      <c r="G168" s="14">
        <f ca="1">G154</f>
        <v>17.042000000000002</v>
      </c>
      <c r="H168" s="14">
        <f t="shared" ref="H168:J168" ca="1" si="118">H154</f>
        <v>-17.141999999999999</v>
      </c>
      <c r="I168" s="14">
        <f t="shared" ca="1" si="118"/>
        <v>-1.1950000000000001</v>
      </c>
      <c r="J168" s="14">
        <f t="shared" ca="1" si="118"/>
        <v>-1.1970000000000001</v>
      </c>
      <c r="K168" s="14">
        <f t="shared" ca="1" si="109"/>
        <v>18.237000000000002</v>
      </c>
      <c r="L168" s="14">
        <f t="shared" ca="1" si="110"/>
        <v>-18.338999999999999</v>
      </c>
      <c r="M168" s="14">
        <f ca="1">(ABS(K168)+0.3*ABS(L168))*SIGN(K168)</f>
        <v>23.738700000000001</v>
      </c>
      <c r="N168" s="14">
        <f t="shared" ca="1" si="107"/>
        <v>-23.810099999999998</v>
      </c>
      <c r="O168" s="14">
        <f ca="1">F168+M168</f>
        <v>-348.26429999999999</v>
      </c>
      <c r="P168" s="14">
        <f ca="1">F168-M168</f>
        <v>-395.74169999999998</v>
      </c>
      <c r="Q168" s="14">
        <f ca="1">F168+N168</f>
        <v>-395.81309999999996</v>
      </c>
      <c r="R168" s="14">
        <f ca="1">F168-N168</f>
        <v>-348.19290000000001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-1.3417272727272727</v>
      </c>
      <c r="F171" s="14">
        <f t="shared" ca="1" si="119"/>
        <v>-0.95418181818181813</v>
      </c>
      <c r="G171" s="14">
        <f t="shared" ca="1" si="119"/>
        <v>0.32890909090909093</v>
      </c>
      <c r="H171" s="14">
        <f t="shared" ca="1" si="119"/>
        <v>-6.3729090909090917</v>
      </c>
      <c r="I171" s="14">
        <f t="shared" ca="1" si="119"/>
        <v>-0.28645454545454546</v>
      </c>
      <c r="J171" s="14">
        <f t="shared" ca="1" si="119"/>
        <v>-0.28727272727272724</v>
      </c>
      <c r="K171" s="14">
        <f ca="1">(ABS(G171)+ABS(I171))*SIGN(G171)</f>
        <v>0.61536363636363633</v>
      </c>
      <c r="L171" s="14">
        <f ca="1">(ABS(H171)+ABS(J171))*SIGN(H171)</f>
        <v>-6.6601818181818189</v>
      </c>
      <c r="M171" s="14">
        <f t="shared" ref="M171:M175" ca="1" si="120">(ABS(K171)+0.3*ABS(L171))*SIGN(K171)</f>
        <v>2.6134181818181821</v>
      </c>
      <c r="N171" s="14">
        <f t="shared" ref="N171:N175" ca="1" si="121">(ABS(L171)+0.3*ABS(K171))*SIGN(L171)</f>
        <v>-6.8447909090909098</v>
      </c>
      <c r="O171" s="14">
        <f ca="1">F171+M171</f>
        <v>1.6592363636363641</v>
      </c>
      <c r="P171" s="14">
        <f ca="1">F171-M171</f>
        <v>-3.5676000000000001</v>
      </c>
      <c r="Q171" s="14">
        <f ca="1">F171+N171</f>
        <v>-7.7989727272727283</v>
      </c>
      <c r="R171" s="14">
        <f ca="1">F171-N171</f>
        <v>5.8906090909090913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4.4486363636363633</v>
      </c>
      <c r="F172" s="14">
        <f t="shared" ca="1" si="122"/>
        <v>2.4404545454545454</v>
      </c>
      <c r="G172" s="14">
        <f t="shared" ca="1" si="122"/>
        <v>-100.518</v>
      </c>
      <c r="H172" s="14">
        <f t="shared" ca="1" si="122"/>
        <v>3.6836363636363636</v>
      </c>
      <c r="I172" s="14">
        <f t="shared" ca="1" si="122"/>
        <v>2.5523636363636362</v>
      </c>
      <c r="J172" s="14">
        <f t="shared" ca="1" si="122"/>
        <v>2.5579999999999998</v>
      </c>
      <c r="K172" s="14">
        <f t="shared" ref="K172:K175" ca="1" si="123">(ABS(G172)+ABS(I172))*SIGN(G172)</f>
        <v>-103.07036363636364</v>
      </c>
      <c r="L172" s="14">
        <f t="shared" ref="L172:L175" ca="1" si="124">(ABS(H172)+ABS(J172))*SIGN(H172)</f>
        <v>6.2416363636363634</v>
      </c>
      <c r="M172" s="14">
        <f t="shared" ca="1" si="120"/>
        <v>-104.94285454545455</v>
      </c>
      <c r="N172" s="14">
        <f t="shared" ca="1" si="121"/>
        <v>37.162745454545458</v>
      </c>
      <c r="O172" s="14">
        <f t="shared" ref="O172:O174" ca="1" si="125">F172+M172</f>
        <v>-102.50240000000001</v>
      </c>
      <c r="P172" s="14">
        <f t="shared" ref="P172:P174" ca="1" si="126">F172-M172</f>
        <v>107.38330909090909</v>
      </c>
      <c r="Q172" s="14">
        <f t="shared" ref="Q172:Q174" ca="1" si="127">F172+N172</f>
        <v>39.603200000000001</v>
      </c>
      <c r="R172" s="14">
        <f t="shared" ref="R172:R174" ca="1" si="128">F172-N172</f>
        <v>-34.722290909090916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1.0269999999999999</v>
      </c>
      <c r="F173" s="14">
        <f t="shared" ref="F173:J173" ca="1" si="129">F166</f>
        <v>0.73899999999999999</v>
      </c>
      <c r="G173" s="14">
        <f t="shared" ca="1" si="129"/>
        <v>-0.24399999999999999</v>
      </c>
      <c r="H173" s="14">
        <f t="shared" ca="1" si="129"/>
        <v>6.1020000000000003</v>
      </c>
      <c r="I173" s="14">
        <f t="shared" ca="1" si="129"/>
        <v>0.26900000000000002</v>
      </c>
      <c r="J173" s="14">
        <f t="shared" ca="1" si="129"/>
        <v>0.26900000000000002</v>
      </c>
      <c r="K173" s="14">
        <f t="shared" ca="1" si="123"/>
        <v>-0.51300000000000001</v>
      </c>
      <c r="L173" s="14">
        <f t="shared" ca="1" si="124"/>
        <v>6.3710000000000004</v>
      </c>
      <c r="M173" s="14">
        <f t="shared" ca="1" si="120"/>
        <v>-2.4243000000000001</v>
      </c>
      <c r="N173" s="14">
        <f t="shared" ca="1" si="121"/>
        <v>6.5249000000000006</v>
      </c>
      <c r="O173" s="14">
        <f t="shared" ca="1" si="125"/>
        <v>-1.6853000000000002</v>
      </c>
      <c r="P173" s="14">
        <f t="shared" ca="1" si="126"/>
        <v>3.1633</v>
      </c>
      <c r="Q173" s="14">
        <f t="shared" ca="1" si="127"/>
        <v>7.2639000000000005</v>
      </c>
      <c r="R173" s="14">
        <f t="shared" ca="1" si="128"/>
        <v>-5.7859000000000007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-3.7149999999999999</v>
      </c>
      <c r="F174" s="14">
        <f t="shared" ref="F174:J174" ca="1" si="130">F167</f>
        <v>-2.032</v>
      </c>
      <c r="G174" s="14">
        <f t="shared" ca="1" si="130"/>
        <v>85.852000000000004</v>
      </c>
      <c r="H174" s="14">
        <f t="shared" ca="1" si="130"/>
        <v>-2.9089999999999998</v>
      </c>
      <c r="I174" s="14">
        <f t="shared" ca="1" si="130"/>
        <v>-2.0619999999999998</v>
      </c>
      <c r="J174" s="14">
        <f t="shared" ca="1" si="130"/>
        <v>-2.0670000000000002</v>
      </c>
      <c r="K174" s="14">
        <f t="shared" ca="1" si="123"/>
        <v>87.914000000000001</v>
      </c>
      <c r="L174" s="14">
        <f t="shared" ca="1" si="124"/>
        <v>-4.976</v>
      </c>
      <c r="M174" s="14">
        <f t="shared" ca="1" si="120"/>
        <v>89.406800000000004</v>
      </c>
      <c r="N174" s="14">
        <f t="shared" ca="1" si="121"/>
        <v>-31.350199999999997</v>
      </c>
      <c r="O174" s="14">
        <f t="shared" ca="1" si="125"/>
        <v>87.374800000000008</v>
      </c>
      <c r="P174" s="14">
        <f t="shared" ca="1" si="126"/>
        <v>-91.438800000000001</v>
      </c>
      <c r="Q174" s="14">
        <f t="shared" ca="1" si="127"/>
        <v>-33.382199999999997</v>
      </c>
      <c r="R174" s="14">
        <f t="shared" ca="1" si="128"/>
        <v>29.318199999999997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-613.30899999999997</v>
      </c>
      <c r="F175" s="14">
        <f ca="1">F161+L161</f>
        <v>-388.20299999999997</v>
      </c>
      <c r="G175" s="14">
        <f t="shared" ref="G175:J175" ca="1" si="131">G161</f>
        <v>17.042000000000002</v>
      </c>
      <c r="H175" s="14">
        <f t="shared" ca="1" si="131"/>
        <v>-17.141999999999999</v>
      </c>
      <c r="I175" s="14">
        <f t="shared" ca="1" si="131"/>
        <v>-1.1950000000000001</v>
      </c>
      <c r="J175" s="14">
        <f t="shared" ca="1" si="131"/>
        <v>-1.1970000000000001</v>
      </c>
      <c r="K175" s="14">
        <f t="shared" ca="1" si="123"/>
        <v>18.237000000000002</v>
      </c>
      <c r="L175" s="14">
        <f t="shared" ca="1" si="124"/>
        <v>-18.338999999999999</v>
      </c>
      <c r="M175" s="14">
        <f t="shared" ca="1" si="120"/>
        <v>23.738700000000001</v>
      </c>
      <c r="N175" s="14">
        <f t="shared" ca="1" si="121"/>
        <v>-23.810099999999998</v>
      </c>
      <c r="O175" s="14">
        <f ca="1">F175+M175</f>
        <v>-364.46429999999998</v>
      </c>
      <c r="P175" s="14">
        <f ca="1">F175-M175</f>
        <v>-411.94169999999997</v>
      </c>
      <c r="Q175" s="14">
        <f ca="1">F175+N175</f>
        <v>-412.01309999999995</v>
      </c>
      <c r="R175" s="14">
        <f ca="1">F175-N175</f>
        <v>-364.3929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6" t="s">
        <v>113</v>
      </c>
      <c r="AA176" s="56"/>
      <c r="AB176" s="56"/>
      <c r="AC176" s="56" t="s">
        <v>114</v>
      </c>
      <c r="AD176" s="56"/>
      <c r="AE176" s="56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15</v>
      </c>
      <c r="D178" s="1" t="s">
        <v>52</v>
      </c>
      <c r="E178" s="17">
        <f ca="1">E164</f>
        <v>1.4327272727272728</v>
      </c>
      <c r="F178" s="4">
        <f t="shared" ref="F178:F179" ca="1" si="132">O164</f>
        <v>-3.0366363636363629</v>
      </c>
      <c r="G178" s="4">
        <f t="shared" ref="G178:G179" ca="1" si="133">P164</f>
        <v>5.1209999999999987</v>
      </c>
      <c r="H178" s="18">
        <f t="shared" ref="H178:H179" ca="1" si="134">Q164</f>
        <v>12.255972727272725</v>
      </c>
      <c r="I178" s="18">
        <f t="shared" ref="I178:I179" ca="1" si="135">R164</f>
        <v>-10.171609090909088</v>
      </c>
      <c r="J178" s="4">
        <f>INDEX($N$33:$N$44,MATCH(A180,$L$33:$L$44,-1),1)</f>
        <v>29.813940000000002</v>
      </c>
      <c r="K178" s="17">
        <f ca="1">MAX(ABS(F178),IF(J178="---",0,0.3*J178))</f>
        <v>8.9441819999999996</v>
      </c>
      <c r="L178" s="17">
        <f ca="1">MAX(ABS(G178),IF(J178="---",0,0.3*J178))</f>
        <v>8.9441819999999996</v>
      </c>
      <c r="M178" s="17">
        <f ca="1">MAX(ABS(H178),J178)</f>
        <v>29.813940000000002</v>
      </c>
      <c r="N178" s="17">
        <f ca="1">MAX(ABS(I178),J178)</f>
        <v>29.813940000000002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0</v>
      </c>
      <c r="T178" s="19">
        <f ca="1">MAX(N178-$Z146*(1-((0.48*$Z145+N180)/(0.48*$Z145))^2),0)/(($F146-2*$F147)*$O$2)*1000</f>
        <v>0</v>
      </c>
      <c r="U178" s="17">
        <f ca="1">MAX(P178:T178)</f>
        <v>0</v>
      </c>
      <c r="V178" s="49">
        <f>AB180</f>
        <v>10.304423903774522</v>
      </c>
      <c r="W178" s="8">
        <f>2*V178*$O$2/10</f>
        <v>806.43317507800612</v>
      </c>
      <c r="X178" s="4">
        <f>W178*(F146-2*F147)/200</f>
        <v>88.707649258580673</v>
      </c>
      <c r="Y178" s="52"/>
      <c r="Z178">
        <v>2</v>
      </c>
      <c r="AA178">
        <v>20</v>
      </c>
      <c r="AB178" s="53">
        <f>((PI()*(AA178/10)^2)/4)*Z178</f>
        <v>6.2831853071795862</v>
      </c>
      <c r="AC178">
        <v>2</v>
      </c>
      <c r="AD178">
        <v>20</v>
      </c>
      <c r="AE178" s="53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-5.5806363636363638</v>
      </c>
      <c r="F179" s="18">
        <f t="shared" ca="1" si="132"/>
        <v>134.14720000000003</v>
      </c>
      <c r="G179" s="18">
        <f t="shared" ca="1" si="133"/>
        <v>-140.23810909090909</v>
      </c>
      <c r="H179" s="4">
        <f t="shared" ca="1" si="134"/>
        <v>-50.762200000000007</v>
      </c>
      <c r="I179" s="4">
        <f t="shared" ca="1" si="135"/>
        <v>44.671290909090914</v>
      </c>
      <c r="J179" s="4">
        <f>INDEX($O$33:$O$44,MATCH(A180,$L$33:$L$44,-1),1)</f>
        <v>210.43853999999999</v>
      </c>
      <c r="K179" s="17">
        <f ca="1">MAX(ABS(F179),J179)</f>
        <v>210.43853999999999</v>
      </c>
      <c r="L179" s="17">
        <f ca="1">MAX(ABS(G179),J179)</f>
        <v>210.43853999999999</v>
      </c>
      <c r="M179" s="17">
        <f ca="1">MAX(ABS(H179),IF(J179="---",0,0.3*J179))</f>
        <v>63.131561999999995</v>
      </c>
      <c r="N179" s="17">
        <f ca="1">MAX(ABS(I179),IF(J179="---",0,0.3*J179))</f>
        <v>63.131561999999995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3.0523466205695637</v>
      </c>
      <c r="R179" s="19">
        <f ca="1">MAX(L179-$Z147*(1-((0.48*$Z145+L180)/(0.48*$Z145))^2),0)/(($F145-2*$F147)*$O$2)*1000</f>
        <v>2.5319324593270531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3.0523466205695637</v>
      </c>
      <c r="V179" s="49">
        <f>AE180</f>
        <v>8.2938046054770531</v>
      </c>
      <c r="W179" s="8">
        <f>2*V179*$O$2/10</f>
        <v>649.08036042863898</v>
      </c>
      <c r="X179" s="4">
        <f>W179*(F145-2*F147)/200</f>
        <v>233.66892975431006</v>
      </c>
      <c r="Y179" s="52"/>
      <c r="Z179">
        <v>2</v>
      </c>
      <c r="AA179">
        <v>16</v>
      </c>
      <c r="AB179" s="53">
        <f>((PI()*(AA179/10)^2)/4)*Z179</f>
        <v>4.0212385965949355</v>
      </c>
      <c r="AC179">
        <v>1</v>
      </c>
      <c r="AD179">
        <v>16</v>
      </c>
      <c r="AE179" s="53">
        <f>((PI()*(AD179/10)^2)/4)*AC179</f>
        <v>2.0106192982974678</v>
      </c>
    </row>
    <row r="180" spans="1:31" x14ac:dyDescent="0.2">
      <c r="A180" s="1">
        <f>B146</f>
        <v>3</v>
      </c>
      <c r="D180" s="1" t="s">
        <v>10</v>
      </c>
      <c r="E180" s="20">
        <f ca="1">E168</f>
        <v>-592.24899999999991</v>
      </c>
      <c r="F180" s="8">
        <f ca="1">O168</f>
        <v>-348.26429999999999</v>
      </c>
      <c r="G180" s="8">
        <f ca="1">P168</f>
        <v>-395.74169999999998</v>
      </c>
      <c r="H180" s="8">
        <f ca="1">Q168</f>
        <v>-395.81309999999996</v>
      </c>
      <c r="I180" s="8">
        <f ca="1">R168</f>
        <v>-348.19290000000001</v>
      </c>
      <c r="K180" s="17">
        <f ca="1">F180</f>
        <v>-348.26429999999999</v>
      </c>
      <c r="L180" s="17">
        <f t="shared" ref="L180" ca="1" si="136">G180</f>
        <v>-395.74169999999998</v>
      </c>
      <c r="M180" s="17">
        <f t="shared" ref="M180" ca="1" si="137">H180</f>
        <v>-395.81309999999996</v>
      </c>
      <c r="N180" s="17">
        <f t="shared" ref="N180" ca="1" si="138">I180</f>
        <v>-348.19290000000001</v>
      </c>
      <c r="AB180" s="53">
        <f>SUM(AB178:AB179)</f>
        <v>10.304423903774522</v>
      </c>
      <c r="AE180" s="53">
        <f>SUM(AE178:AE179)</f>
        <v>8.2938046054770531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165.9106068056102</v>
      </c>
      <c r="K181" s="4">
        <f ca="1">($Z146+$X178)*(1-ABS((0.48*$Z145+K180)/(0.48*$Z145+$W178))^(1+1/(1+$W178/$Z145)))</f>
        <v>144.93906593699958</v>
      </c>
      <c r="L181" s="4">
        <f ca="1">($Z146+$X178)*(1-ABS((0.48*$Z145+L180)/(0.48*$Z145+$W178))^(1+1/(1+$W178/$Z145)))</f>
        <v>149.29793850524135</v>
      </c>
      <c r="M181" s="4">
        <f ca="1">($Z146+$X178)*(1-ABS((0.48*$Z145+M180)/(0.48*$Z145+$W178))^(1+1/(1+$W178/$Z145)))</f>
        <v>149.30439360005693</v>
      </c>
      <c r="N181" s="4">
        <f ca="1">($Z146+$X178)*(1-ABS((0.48*$Z145+N180)/(0.48*$Z145+$W178))^(1+1/(1+$W178/$Z145)))</f>
        <v>144.93241088809046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428.08646281971238</v>
      </c>
      <c r="K182" s="4">
        <f ca="1">($Z147+$X179)*(1-ABS((0.48*$Z145+K180)/(0.48*$Z145+$W179))^(1+1/(1+$W179/$Z145)))</f>
        <v>365.56264898993356</v>
      </c>
      <c r="L182" s="4">
        <f ca="1">($Z147+$X179)*(1-ABS((0.48*$Z145+L180)/(0.48*$Z145+$W179))^(1+1/(1+$W179/$Z145)))</f>
        <v>378.590748590548</v>
      </c>
      <c r="M182" s="4">
        <f ca="1">($Z147+$X179)*(1-ABS((0.48*$Z145+M180)/(0.48*$Z145+$W179))^(1+1/(1+$W179/$Z145)))</f>
        <v>378.61003046015475</v>
      </c>
      <c r="N182" s="4">
        <f ca="1">($Z147+$X179)*(1-ABS((0.48*$Z145+N180)/(0.48*$Z145+$W179))^(1+1/(1+$W179/$Z145)))</f>
        <v>365.54274626104609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2.290909478372159E-3</v>
      </c>
      <c r="K183" s="3">
        <f t="shared" ref="K183:N183" ca="1" si="139">ABS(K178/K181)^1.5+ABS(K179/K182)^1.5</f>
        <v>0.45209202065723642</v>
      </c>
      <c r="L183" s="3">
        <f t="shared" ca="1" si="139"/>
        <v>0.42907582368309105</v>
      </c>
      <c r="M183" s="3">
        <f t="shared" ca="1" si="139"/>
        <v>0.15732164031133788</v>
      </c>
      <c r="N183" s="3">
        <f t="shared" ca="1" si="139"/>
        <v>0.16507305465776476</v>
      </c>
    </row>
    <row r="184" spans="1:31" x14ac:dyDescent="0.2">
      <c r="Z184" s="56" t="s">
        <v>113</v>
      </c>
      <c r="AA184" s="56"/>
      <c r="AB184" s="56"/>
      <c r="AC184" s="56" t="s">
        <v>114</v>
      </c>
      <c r="AD184" s="56"/>
      <c r="AE184" s="56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-1.3417272727272727</v>
      </c>
      <c r="F186" s="4">
        <f t="shared" ref="F186:F187" ca="1" si="140">O171</f>
        <v>1.6592363636363641</v>
      </c>
      <c r="G186" s="4">
        <f t="shared" ref="G186:G187" ca="1" si="141">P171</f>
        <v>-3.5676000000000001</v>
      </c>
      <c r="H186" s="18">
        <f t="shared" ref="H186:H187" ca="1" si="142">Q171</f>
        <v>-7.7989727272727283</v>
      </c>
      <c r="I186" s="18">
        <f t="shared" ref="I186:I187" ca="1" si="143">R171</f>
        <v>5.8906090909090913</v>
      </c>
      <c r="J186" s="4">
        <f>INDEX($N$33:$N$44,MATCH(A180,$L$33:$L$44,-1)+1,1)</f>
        <v>26.501279999999998</v>
      </c>
      <c r="K186" s="17">
        <f ca="1">MAX(ABS(F186),IF(J186="---",0,0.3*J186))</f>
        <v>7.9503839999999988</v>
      </c>
      <c r="L186" s="17">
        <f ca="1">MAX(ABS(G186),IF(J186="---",0,0.3*J186))</f>
        <v>7.9503839999999988</v>
      </c>
      <c r="M186" s="17">
        <f ca="1">MAX(ABS(H186),J186)</f>
        <v>26.501279999999998</v>
      </c>
      <c r="N186" s="17">
        <f ca="1">MAX(ABS(I186),J186)</f>
        <v>26.501279999999998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0</v>
      </c>
      <c r="T186" s="19">
        <f ca="1">MAX(N186-$Z146*(1-((0.48*$Z145+N188)/(0.48*$Z145))^2),0)/(($F146-2*$F147)*$O$2)*1000</f>
        <v>0</v>
      </c>
      <c r="U186" s="17">
        <f ca="1">MAX(P186:T186)</f>
        <v>0</v>
      </c>
      <c r="V186" s="49">
        <f>AB188</f>
        <v>10.304423903774522</v>
      </c>
      <c r="W186" s="8">
        <f>2*V186*$O$2/10</f>
        <v>806.43317507800612</v>
      </c>
      <c r="X186" s="4">
        <f>W186*(F146-2*F147)/200</f>
        <v>88.707649258580673</v>
      </c>
      <c r="Z186">
        <v>2</v>
      </c>
      <c r="AA186">
        <v>20</v>
      </c>
      <c r="AB186" s="53">
        <f>((PI()*(AA186/10)^2)/4)*Z186</f>
        <v>6.2831853071795862</v>
      </c>
      <c r="AC186">
        <v>2</v>
      </c>
      <c r="AD186">
        <v>20</v>
      </c>
      <c r="AE186" s="53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4.4486363636363633</v>
      </c>
      <c r="F187" s="18">
        <f t="shared" ca="1" si="140"/>
        <v>-102.50240000000001</v>
      </c>
      <c r="G187" s="18">
        <f t="shared" ca="1" si="141"/>
        <v>107.38330909090909</v>
      </c>
      <c r="H187" s="4">
        <f t="shared" ca="1" si="142"/>
        <v>39.603200000000001</v>
      </c>
      <c r="I187" s="4">
        <f t="shared" ca="1" si="143"/>
        <v>-34.722290909090916</v>
      </c>
      <c r="J187" s="4">
        <f>INDEX($O$33:$O$44,MATCH(A180,$L$33:$L$44,-1)+1,1)</f>
        <v>187.05647999999997</v>
      </c>
      <c r="K187" s="17">
        <f ca="1">MAX(ABS(F187),J187)</f>
        <v>187.05647999999997</v>
      </c>
      <c r="L187" s="17">
        <f ca="1">MAX(ABS(G187),J187)</f>
        <v>187.05647999999997</v>
      </c>
      <c r="M187" s="17">
        <f ca="1">MAX(ABS(H187),IF(J187="---",0,0.3*J187))</f>
        <v>56.11694399999999</v>
      </c>
      <c r="N187" s="17">
        <f ca="1">MAX(ABS(I187),IF(J187="---",0,0.3*J187))</f>
        <v>56.11694399999999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2.0426507341997349</v>
      </c>
      <c r="R187" s="19">
        <f ca="1">MAX(L187-$Z147*(1-((0.48*$Z145+L188)/(0.48*$Z145))^2),0)/(($F145-2*$F147)*$O$2)*1000</f>
        <v>1.5289276281042861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2.0426507341997349</v>
      </c>
      <c r="V187" s="49">
        <f>AE188</f>
        <v>8.2938046054770531</v>
      </c>
      <c r="W187" s="8">
        <f>2*V187*$O$2/10</f>
        <v>649.08036042863898</v>
      </c>
      <c r="X187" s="4">
        <f>W187*(F145-2*F147)/200</f>
        <v>233.66892975431006</v>
      </c>
      <c r="Z187">
        <v>2</v>
      </c>
      <c r="AA187">
        <v>16</v>
      </c>
      <c r="AB187" s="53">
        <f>((PI()*(AA187/10)^2)/4)*Z187</f>
        <v>4.0212385965949355</v>
      </c>
      <c r="AC187">
        <v>1</v>
      </c>
      <c r="AD187">
        <v>16</v>
      </c>
      <c r="AE187" s="53">
        <f>((PI()*(AD187/10)^2)/4)*AC187</f>
        <v>2.0106192982974678</v>
      </c>
    </row>
    <row r="188" spans="1:31" x14ac:dyDescent="0.2">
      <c r="D188" s="1" t="s">
        <v>10</v>
      </c>
      <c r="E188" s="20">
        <f ca="1">E175</f>
        <v>-613.30899999999997</v>
      </c>
      <c r="F188" s="8">
        <f ca="1">O175</f>
        <v>-364.46429999999998</v>
      </c>
      <c r="G188" s="8">
        <f ca="1">P175</f>
        <v>-411.94169999999997</v>
      </c>
      <c r="H188" s="8">
        <f ca="1">Q175</f>
        <v>-412.01309999999995</v>
      </c>
      <c r="I188" s="8">
        <f ca="1">R175</f>
        <v>-364.3929</v>
      </c>
      <c r="K188" s="17">
        <f ca="1">F188</f>
        <v>-364.46429999999998</v>
      </c>
      <c r="L188" s="17">
        <f t="shared" ref="L188" ca="1" si="144">G188</f>
        <v>-411.94169999999997</v>
      </c>
      <c r="M188" s="17">
        <f t="shared" ref="M188" ca="1" si="145">H188</f>
        <v>-412.01309999999995</v>
      </c>
      <c r="N188" s="17">
        <f t="shared" ref="N188" ca="1" si="146">I188</f>
        <v>-364.3929</v>
      </c>
      <c r="AB188" s="53">
        <f>SUM(AB186:AB187)</f>
        <v>10.304423903774522</v>
      </c>
      <c r="AE188" s="53">
        <f>SUM(AE186:AE187)</f>
        <v>8.2938046054770531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167.55245019262901</v>
      </c>
      <c r="K189" s="4">
        <f ca="1">($Z146+$X186)*(1-ABS((0.48*$Z145+K188)/(0.48*$Z145+$W186))^(1+1/(1+$W186/$Z145)))</f>
        <v>146.44129410061578</v>
      </c>
      <c r="L189" s="4">
        <f ca="1">($Z146+$X186)*(1-ABS((0.48*$Z145+L188)/(0.48*$Z145+$W186))^(1+1/(1+$W186/$Z145)))</f>
        <v>150.75481093534503</v>
      </c>
      <c r="M189" s="4">
        <f ca="1">($Z146+$X186)*(1-ABS((0.48*$Z145+M188)/(0.48*$Z145+$W186))^(1+1/(1+$W186/$Z145)))</f>
        <v>150.76119757062648</v>
      </c>
      <c r="N189" s="4">
        <f ca="1">($Z146+$X186)*(1-ABS((0.48*$Z145+N188)/(0.48*$Z145+$W186))^(1+1/(1+$W186/$Z145)))</f>
        <v>146.4347070144903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432.96262847031772</v>
      </c>
      <c r="K190" s="4">
        <f ca="1">($Z147+$X187)*(1-ABS((0.48*$Z145+K188)/(0.48*$Z145+$W187))^(1+1/(1+$W187/$Z145)))</f>
        <v>370.05434760130765</v>
      </c>
      <c r="L190" s="4">
        <f ca="1">($Z147+$X187)*(1-ABS((0.48*$Z145+L188)/(0.48*$Z145+$W187))^(1+1/(1+$W187/$Z145)))</f>
        <v>382.94164580828846</v>
      </c>
      <c r="M190" s="4">
        <f ca="1">($Z147+$X187)*(1-ABS((0.48*$Z145+M188)/(0.48*$Z145+$W187))^(1+1/(1+$W187/$Z145)))</f>
        <v>382.96071528096178</v>
      </c>
      <c r="N190" s="4">
        <f ca="1">($Z147+$X187)*(1-ABS((0.48*$Z145+N188)/(0.48*$Z145+$W187))^(1+1/(1+$W187/$Z145)))</f>
        <v>370.03465597992033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1.7581022154599002E-3</v>
      </c>
      <c r="K191" s="3">
        <f t="shared" ref="K191:N191" ca="1" si="147">ABS(K186/K189)^1.5+ABS(K187/K190)^1.5</f>
        <v>0.37203565627325486</v>
      </c>
      <c r="L191" s="3">
        <f t="shared" ca="1" si="147"/>
        <v>0.35350829318350568</v>
      </c>
      <c r="M191" s="3">
        <f t="shared" ca="1" si="147"/>
        <v>0.12979286264845383</v>
      </c>
      <c r="N191" s="3">
        <f t="shared" ca="1" si="147"/>
        <v>0.13604780710371628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15</v>
      </c>
      <c r="D194" t="s">
        <v>20</v>
      </c>
      <c r="E194" s="1" t="s">
        <v>21</v>
      </c>
      <c r="F194" s="46">
        <v>80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175.75389462157386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30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122.4</v>
      </c>
      <c r="AA195" s="5" t="s">
        <v>35</v>
      </c>
      <c r="AB195" s="10" t="s">
        <v>120</v>
      </c>
      <c r="AC195" s="10">
        <f ca="1">1.3*MAX(E231,E239)*2/((M196-M195-M194)/100)</f>
        <v>459.55617383609524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326.39999999999998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1.482</v>
      </c>
      <c r="F199" s="4">
        <f t="shared" ca="1" si="148"/>
        <v>1.091</v>
      </c>
      <c r="G199" s="4">
        <f t="shared" ca="1" si="148"/>
        <v>0.32600000000000001</v>
      </c>
      <c r="H199" s="4">
        <f t="shared" ca="1" si="148"/>
        <v>12.598000000000001</v>
      </c>
      <c r="I199" s="4">
        <f t="shared" ca="1" si="148"/>
        <v>0.498</v>
      </c>
      <c r="J199" s="4">
        <f t="shared" ca="1" si="148"/>
        <v>0.499</v>
      </c>
    </row>
    <row r="200" spans="1:29" x14ac:dyDescent="0.2">
      <c r="D200" s="1" t="s">
        <v>53</v>
      </c>
      <c r="E200" s="4">
        <f t="shared" ref="E200:J200" ca="1" si="149">INDEX(E$4:E$26,$W194,1)</f>
        <v>-4.1369999999999996</v>
      </c>
      <c r="F200" s="4">
        <f t="shared" ca="1" si="149"/>
        <v>-2.133</v>
      </c>
      <c r="G200" s="4">
        <f t="shared" ca="1" si="149"/>
        <v>168.96899999999999</v>
      </c>
      <c r="H200" s="4">
        <f t="shared" ca="1" si="149"/>
        <v>-4.4450000000000003</v>
      </c>
      <c r="I200" s="4">
        <f t="shared" ca="1" si="149"/>
        <v>-3.2250000000000001</v>
      </c>
      <c r="J200" s="4">
        <f t="shared" ca="1" si="149"/>
        <v>-3.2320000000000002</v>
      </c>
    </row>
    <row r="201" spans="1:29" x14ac:dyDescent="0.2">
      <c r="D201" s="1" t="s">
        <v>54</v>
      </c>
      <c r="E201" s="4">
        <f t="shared" ref="E201:J201" ca="1" si="150">INDEX(O$4:O$26,$W194+2,1)</f>
        <v>1.071</v>
      </c>
      <c r="F201" s="4">
        <f t="shared" ca="1" si="150"/>
        <v>0.77100000000000002</v>
      </c>
      <c r="G201" s="4">
        <f t="shared" ca="1" si="150"/>
        <v>-0.29699999999999999</v>
      </c>
      <c r="H201" s="4">
        <f t="shared" ca="1" si="150"/>
        <v>7.5220000000000002</v>
      </c>
      <c r="I201" s="4">
        <f t="shared" ca="1" si="150"/>
        <v>0.33200000000000002</v>
      </c>
      <c r="J201" s="4">
        <f t="shared" ca="1" si="150"/>
        <v>0.33200000000000002</v>
      </c>
    </row>
    <row r="202" spans="1:29" x14ac:dyDescent="0.2">
      <c r="D202" s="1" t="s">
        <v>55</v>
      </c>
      <c r="E202" s="4">
        <f t="shared" ref="E202:J202" ca="1" si="151">INDEX(E$4:E$26,$W194+2,1)</f>
        <v>-1.9119999999999999</v>
      </c>
      <c r="F202" s="4">
        <f t="shared" ca="1" si="151"/>
        <v>-0.94</v>
      </c>
      <c r="G202" s="4">
        <f t="shared" ca="1" si="151"/>
        <v>99.796000000000006</v>
      </c>
      <c r="H202" s="4">
        <f t="shared" ca="1" si="151"/>
        <v>-2.9590000000000001</v>
      </c>
      <c r="I202" s="4">
        <f t="shared" ca="1" si="151"/>
        <v>-2.2519999999999998</v>
      </c>
      <c r="J202" s="4">
        <f t="shared" ca="1" si="151"/>
        <v>-2.2570000000000001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-745.505</v>
      </c>
      <c r="F203" s="4">
        <f t="shared" ca="1" si="152"/>
        <v>-461.71100000000001</v>
      </c>
      <c r="G203" s="4">
        <f t="shared" ca="1" si="152"/>
        <v>30.730999999999998</v>
      </c>
      <c r="H203" s="4">
        <f t="shared" ca="1" si="152"/>
        <v>-26.023</v>
      </c>
      <c r="I203" s="4">
        <f t="shared" ca="1" si="152"/>
        <v>-1.865</v>
      </c>
      <c r="J203" s="4">
        <f t="shared" ca="1" si="152"/>
        <v>-1.8679999999999999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-2.052</v>
      </c>
      <c r="F206" s="4">
        <f t="shared" ca="1" si="153"/>
        <v>-1.4530000000000001</v>
      </c>
      <c r="G206" s="4">
        <f t="shared" ca="1" si="153"/>
        <v>0.73799999999999999</v>
      </c>
      <c r="H206" s="4">
        <f t="shared" ca="1" si="153"/>
        <v>-12.583</v>
      </c>
      <c r="I206" s="4">
        <f t="shared" ca="1" si="153"/>
        <v>-0.59699999999999998</v>
      </c>
      <c r="J206" s="4">
        <f t="shared" ca="1" si="153"/>
        <v>-0.59799999999999998</v>
      </c>
    </row>
    <row r="207" spans="1:29" x14ac:dyDescent="0.2">
      <c r="D207" s="1" t="s">
        <v>53</v>
      </c>
      <c r="E207" s="4">
        <f t="shared" ref="E207:J207" ca="1" si="154">INDEX(E$4:E$26,$W194+1,1)</f>
        <v>2.1739999999999999</v>
      </c>
      <c r="F207" s="4">
        <f t="shared" ca="1" si="154"/>
        <v>0.96799999999999997</v>
      </c>
      <c r="G207" s="4">
        <f t="shared" ca="1" si="154"/>
        <v>-161.137</v>
      </c>
      <c r="H207" s="4">
        <f t="shared" ca="1" si="154"/>
        <v>5.3719999999999999</v>
      </c>
      <c r="I207" s="4">
        <f t="shared" ca="1" si="154"/>
        <v>4.2069999999999999</v>
      </c>
      <c r="J207" s="4">
        <f t="shared" ca="1" si="154"/>
        <v>4.2160000000000002</v>
      </c>
    </row>
    <row r="208" spans="1:29" x14ac:dyDescent="0.2">
      <c r="D208" s="1" t="s">
        <v>54</v>
      </c>
      <c r="E208" s="4">
        <f ca="1">E201</f>
        <v>1.071</v>
      </c>
      <c r="F208" s="4">
        <f t="shared" ref="F208:J208" ca="1" si="155">F201</f>
        <v>0.77100000000000002</v>
      </c>
      <c r="G208" s="4">
        <f t="shared" ca="1" si="155"/>
        <v>-0.29699999999999999</v>
      </c>
      <c r="H208" s="4">
        <f t="shared" ca="1" si="155"/>
        <v>7.5220000000000002</v>
      </c>
      <c r="I208" s="4">
        <f t="shared" ca="1" si="155"/>
        <v>0.33200000000000002</v>
      </c>
      <c r="J208" s="4">
        <f t="shared" ca="1" si="155"/>
        <v>0.33200000000000002</v>
      </c>
    </row>
    <row r="209" spans="1:27" x14ac:dyDescent="0.2">
      <c r="D209" s="1" t="s">
        <v>55</v>
      </c>
      <c r="E209" s="4">
        <f ca="1">E202</f>
        <v>-1.9119999999999999</v>
      </c>
      <c r="F209" s="4">
        <f t="shared" ref="F209:J209" ca="1" si="156">F202</f>
        <v>-0.94</v>
      </c>
      <c r="G209" s="4">
        <f t="shared" ca="1" si="156"/>
        <v>99.796000000000006</v>
      </c>
      <c r="H209" s="4">
        <f t="shared" ca="1" si="156"/>
        <v>-2.9590000000000001</v>
      </c>
      <c r="I209" s="4">
        <f t="shared" ca="1" si="156"/>
        <v>-2.2519999999999998</v>
      </c>
      <c r="J209" s="4">
        <f t="shared" ca="1" si="156"/>
        <v>-2.2570000000000001</v>
      </c>
    </row>
    <row r="210" spans="1:27" x14ac:dyDescent="0.2">
      <c r="D210" s="1" t="s">
        <v>10</v>
      </c>
      <c r="E210" s="4">
        <f ca="1">E203</f>
        <v>-745.505</v>
      </c>
      <c r="F210" s="4">
        <f ca="1">F203</f>
        <v>-461.71100000000001</v>
      </c>
      <c r="G210" s="4">
        <f t="shared" ref="G210:J210" ca="1" si="157">G203</f>
        <v>30.730999999999998</v>
      </c>
      <c r="H210" s="4">
        <f t="shared" ca="1" si="157"/>
        <v>-26.023</v>
      </c>
      <c r="I210" s="4">
        <f t="shared" ca="1" si="157"/>
        <v>-1.865</v>
      </c>
      <c r="J210" s="4">
        <f t="shared" ca="1" si="157"/>
        <v>-1.8679999999999999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1.1607272727272728</v>
      </c>
      <c r="F213" s="14">
        <f t="shared" ca="1" si="158"/>
        <v>0.85972727272727267</v>
      </c>
      <c r="G213" s="14">
        <f t="shared" ca="1" si="158"/>
        <v>0.36345454545454547</v>
      </c>
      <c r="H213" s="14">
        <f t="shared" ca="1" si="158"/>
        <v>10.308818181818182</v>
      </c>
      <c r="I213" s="14">
        <f t="shared" ca="1" si="158"/>
        <v>0.39845454545454545</v>
      </c>
      <c r="J213" s="14">
        <f t="shared" ca="1" si="158"/>
        <v>0.39927272727272728</v>
      </c>
      <c r="K213" s="14">
        <f ca="1">(ABS(G213)+ABS(I213))*SIGN(G213)</f>
        <v>0.76190909090909087</v>
      </c>
      <c r="L213" s="14">
        <f ca="1">(ABS(H213)+ABS(J213))*SIGN(H213)</f>
        <v>10.70809090909091</v>
      </c>
      <c r="M213" s="14">
        <f ca="1">(ABS(K213)+0.3*ABS(L213))*SIGN(K213)</f>
        <v>3.9743363636363638</v>
      </c>
      <c r="N213" s="14">
        <f t="shared" ref="N213:N217" ca="1" si="159">(ABS(L213)+0.3*ABS(K213))*SIGN(L213)</f>
        <v>10.936663636363637</v>
      </c>
      <c r="O213" s="14">
        <f ca="1">F213+M213</f>
        <v>4.834063636363636</v>
      </c>
      <c r="P213" s="14">
        <f ca="1">F213-M213</f>
        <v>-3.1146090909090911</v>
      </c>
      <c r="Q213" s="14">
        <f ca="1">F213+N213</f>
        <v>11.79639090909091</v>
      </c>
      <c r="R213" s="14">
        <f ca="1">F213-N213</f>
        <v>-10.076936363636364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-3.5632727272727269</v>
      </c>
      <c r="F214" s="14">
        <f t="shared" ca="1" si="160"/>
        <v>-1.8510909090909091</v>
      </c>
      <c r="G214" s="14">
        <f t="shared" ca="1" si="160"/>
        <v>138.95936363636363</v>
      </c>
      <c r="H214" s="14">
        <f t="shared" ca="1" si="160"/>
        <v>-3.5525454545454549</v>
      </c>
      <c r="I214" s="14">
        <f t="shared" ca="1" si="160"/>
        <v>-2.5493636363636365</v>
      </c>
      <c r="J214" s="14">
        <f t="shared" ca="1" si="160"/>
        <v>-2.5549090909090912</v>
      </c>
      <c r="K214" s="14">
        <f t="shared" ref="K214:K217" ca="1" si="161">(ABS(G214)+ABS(I214))*SIGN(G214)</f>
        <v>141.50872727272727</v>
      </c>
      <c r="L214" s="14">
        <f t="shared" ref="L214:L217" ca="1" si="162">(ABS(H214)+ABS(J214))*SIGN(H214)</f>
        <v>-6.1074545454545461</v>
      </c>
      <c r="M214" s="14">
        <f t="shared" ref="M214:M216" ca="1" si="163">(ABS(K214)+0.3*ABS(L214))*SIGN(K214)</f>
        <v>143.34096363636363</v>
      </c>
      <c r="N214" s="14">
        <f t="shared" ca="1" si="159"/>
        <v>-48.560072727272726</v>
      </c>
      <c r="O214" s="14">
        <f t="shared" ref="O214:O216" ca="1" si="164">F214+M214</f>
        <v>141.48987272727271</v>
      </c>
      <c r="P214" s="14">
        <f t="shared" ref="P214:P216" ca="1" si="165">F214-M214</f>
        <v>-145.19205454545454</v>
      </c>
      <c r="Q214" s="14">
        <f t="shared" ref="Q214:Q216" ca="1" si="166">F214+N214</f>
        <v>-50.411163636363632</v>
      </c>
      <c r="R214" s="14">
        <f t="shared" ref="R214:R216" ca="1" si="167">F214-N214</f>
        <v>46.708981818181819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1.071</v>
      </c>
      <c r="F215" s="14">
        <f t="shared" ca="1" si="168"/>
        <v>0.77100000000000002</v>
      </c>
      <c r="G215" s="14">
        <f t="shared" ca="1" si="168"/>
        <v>-0.29699999999999999</v>
      </c>
      <c r="H215" s="14">
        <f t="shared" ca="1" si="168"/>
        <v>7.5220000000000002</v>
      </c>
      <c r="I215" s="14">
        <f t="shared" ca="1" si="168"/>
        <v>0.33200000000000002</v>
      </c>
      <c r="J215" s="14">
        <f t="shared" ca="1" si="168"/>
        <v>0.33200000000000002</v>
      </c>
      <c r="K215" s="14">
        <f t="shared" ca="1" si="161"/>
        <v>-0.629</v>
      </c>
      <c r="L215" s="14">
        <f t="shared" ca="1" si="162"/>
        <v>7.8540000000000001</v>
      </c>
      <c r="M215" s="14">
        <f t="shared" ca="1" si="163"/>
        <v>-2.9851999999999999</v>
      </c>
      <c r="N215" s="14">
        <f t="shared" ca="1" si="159"/>
        <v>8.0427</v>
      </c>
      <c r="O215" s="14">
        <f t="shared" ca="1" si="164"/>
        <v>-2.2141999999999999</v>
      </c>
      <c r="P215" s="14">
        <f t="shared" ca="1" si="165"/>
        <v>3.7561999999999998</v>
      </c>
      <c r="Q215" s="14">
        <f t="shared" ca="1" si="166"/>
        <v>8.8137000000000008</v>
      </c>
      <c r="R215" s="14">
        <f t="shared" ca="1" si="167"/>
        <v>-7.2717000000000001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-1.9119999999999999</v>
      </c>
      <c r="F216" s="14">
        <f t="shared" ca="1" si="169"/>
        <v>-0.94</v>
      </c>
      <c r="G216" s="14">
        <f t="shared" ca="1" si="169"/>
        <v>99.796000000000006</v>
      </c>
      <c r="H216" s="14">
        <f t="shared" ca="1" si="169"/>
        <v>-2.9590000000000001</v>
      </c>
      <c r="I216" s="14">
        <f t="shared" ca="1" si="169"/>
        <v>-2.2519999999999998</v>
      </c>
      <c r="J216" s="14">
        <f t="shared" ca="1" si="169"/>
        <v>-2.2570000000000001</v>
      </c>
      <c r="K216" s="14">
        <f t="shared" ca="1" si="161"/>
        <v>102.048</v>
      </c>
      <c r="L216" s="14">
        <f t="shared" ca="1" si="162"/>
        <v>-5.2160000000000002</v>
      </c>
      <c r="M216" s="14">
        <f t="shared" ca="1" si="163"/>
        <v>103.61280000000001</v>
      </c>
      <c r="N216" s="14">
        <f t="shared" ca="1" si="159"/>
        <v>-35.830399999999997</v>
      </c>
      <c r="O216" s="14">
        <f t="shared" ca="1" si="164"/>
        <v>102.67280000000001</v>
      </c>
      <c r="P216" s="14">
        <f t="shared" ca="1" si="165"/>
        <v>-104.5528</v>
      </c>
      <c r="Q216" s="14">
        <f t="shared" ca="1" si="166"/>
        <v>-36.770399999999995</v>
      </c>
      <c r="R216" s="14">
        <f t="shared" ca="1" si="167"/>
        <v>34.8904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-803.75800000000004</v>
      </c>
      <c r="F217" s="14">
        <f ca="1">F203+L203</f>
        <v>-506.52100000000002</v>
      </c>
      <c r="G217" s="14">
        <f ca="1">G203</f>
        <v>30.730999999999998</v>
      </c>
      <c r="H217" s="14">
        <f t="shared" ref="H217:J217" ca="1" si="170">H203</f>
        <v>-26.023</v>
      </c>
      <c r="I217" s="14">
        <f t="shared" ca="1" si="170"/>
        <v>-1.865</v>
      </c>
      <c r="J217" s="14">
        <f t="shared" ca="1" si="170"/>
        <v>-1.8679999999999999</v>
      </c>
      <c r="K217" s="14">
        <f t="shared" ca="1" si="161"/>
        <v>32.595999999999997</v>
      </c>
      <c r="L217" s="14">
        <f t="shared" ca="1" si="162"/>
        <v>-27.890999999999998</v>
      </c>
      <c r="M217" s="14">
        <f ca="1">(ABS(K217)+0.3*ABS(L217))*SIGN(K217)</f>
        <v>40.963299999999997</v>
      </c>
      <c r="N217" s="14">
        <f t="shared" ca="1" si="159"/>
        <v>-37.669799999999995</v>
      </c>
      <c r="O217" s="14">
        <f ca="1">F217+M217</f>
        <v>-465.55770000000001</v>
      </c>
      <c r="P217" s="14">
        <f ca="1">F217-M217</f>
        <v>-547.48429999999996</v>
      </c>
      <c r="Q217" s="14">
        <f ca="1">F217+N217</f>
        <v>-544.19079999999997</v>
      </c>
      <c r="R217" s="14">
        <f ca="1">F217-N217</f>
        <v>-468.85120000000001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-1.7307272727272729</v>
      </c>
      <c r="F220" s="14">
        <f t="shared" ca="1" si="171"/>
        <v>-1.2217272727272728</v>
      </c>
      <c r="G220" s="14">
        <f t="shared" ca="1" si="171"/>
        <v>0.70054545454545458</v>
      </c>
      <c r="H220" s="14">
        <f t="shared" ca="1" si="171"/>
        <v>-10.293818181818182</v>
      </c>
      <c r="I220" s="14">
        <f t="shared" ca="1" si="171"/>
        <v>-0.49745454545454543</v>
      </c>
      <c r="J220" s="14">
        <f t="shared" ca="1" si="171"/>
        <v>-0.49827272727272726</v>
      </c>
      <c r="K220" s="14">
        <f ca="1">(ABS(G220)+ABS(I220))*SIGN(G220)</f>
        <v>1.198</v>
      </c>
      <c r="L220" s="14">
        <f ca="1">(ABS(H220)+ABS(J220))*SIGN(H220)</f>
        <v>-10.792090909090909</v>
      </c>
      <c r="M220" s="14">
        <f t="shared" ref="M220:M224" ca="1" si="172">(ABS(K220)+0.3*ABS(L220))*SIGN(K220)</f>
        <v>4.4356272727272721</v>
      </c>
      <c r="N220" s="14">
        <f t="shared" ref="N220:N224" ca="1" si="173">(ABS(L220)+0.3*ABS(K220))*SIGN(L220)</f>
        <v>-11.15149090909091</v>
      </c>
      <c r="O220" s="14">
        <f ca="1">F220+M220</f>
        <v>3.2138999999999993</v>
      </c>
      <c r="P220" s="14">
        <f ca="1">F220-M220</f>
        <v>-5.6573545454545453</v>
      </c>
      <c r="Q220" s="14">
        <f ca="1">F220+N220</f>
        <v>-12.373218181818183</v>
      </c>
      <c r="R220" s="14">
        <f ca="1">F220-N220</f>
        <v>9.9297636363636368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1.6002727272727273</v>
      </c>
      <c r="F221" s="14">
        <f t="shared" ca="1" si="174"/>
        <v>0.68609090909090908</v>
      </c>
      <c r="G221" s="14">
        <f t="shared" ca="1" si="174"/>
        <v>-131.12736363636364</v>
      </c>
      <c r="H221" s="14">
        <f t="shared" ca="1" si="174"/>
        <v>4.4795454545454545</v>
      </c>
      <c r="I221" s="14">
        <f t="shared" ca="1" si="174"/>
        <v>3.5313636363636363</v>
      </c>
      <c r="J221" s="14">
        <f t="shared" ca="1" si="174"/>
        <v>3.5389090909090912</v>
      </c>
      <c r="K221" s="14">
        <f t="shared" ref="K221:K224" ca="1" si="175">(ABS(G221)+ABS(I221))*SIGN(G221)</f>
        <v>-134.65872727272728</v>
      </c>
      <c r="L221" s="14">
        <f t="shared" ref="L221:L224" ca="1" si="176">(ABS(H221)+ABS(J221))*SIGN(H221)</f>
        <v>8.0184545454545457</v>
      </c>
      <c r="M221" s="14">
        <f t="shared" ca="1" si="172"/>
        <v>-137.06426363636365</v>
      </c>
      <c r="N221" s="14">
        <f t="shared" ca="1" si="173"/>
        <v>48.416072727272727</v>
      </c>
      <c r="O221" s="14">
        <f t="shared" ref="O221:O223" ca="1" si="177">F221+M221</f>
        <v>-136.37817272727273</v>
      </c>
      <c r="P221" s="14">
        <f t="shared" ref="P221:P223" ca="1" si="178">F221-M221</f>
        <v>137.75035454545457</v>
      </c>
      <c r="Q221" s="14">
        <f t="shared" ref="Q221:Q223" ca="1" si="179">F221+N221</f>
        <v>49.102163636363635</v>
      </c>
      <c r="R221" s="14">
        <f t="shared" ref="R221:R223" ca="1" si="180">F221-N221</f>
        <v>-47.72998181818182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1.071</v>
      </c>
      <c r="F222" s="14">
        <f t="shared" ref="F222:J222" ca="1" si="181">F215</f>
        <v>0.77100000000000002</v>
      </c>
      <c r="G222" s="14">
        <f t="shared" ca="1" si="181"/>
        <v>-0.29699999999999999</v>
      </c>
      <c r="H222" s="14">
        <f t="shared" ca="1" si="181"/>
        <v>7.5220000000000002</v>
      </c>
      <c r="I222" s="14">
        <f t="shared" ca="1" si="181"/>
        <v>0.33200000000000002</v>
      </c>
      <c r="J222" s="14">
        <f t="shared" ca="1" si="181"/>
        <v>0.33200000000000002</v>
      </c>
      <c r="K222" s="14">
        <f t="shared" ca="1" si="175"/>
        <v>-0.629</v>
      </c>
      <c r="L222" s="14">
        <f t="shared" ca="1" si="176"/>
        <v>7.8540000000000001</v>
      </c>
      <c r="M222" s="14">
        <f t="shared" ca="1" si="172"/>
        <v>-2.9851999999999999</v>
      </c>
      <c r="N222" s="14">
        <f t="shared" ca="1" si="173"/>
        <v>8.0427</v>
      </c>
      <c r="O222" s="14">
        <f t="shared" ca="1" si="177"/>
        <v>-2.2141999999999999</v>
      </c>
      <c r="P222" s="14">
        <f t="shared" ca="1" si="178"/>
        <v>3.7561999999999998</v>
      </c>
      <c r="Q222" s="14">
        <f t="shared" ca="1" si="179"/>
        <v>8.8137000000000008</v>
      </c>
      <c r="R222" s="14">
        <f t="shared" ca="1" si="180"/>
        <v>-7.2717000000000001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-1.9119999999999999</v>
      </c>
      <c r="F223" s="14">
        <f t="shared" ref="F223:J223" ca="1" si="182">F216</f>
        <v>-0.94</v>
      </c>
      <c r="G223" s="14">
        <f t="shared" ca="1" si="182"/>
        <v>99.796000000000006</v>
      </c>
      <c r="H223" s="14">
        <f t="shared" ca="1" si="182"/>
        <v>-2.9590000000000001</v>
      </c>
      <c r="I223" s="14">
        <f t="shared" ca="1" si="182"/>
        <v>-2.2519999999999998</v>
      </c>
      <c r="J223" s="14">
        <f t="shared" ca="1" si="182"/>
        <v>-2.2570000000000001</v>
      </c>
      <c r="K223" s="14">
        <f t="shared" ca="1" si="175"/>
        <v>102.048</v>
      </c>
      <c r="L223" s="14">
        <f t="shared" ca="1" si="176"/>
        <v>-5.2160000000000002</v>
      </c>
      <c r="M223" s="14">
        <f t="shared" ca="1" si="172"/>
        <v>103.61280000000001</v>
      </c>
      <c r="N223" s="14">
        <f t="shared" ca="1" si="173"/>
        <v>-35.830399999999997</v>
      </c>
      <c r="O223" s="14">
        <f t="shared" ca="1" si="177"/>
        <v>102.67280000000001</v>
      </c>
      <c r="P223" s="14">
        <f t="shared" ca="1" si="178"/>
        <v>-104.5528</v>
      </c>
      <c r="Q223" s="14">
        <f t="shared" ca="1" si="179"/>
        <v>-36.770399999999995</v>
      </c>
      <c r="R223" s="14">
        <f t="shared" ca="1" si="180"/>
        <v>34.8904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-824.81799999999998</v>
      </c>
      <c r="F224" s="14">
        <f ca="1">F210+L210</f>
        <v>-522.721</v>
      </c>
      <c r="G224" s="14">
        <f t="shared" ref="G224:J224" ca="1" si="183">G210</f>
        <v>30.730999999999998</v>
      </c>
      <c r="H224" s="14">
        <f t="shared" ca="1" si="183"/>
        <v>-26.023</v>
      </c>
      <c r="I224" s="14">
        <f t="shared" ca="1" si="183"/>
        <v>-1.865</v>
      </c>
      <c r="J224" s="14">
        <f t="shared" ca="1" si="183"/>
        <v>-1.8679999999999999</v>
      </c>
      <c r="K224" s="14">
        <f t="shared" ca="1" si="175"/>
        <v>32.595999999999997</v>
      </c>
      <c r="L224" s="14">
        <f t="shared" ca="1" si="176"/>
        <v>-27.890999999999998</v>
      </c>
      <c r="M224" s="14">
        <f t="shared" ca="1" si="172"/>
        <v>40.963299999999997</v>
      </c>
      <c r="N224" s="14">
        <f t="shared" ca="1" si="173"/>
        <v>-37.669799999999995</v>
      </c>
      <c r="O224" s="14">
        <f ca="1">F224+M224</f>
        <v>-481.7577</v>
      </c>
      <c r="P224" s="14">
        <f ca="1">F224-M224</f>
        <v>-563.68430000000001</v>
      </c>
      <c r="Q224" s="14">
        <f ca="1">F224+N224</f>
        <v>-560.39080000000001</v>
      </c>
      <c r="R224" s="14">
        <f ca="1">F224-N224</f>
        <v>-485.05119999999999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6" t="s">
        <v>113</v>
      </c>
      <c r="AA225" s="56"/>
      <c r="AB225" s="56"/>
      <c r="AC225" s="56" t="s">
        <v>114</v>
      </c>
      <c r="AD225" s="56"/>
      <c r="AE225" s="56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15</v>
      </c>
      <c r="D227" s="1" t="s">
        <v>52</v>
      </c>
      <c r="E227" s="17">
        <f ca="1">E213</f>
        <v>1.1607272727272728</v>
      </c>
      <c r="F227" s="4">
        <f t="shared" ref="F227:F228" ca="1" si="184">O213</f>
        <v>4.834063636363636</v>
      </c>
      <c r="G227" s="4">
        <f t="shared" ref="G227:G228" ca="1" si="185">P213</f>
        <v>-3.1146090909090911</v>
      </c>
      <c r="H227" s="18">
        <f t="shared" ref="H227:H228" ca="1" si="186">Q213</f>
        <v>11.79639090909091</v>
      </c>
      <c r="I227" s="18">
        <f t="shared" ref="I227:I228" ca="1" si="187">R213</f>
        <v>-10.076936363636364</v>
      </c>
      <c r="J227" s="4">
        <f>INDEX($N$33:$N$44,MATCH(A229,$L$33:$L$44,-1),1)</f>
        <v>28.709720000000001</v>
      </c>
      <c r="K227" s="17">
        <f ca="1">MAX(ABS(F227),IF(J227="---",0,0.3*J227))</f>
        <v>8.6129160000000002</v>
      </c>
      <c r="L227" s="17">
        <f ca="1">MAX(ABS(G227),IF(J227="---",0,0.3*J227))</f>
        <v>8.6129160000000002</v>
      </c>
      <c r="M227" s="17">
        <f ca="1">MAX(ABS(H227),J227)</f>
        <v>28.709720000000001</v>
      </c>
      <c r="N227" s="17">
        <f ca="1">MAX(ABS(I227),J227)</f>
        <v>28.709720000000001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</v>
      </c>
      <c r="T227" s="19">
        <f ca="1">MAX(N227-$Z195*(1-((0.48*$Z194+N229)/(0.48*$Z194))^2),0)/(($F195-2*$F196)*$O$2)*1000</f>
        <v>0</v>
      </c>
      <c r="U227" s="17">
        <f ca="1">MAX(P227:T227)</f>
        <v>0</v>
      </c>
      <c r="V227" s="49">
        <f>AB229</f>
        <v>10.304423903774522</v>
      </c>
      <c r="W227" s="8">
        <f>2*V227*$O$2/10</f>
        <v>806.43317507800612</v>
      </c>
      <c r="X227" s="4">
        <f>W227*(F195-2*F196)/200</f>
        <v>88.707649258580673</v>
      </c>
      <c r="Y227" s="52"/>
      <c r="Z227">
        <v>2</v>
      </c>
      <c r="AA227">
        <v>20</v>
      </c>
      <c r="AB227" s="53">
        <f>((PI()*(AA227/10)^2)/4)*Z227</f>
        <v>6.2831853071795862</v>
      </c>
      <c r="AC227">
        <v>2</v>
      </c>
      <c r="AD227">
        <v>20</v>
      </c>
      <c r="AE227" s="53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-3.5632727272727269</v>
      </c>
      <c r="F228" s="18">
        <f t="shared" ca="1" si="184"/>
        <v>141.48987272727271</v>
      </c>
      <c r="G228" s="18">
        <f t="shared" ca="1" si="185"/>
        <v>-145.19205454545454</v>
      </c>
      <c r="H228" s="4">
        <f t="shared" ca="1" si="186"/>
        <v>-50.411163636363632</v>
      </c>
      <c r="I228" s="4">
        <f t="shared" ca="1" si="187"/>
        <v>46.708981818181819</v>
      </c>
      <c r="J228" s="4">
        <f>INDEX($O$33:$O$44,MATCH(A229,$L$33:$L$44,-1),1)</f>
        <v>202.64452</v>
      </c>
      <c r="K228" s="17">
        <f ca="1">MAX(ABS(F228),J228)</f>
        <v>202.64452</v>
      </c>
      <c r="L228" s="17">
        <f ca="1">MAX(ABS(G228),J228)</f>
        <v>202.64452</v>
      </c>
      <c r="M228" s="17">
        <f ca="1">MAX(ABS(H228),IF(J228="---",0,0.3*J228))</f>
        <v>60.793355999999996</v>
      </c>
      <c r="N228" s="17">
        <f ca="1">MAX(ABS(I228),IF(J228="---",0,0.3*J228))</f>
        <v>60.793355999999996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1.5256383169695726</v>
      </c>
      <c r="R228" s="19">
        <f ca="1">MAX(L228-$Z196*(1-((0.48*$Z194+L229)/(0.48*$Z194))^2),0)/(($F194-2*$F196)*$O$2)*1000</f>
        <v>0.72348941221277907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1.5256383169695726</v>
      </c>
      <c r="V228" s="49">
        <f>AE229</f>
        <v>8.2938046054770531</v>
      </c>
      <c r="W228" s="8">
        <f>2*V228*$O$2/10</f>
        <v>649.08036042863898</v>
      </c>
      <c r="X228" s="4">
        <f>W228*(F194-2*F196)/200</f>
        <v>233.66892975431006</v>
      </c>
      <c r="Y228" s="52"/>
      <c r="Z228">
        <v>2</v>
      </c>
      <c r="AA228">
        <v>16</v>
      </c>
      <c r="AB228" s="53">
        <f>((PI()*(AA228/10)^2)/4)*Z228</f>
        <v>4.0212385965949355</v>
      </c>
      <c r="AC228">
        <v>1</v>
      </c>
      <c r="AD228">
        <v>16</v>
      </c>
      <c r="AE228" s="53">
        <f>((PI()*(AD228/10)^2)/4)*AC228</f>
        <v>2.0106192982974678</v>
      </c>
    </row>
    <row r="229" spans="1:31" x14ac:dyDescent="0.2">
      <c r="A229" s="1">
        <f>B195</f>
        <v>2</v>
      </c>
      <c r="D229" s="1" t="s">
        <v>10</v>
      </c>
      <c r="E229" s="20">
        <f ca="1">E217</f>
        <v>-803.75800000000004</v>
      </c>
      <c r="F229" s="8">
        <f ca="1">O217</f>
        <v>-465.55770000000001</v>
      </c>
      <c r="G229" s="8">
        <f ca="1">P217</f>
        <v>-547.48429999999996</v>
      </c>
      <c r="H229" s="8">
        <f ca="1">Q217</f>
        <v>-544.19079999999997</v>
      </c>
      <c r="I229" s="8">
        <f ca="1">R217</f>
        <v>-468.85120000000001</v>
      </c>
      <c r="K229" s="17">
        <f ca="1">F229</f>
        <v>-465.55770000000001</v>
      </c>
      <c r="L229" s="17">
        <f t="shared" ref="L229" ca="1" si="188">G229</f>
        <v>-547.48429999999996</v>
      </c>
      <c r="M229" s="17">
        <f t="shared" ref="M229" ca="1" si="189">H229</f>
        <v>-544.19079999999997</v>
      </c>
      <c r="N229" s="17">
        <f t="shared" ref="N229" ca="1" si="190">I229</f>
        <v>-468.85120000000001</v>
      </c>
      <c r="AB229" s="53">
        <f>SUM(AB227:AB228)</f>
        <v>10.304423903774522</v>
      </c>
      <c r="AE229" s="53">
        <f>SUM(AE227:AE228)</f>
        <v>8.2938046054770531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181.15040632612892</v>
      </c>
      <c r="K230" s="4">
        <f ca="1">($Z195+$X227)*(1-ABS((0.48*$Z194+K229)/(0.48*$Z194+$W227))^(1+1/(1+$W227/$Z194)))</f>
        <v>155.46538405854375</v>
      </c>
      <c r="L230" s="4">
        <f ca="1">($Z195+$X227)*(1-ABS((0.48*$Z194+L229)/(0.48*$Z194+$W227))^(1+1/(1+$W227/$Z194)))</f>
        <v>162.33083925236357</v>
      </c>
      <c r="M230" s="4">
        <f ca="1">($Z195+$X227)*(1-ABS((0.48*$Z194+M229)/(0.48*$Z194+$W227))^(1+1/(1+$W227/$Z194)))</f>
        <v>162.06265401633007</v>
      </c>
      <c r="N230" s="4">
        <f ca="1">($Z195+$X227)*(1-ABS((0.48*$Z194+N229)/(0.48*$Z194+$W227))^(1+1/(1+$W227/$Z194)))</f>
        <v>155.74915656546628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473.21178944567203</v>
      </c>
      <c r="K231" s="4">
        <f ca="1">($Z196+$X228)*(1-ABS((0.48*$Z194+K229)/(0.48*$Z194+$W228))^(1+1/(1+$W228/$Z194)))</f>
        <v>396.99688930809799</v>
      </c>
      <c r="L231" s="4">
        <f ca="1">($Z196+$X228)*(1-ABS((0.48*$Z194+L229)/(0.48*$Z194+$W228))^(1+1/(1+$W228/$Z194)))</f>
        <v>417.44426193388063</v>
      </c>
      <c r="M231" s="4">
        <f ca="1">($Z196+$X228)*(1-ABS((0.48*$Z194+M229)/(0.48*$Z194+$W228))^(1+1/(1+$W228/$Z194)))</f>
        <v>416.64642153714198</v>
      </c>
      <c r="N231" s="4">
        <f ca="1">($Z196+$X228)*(1-ABS((0.48*$Z194+N229)/(0.48*$Z194+$W228))^(1+1/(1+$W228/$Z194)))</f>
        <v>397.84295669334603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1.1663210177602829E-3</v>
      </c>
      <c r="K232" s="3">
        <f t="shared" ref="K232:N232" ca="1" si="191">ABS(K227/K230)^1.5+ABS(K228/K231)^1.5</f>
        <v>0.37772805515531827</v>
      </c>
      <c r="L232" s="3">
        <f t="shared" ca="1" si="191"/>
        <v>0.3504455808522367</v>
      </c>
      <c r="M232" s="3">
        <f t="shared" ca="1" si="191"/>
        <v>0.13029785342209652</v>
      </c>
      <c r="N232" s="3">
        <f t="shared" ca="1" si="191"/>
        <v>0.13887493170061357</v>
      </c>
    </row>
    <row r="233" spans="1:31" x14ac:dyDescent="0.2">
      <c r="Z233" s="56" t="s">
        <v>113</v>
      </c>
      <c r="AA233" s="56"/>
      <c r="AB233" s="56"/>
      <c r="AC233" s="56" t="s">
        <v>114</v>
      </c>
      <c r="AD233" s="56"/>
      <c r="AE233" s="56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-1.7307272727272729</v>
      </c>
      <c r="F235" s="4">
        <f t="shared" ref="F235:F236" ca="1" si="192">O220</f>
        <v>3.2138999999999993</v>
      </c>
      <c r="G235" s="4">
        <f t="shared" ref="G235:G236" ca="1" si="193">P220</f>
        <v>-5.6573545454545453</v>
      </c>
      <c r="H235" s="18">
        <f t="shared" ref="H235:H236" ca="1" si="194">Q220</f>
        <v>-12.373218181818183</v>
      </c>
      <c r="I235" s="18">
        <f t="shared" ref="I235:I236" ca="1" si="195">R220</f>
        <v>9.9297636363636368</v>
      </c>
      <c r="J235" s="4">
        <f>INDEX($N$33:$N$44,MATCH(A229,$L$33:$L$44,-1)+1,1)</f>
        <v>27.605499999999999</v>
      </c>
      <c r="K235" s="17">
        <f ca="1">MAX(ABS(F235),IF(J235="---",0,0.3*J235))</f>
        <v>8.2816499999999991</v>
      </c>
      <c r="L235" s="17">
        <f ca="1">MAX(ABS(G235),IF(J235="---",0,0.3*J235))</f>
        <v>8.2816499999999991</v>
      </c>
      <c r="M235" s="17">
        <f ca="1">MAX(ABS(H235),J235)</f>
        <v>27.605499999999999</v>
      </c>
      <c r="N235" s="17">
        <f ca="1">MAX(ABS(I235),J235)</f>
        <v>27.605499999999999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</v>
      </c>
      <c r="T235" s="19">
        <f ca="1">MAX(N235-$Z195*(1-((0.48*$Z194+N237)/(0.48*$Z194))^2),0)/(($F195-2*$F196)*$O$2)*1000</f>
        <v>0</v>
      </c>
      <c r="U235" s="17">
        <f ca="1">MAX(P235:T235)</f>
        <v>0</v>
      </c>
      <c r="V235" s="49">
        <f>AB237</f>
        <v>10.304423903774522</v>
      </c>
      <c r="W235" s="8">
        <f>2*V235*$O$2/10</f>
        <v>806.43317507800612</v>
      </c>
      <c r="X235" s="4">
        <f>W235*(F195-2*F196)/200</f>
        <v>88.707649258580673</v>
      </c>
      <c r="Z235">
        <v>2</v>
      </c>
      <c r="AA235">
        <v>20</v>
      </c>
      <c r="AB235" s="53">
        <f>((PI()*(AA235/10)^2)/4)*Z235</f>
        <v>6.2831853071795862</v>
      </c>
      <c r="AC235">
        <v>2</v>
      </c>
      <c r="AD235">
        <v>20</v>
      </c>
      <c r="AE235" s="53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1.6002727272727273</v>
      </c>
      <c r="F236" s="18">
        <f t="shared" ca="1" si="192"/>
        <v>-136.37817272727273</v>
      </c>
      <c r="G236" s="18">
        <f t="shared" ca="1" si="193"/>
        <v>137.75035454545457</v>
      </c>
      <c r="H236" s="4">
        <f t="shared" ca="1" si="194"/>
        <v>49.102163636363635</v>
      </c>
      <c r="I236" s="4">
        <f t="shared" ca="1" si="195"/>
        <v>-47.72998181818182</v>
      </c>
      <c r="J236" s="4">
        <f>INDEX($O$33:$O$44,MATCH(A229,$L$33:$L$44,-1)+1,1)</f>
        <v>235.2285</v>
      </c>
      <c r="K236" s="17">
        <f ca="1">MAX(ABS(F236),J236)</f>
        <v>235.2285</v>
      </c>
      <c r="L236" s="17">
        <f ca="1">MAX(ABS(G236),J236)</f>
        <v>235.2285</v>
      </c>
      <c r="M236" s="17">
        <f ca="1">MAX(ABS(H236),IF(J236="---",0,0.3*J236))</f>
        <v>70.568550000000002</v>
      </c>
      <c r="N236" s="17">
        <f ca="1">MAX(ABS(I236),IF(J236="---",0,0.3*J236))</f>
        <v>70.568550000000002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2.5189217010699712</v>
      </c>
      <c r="R236" s="19">
        <f ca="1">MAX(L236-$Z196*(1-((0.48*$Z194+L237)/(0.48*$Z194))^2),0)/(($F194-2*$F196)*$O$2)*1000</f>
        <v>1.7283188244994543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2.5189217010699712</v>
      </c>
      <c r="V236" s="49">
        <f>AE237</f>
        <v>8.2938046054770531</v>
      </c>
      <c r="W236" s="8">
        <f>2*V236*$O$2/10</f>
        <v>649.08036042863898</v>
      </c>
      <c r="X236" s="4">
        <f>W236*(F194-2*F196)/200</f>
        <v>233.66892975431006</v>
      </c>
      <c r="Z236">
        <v>2</v>
      </c>
      <c r="AA236">
        <v>16</v>
      </c>
      <c r="AB236" s="53">
        <f>((PI()*(AA236/10)^2)/4)*Z236</f>
        <v>4.0212385965949355</v>
      </c>
      <c r="AC236">
        <v>1</v>
      </c>
      <c r="AD236">
        <v>16</v>
      </c>
      <c r="AE236" s="53">
        <f>((PI()*(AD236/10)^2)/4)*AC236</f>
        <v>2.0106192982974678</v>
      </c>
    </row>
    <row r="237" spans="1:31" x14ac:dyDescent="0.2">
      <c r="D237" s="1" t="s">
        <v>10</v>
      </c>
      <c r="E237" s="20">
        <f ca="1">E224</f>
        <v>-824.81799999999998</v>
      </c>
      <c r="F237" s="8">
        <f ca="1">O224</f>
        <v>-481.7577</v>
      </c>
      <c r="G237" s="8">
        <f ca="1">P224</f>
        <v>-563.68430000000001</v>
      </c>
      <c r="H237" s="8">
        <f ca="1">Q224</f>
        <v>-560.39080000000001</v>
      </c>
      <c r="I237" s="8">
        <f ca="1">R224</f>
        <v>-485.05119999999999</v>
      </c>
      <c r="K237" s="17">
        <f ca="1">F237</f>
        <v>-481.7577</v>
      </c>
      <c r="L237" s="17">
        <f t="shared" ref="L237" ca="1" si="196">G237</f>
        <v>-563.68430000000001</v>
      </c>
      <c r="M237" s="17">
        <f t="shared" ref="M237" ca="1" si="197">H237</f>
        <v>-560.39080000000001</v>
      </c>
      <c r="N237" s="17">
        <f t="shared" ref="N237" ca="1" si="198">I237</f>
        <v>-485.05119999999999</v>
      </c>
      <c r="AB237" s="53">
        <f>SUM(AB235:AB236)</f>
        <v>10.304423903774522</v>
      </c>
      <c r="AE237" s="53">
        <f>SUM(AE235:AE236)</f>
        <v>8.2938046054770531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182.51365979932672</v>
      </c>
      <c r="K238" s="4">
        <f ca="1">($Z195+$X235)*(1-ABS((0.48*$Z194+K237)/(0.48*$Z194+$W235))^(1+1/(1+$W235/$Z194)))</f>
        <v>156.85494281867358</v>
      </c>
      <c r="L238" s="4">
        <f ca="1">($Z195+$X235)*(1-ABS((0.48*$Z194+L237)/(0.48*$Z194+$W235))^(1+1/(1+$W235/$Z194)))</f>
        <v>163.64040515108775</v>
      </c>
      <c r="M238" s="4">
        <f ca="1">($Z195+$X235)*(1-ABS((0.48*$Z194+M237)/(0.48*$Z194+$W235))^(1+1/(1+$W235/$Z194)))</f>
        <v>163.37545767207541</v>
      </c>
      <c r="N238" s="4">
        <f ca="1">($Z195+$X235)*(1-ABS((0.48*$Z194+N237)/(0.48*$Z194+$W235))^(1+1/(1+$W235/$Z194)))</f>
        <v>157.13552097606882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477.23141129132972</v>
      </c>
      <c r="K239" s="4">
        <f ca="1">($Z196+$X236)*(1-ABS((0.48*$Z194+K237)/(0.48*$Z194+$W236))^(1+1/(1+$W236/$Z194)))</f>
        <v>401.1391348034814</v>
      </c>
      <c r="L239" s="4">
        <f ca="1">($Z196+$X236)*(1-ABS((0.48*$Z194+L237)/(0.48*$Z194+$W236))^(1+1/(1+$W236/$Z194)))</f>
        <v>421.33906610917791</v>
      </c>
      <c r="M239" s="4">
        <f ca="1">($Z196+$X236)*(1-ABS((0.48*$Z194+M237)/(0.48*$Z194+$W236))^(1+1/(1+$W236/$Z194)))</f>
        <v>420.55122987432196</v>
      </c>
      <c r="N239" s="4">
        <f ca="1">($Z196+$X236)*(1-ABS((0.48*$Z194+N237)/(0.48*$Z194+$W236))^(1+1/(1+$W236/$Z194)))</f>
        <v>401.97531029790622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1.1175981758649372E-3</v>
      </c>
      <c r="K240" s="3">
        <f t="shared" ref="K240:N240" ca="1" si="199">ABS(K235/K238)^1.5+ABS(K236/K239)^1.5</f>
        <v>0.461179455204832</v>
      </c>
      <c r="L240" s="3">
        <f t="shared" ca="1" si="199"/>
        <v>0.42853043229975069</v>
      </c>
      <c r="M240" s="3">
        <f t="shared" ca="1" si="199"/>
        <v>0.13819320959477036</v>
      </c>
      <c r="N240" s="3">
        <f t="shared" ca="1" si="199"/>
        <v>0.14719052510549174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15</v>
      </c>
      <c r="D242" t="s">
        <v>20</v>
      </c>
      <c r="E242" s="1" t="s">
        <v>21</v>
      </c>
      <c r="F242" s="46">
        <v>80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144.53877556841135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30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122.4</v>
      </c>
      <c r="AA243" s="5" t="s">
        <v>35</v>
      </c>
      <c r="AB243" s="10" t="s">
        <v>120</v>
      </c>
      <c r="AC243" s="10">
        <f ca="1">1.3*MAX(E279,E287)*2/((M244-M243-M242)/100)</f>
        <v>404.11403960662886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326.39999999999998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0.746</v>
      </c>
      <c r="F247" s="4">
        <f t="shared" ca="1" si="200"/>
        <v>0.59899999999999998</v>
      </c>
      <c r="G247" s="4">
        <f t="shared" ca="1" si="200"/>
        <v>0.59599999999999997</v>
      </c>
      <c r="H247" s="4">
        <f t="shared" ca="1" si="200"/>
        <v>8.0939999999999994</v>
      </c>
      <c r="I247" s="4">
        <f t="shared" ca="1" si="200"/>
        <v>0.21</v>
      </c>
      <c r="J247" s="4">
        <f t="shared" ca="1" si="200"/>
        <v>0.21</v>
      </c>
    </row>
    <row r="248" spans="1:29" x14ac:dyDescent="0.2">
      <c r="D248" s="1" t="s">
        <v>53</v>
      </c>
      <c r="E248" s="4">
        <f t="shared" ref="E248:J248" ca="1" si="201">INDEX(E$4:E$26,$W242,1)</f>
        <v>-0.61399999999999999</v>
      </c>
      <c r="F248" s="4">
        <f t="shared" ca="1" si="201"/>
        <v>-0.123</v>
      </c>
      <c r="G248" s="4">
        <f t="shared" ca="1" si="201"/>
        <v>138.262</v>
      </c>
      <c r="H248" s="4">
        <f t="shared" ca="1" si="201"/>
        <v>-2.718</v>
      </c>
      <c r="I248" s="4">
        <f t="shared" ca="1" si="201"/>
        <v>-0.68200000000000005</v>
      </c>
      <c r="J248" s="4">
        <f t="shared" ca="1" si="201"/>
        <v>-0.68300000000000005</v>
      </c>
    </row>
    <row r="249" spans="1:29" x14ac:dyDescent="0.2">
      <c r="D249" s="1" t="s">
        <v>54</v>
      </c>
      <c r="E249" s="4">
        <f t="shared" ref="E249:J249" ca="1" si="202">INDEX(O$4:O$26,$W242+2,1)</f>
        <v>0.52600000000000002</v>
      </c>
      <c r="F249" s="4">
        <f t="shared" ca="1" si="202"/>
        <v>0.376</v>
      </c>
      <c r="G249" s="4">
        <f t="shared" ca="1" si="202"/>
        <v>0.4</v>
      </c>
      <c r="H249" s="4">
        <f t="shared" ca="1" si="202"/>
        <v>12.257999999999999</v>
      </c>
      <c r="I249" s="4">
        <f t="shared" ca="1" si="202"/>
        <v>0.44500000000000001</v>
      </c>
      <c r="J249" s="4">
        <f t="shared" ca="1" si="202"/>
        <v>0.44600000000000001</v>
      </c>
    </row>
    <row r="250" spans="1:29" x14ac:dyDescent="0.2">
      <c r="D250" s="1" t="s">
        <v>55</v>
      </c>
      <c r="E250" s="4">
        <f t="shared" ref="E250:J250" ca="1" si="203">INDEX(E$4:E$26,$W242+2,1)</f>
        <v>-0.27800000000000002</v>
      </c>
      <c r="F250" s="4">
        <f t="shared" ca="1" si="203"/>
        <v>-7.1999999999999995E-2</v>
      </c>
      <c r="G250" s="4">
        <f t="shared" ca="1" si="203"/>
        <v>119.108</v>
      </c>
      <c r="H250" s="4">
        <f t="shared" ca="1" si="203"/>
        <v>-2.5129999999999999</v>
      </c>
      <c r="I250" s="4">
        <f t="shared" ca="1" si="203"/>
        <v>-1.125</v>
      </c>
      <c r="J250" s="4">
        <f t="shared" ca="1" si="203"/>
        <v>-1.1279999999999999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-929.11500000000001</v>
      </c>
      <c r="F251" s="4">
        <f t="shared" ca="1" si="204"/>
        <v>-575.93799999999999</v>
      </c>
      <c r="G251" s="4">
        <f t="shared" ca="1" si="204"/>
        <v>45.071000000000005</v>
      </c>
      <c r="H251" s="4">
        <f t="shared" ca="1" si="204"/>
        <v>-34.725000000000001</v>
      </c>
      <c r="I251" s="4">
        <f t="shared" ca="1" si="204"/>
        <v>-2.444</v>
      </c>
      <c r="J251" s="4">
        <f t="shared" ca="1" si="204"/>
        <v>-2.4489999999999998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-1.2529999999999999</v>
      </c>
      <c r="F254" s="4">
        <f t="shared" ca="1" si="205"/>
        <v>-0.83</v>
      </c>
      <c r="G254" s="4">
        <f t="shared" ca="1" si="205"/>
        <v>-1.0609999999999999</v>
      </c>
      <c r="H254" s="4">
        <f t="shared" ca="1" si="205"/>
        <v>-38.789000000000001</v>
      </c>
      <c r="I254" s="4">
        <f t="shared" ca="1" si="205"/>
        <v>-1.482</v>
      </c>
      <c r="J254" s="4">
        <f t="shared" ca="1" si="205"/>
        <v>-1.4850000000000001</v>
      </c>
    </row>
    <row r="255" spans="1:29" x14ac:dyDescent="0.2">
      <c r="D255" s="1" t="s">
        <v>53</v>
      </c>
      <c r="E255" s="4">
        <f t="shared" ref="E255:J255" ca="1" si="206">INDEX(E$4:E$26,$W242+1,1)</f>
        <v>0.44400000000000001</v>
      </c>
      <c r="F255" s="4">
        <f t="shared" ca="1" si="206"/>
        <v>0.151</v>
      </c>
      <c r="G255" s="4">
        <f t="shared" ca="1" si="206"/>
        <v>-314.70499999999998</v>
      </c>
      <c r="H255" s="4">
        <f t="shared" ca="1" si="206"/>
        <v>6.9459999999999997</v>
      </c>
      <c r="I255" s="4">
        <f t="shared" ca="1" si="206"/>
        <v>3.5950000000000002</v>
      </c>
      <c r="J255" s="4">
        <f t="shared" ca="1" si="206"/>
        <v>3.6019999999999999</v>
      </c>
    </row>
    <row r="256" spans="1:29" x14ac:dyDescent="0.2">
      <c r="D256" s="1" t="s">
        <v>54</v>
      </c>
      <c r="E256" s="4">
        <f ca="1">E249</f>
        <v>0.52600000000000002</v>
      </c>
      <c r="F256" s="4">
        <f t="shared" ref="F256:J258" ca="1" si="207">F249</f>
        <v>0.376</v>
      </c>
      <c r="G256" s="4">
        <f t="shared" ca="1" si="207"/>
        <v>0.4</v>
      </c>
      <c r="H256" s="4">
        <f t="shared" ca="1" si="207"/>
        <v>12.257999999999999</v>
      </c>
      <c r="I256" s="4">
        <f t="shared" ca="1" si="207"/>
        <v>0.44500000000000001</v>
      </c>
      <c r="J256" s="4">
        <f t="shared" ca="1" si="207"/>
        <v>0.44600000000000001</v>
      </c>
    </row>
    <row r="257" spans="1:27" x14ac:dyDescent="0.2">
      <c r="D257" s="1" t="s">
        <v>55</v>
      </c>
      <c r="E257" s="4">
        <f ca="1">E250</f>
        <v>-0.27800000000000002</v>
      </c>
      <c r="F257" s="4">
        <f t="shared" ca="1" si="207"/>
        <v>-7.1999999999999995E-2</v>
      </c>
      <c r="G257" s="4">
        <f t="shared" ca="1" si="207"/>
        <v>119.108</v>
      </c>
      <c r="H257" s="4">
        <f t="shared" ca="1" si="207"/>
        <v>-2.5129999999999999</v>
      </c>
      <c r="I257" s="4">
        <f t="shared" ca="1" si="207"/>
        <v>-1.125</v>
      </c>
      <c r="J257" s="4">
        <f t="shared" ca="1" si="207"/>
        <v>-1.1279999999999999</v>
      </c>
    </row>
    <row r="258" spans="1:27" x14ac:dyDescent="0.2">
      <c r="D258" s="1" t="s">
        <v>10</v>
      </c>
      <c r="E258" s="4">
        <f ca="1">E251</f>
        <v>-929.11500000000001</v>
      </c>
      <c r="F258" s="4">
        <f t="shared" ca="1" si="207"/>
        <v>-575.93799999999999</v>
      </c>
      <c r="G258" s="4">
        <f t="shared" ca="1" si="207"/>
        <v>45.071000000000005</v>
      </c>
      <c r="H258" s="4">
        <f t="shared" ca="1" si="207"/>
        <v>-34.725000000000001</v>
      </c>
      <c r="I258" s="4">
        <f t="shared" ca="1" si="207"/>
        <v>-2.444</v>
      </c>
      <c r="J258" s="4">
        <f t="shared" ca="1" si="207"/>
        <v>-2.4489999999999998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0.58818421052631575</v>
      </c>
      <c r="F261" s="14">
        <f t="shared" ca="1" si="208"/>
        <v>0.48618421052631577</v>
      </c>
      <c r="G261" s="14">
        <f t="shared" ca="1" si="208"/>
        <v>0.46518421052631576</v>
      </c>
      <c r="H261" s="14">
        <f t="shared" ca="1" si="208"/>
        <v>4.3927105263157884</v>
      </c>
      <c r="I261" s="14">
        <f t="shared" ca="1" si="208"/>
        <v>7.6421052631578945E-2</v>
      </c>
      <c r="J261" s="14">
        <f t="shared" ca="1" si="208"/>
        <v>7.6184210526315771E-2</v>
      </c>
      <c r="K261" s="14">
        <f ca="1">(ABS(G261)+ABS(I261))*SIGN(G261)</f>
        <v>0.5416052631578947</v>
      </c>
      <c r="L261" s="14">
        <f ca="1">(ABS(H261)+ABS(J261))*SIGN(H261)</f>
        <v>4.4688947368421044</v>
      </c>
      <c r="M261" s="14">
        <f ca="1">(ABS(K261)+0.3*ABS(L261))*SIGN(K261)</f>
        <v>1.8822736842105259</v>
      </c>
      <c r="N261" s="14">
        <f t="shared" ref="N261:N265" ca="1" si="209">(ABS(L261)+0.3*ABS(K261))*SIGN(L261)</f>
        <v>4.6313763157894732</v>
      </c>
      <c r="O261" s="14">
        <f ca="1">F261+M261</f>
        <v>2.3684578947368418</v>
      </c>
      <c r="P261" s="14">
        <f ca="1">F261-M261</f>
        <v>-1.39608947368421</v>
      </c>
      <c r="Q261" s="14">
        <f ca="1">F261+N261</f>
        <v>5.1175605263157893</v>
      </c>
      <c r="R261" s="14">
        <f ca="1">F261-N261</f>
        <v>-4.1451921052631571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-0.53047368421052632</v>
      </c>
      <c r="F262" s="14">
        <f t="shared" ca="1" si="210"/>
        <v>-0.10136842105263158</v>
      </c>
      <c r="G262" s="14">
        <f t="shared" ca="1" si="210"/>
        <v>102.50144736842105</v>
      </c>
      <c r="H262" s="14">
        <f t="shared" ca="1" si="210"/>
        <v>-1.9550526315789474</v>
      </c>
      <c r="I262" s="14">
        <f t="shared" ca="1" si="210"/>
        <v>-0.34434210526315795</v>
      </c>
      <c r="J262" s="14">
        <f t="shared" ca="1" si="210"/>
        <v>-0.34471052631578952</v>
      </c>
      <c r="K262" s="14">
        <f t="shared" ref="K262:L265" ca="1" si="211">(ABS(G262)+ABS(I262))*SIGN(G262)</f>
        <v>102.84578947368421</v>
      </c>
      <c r="L262" s="14">
        <f t="shared" ca="1" si="211"/>
        <v>-2.2997631578947368</v>
      </c>
      <c r="M262" s="14">
        <f t="shared" ref="M262:M265" ca="1" si="212">(ABS(K262)+0.3*ABS(L262))*SIGN(K262)</f>
        <v>103.53571842105262</v>
      </c>
      <c r="N262" s="14">
        <f t="shared" ca="1" si="209"/>
        <v>-33.153499999999994</v>
      </c>
      <c r="O262" s="14">
        <f t="shared" ref="O262:O264" ca="1" si="213">F262+M262</f>
        <v>103.43434999999999</v>
      </c>
      <c r="P262" s="14">
        <f t="shared" ref="P262:P264" ca="1" si="214">F262-M262</f>
        <v>-103.63708684210525</v>
      </c>
      <c r="Q262" s="14">
        <f t="shared" ref="Q262:Q264" ca="1" si="215">F262+N262</f>
        <v>-33.254868421052628</v>
      </c>
      <c r="R262" s="14">
        <f t="shared" ref="R262:R264" ca="1" si="216">F262-N262</f>
        <v>33.05213157894736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0.52600000000000002</v>
      </c>
      <c r="F263" s="14">
        <f t="shared" ca="1" si="217"/>
        <v>0.376</v>
      </c>
      <c r="G263" s="14">
        <f t="shared" ca="1" si="217"/>
        <v>0.4</v>
      </c>
      <c r="H263" s="14">
        <f t="shared" ca="1" si="217"/>
        <v>12.257999999999999</v>
      </c>
      <c r="I263" s="14">
        <f t="shared" ca="1" si="217"/>
        <v>0.44500000000000001</v>
      </c>
      <c r="J263" s="14">
        <f t="shared" ca="1" si="217"/>
        <v>0.44600000000000001</v>
      </c>
      <c r="K263" s="14">
        <f t="shared" ca="1" si="211"/>
        <v>0.84499999999999997</v>
      </c>
      <c r="L263" s="14">
        <f t="shared" ca="1" si="211"/>
        <v>12.703999999999999</v>
      </c>
      <c r="M263" s="14">
        <f t="shared" ca="1" si="212"/>
        <v>4.6561999999999992</v>
      </c>
      <c r="N263" s="14">
        <f t="shared" ca="1" si="209"/>
        <v>12.9575</v>
      </c>
      <c r="O263" s="14">
        <f t="shared" ca="1" si="213"/>
        <v>5.0321999999999996</v>
      </c>
      <c r="P263" s="14">
        <f t="shared" ca="1" si="214"/>
        <v>-4.2801999999999989</v>
      </c>
      <c r="Q263" s="14">
        <f t="shared" ca="1" si="215"/>
        <v>13.333499999999999</v>
      </c>
      <c r="R263" s="14">
        <f t="shared" ca="1" si="216"/>
        <v>-12.5815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-0.27800000000000002</v>
      </c>
      <c r="F264" s="14">
        <f t="shared" ca="1" si="217"/>
        <v>-7.1999999999999995E-2</v>
      </c>
      <c r="G264" s="14">
        <f t="shared" ca="1" si="217"/>
        <v>119.108</v>
      </c>
      <c r="H264" s="14">
        <f t="shared" ca="1" si="217"/>
        <v>-2.5129999999999999</v>
      </c>
      <c r="I264" s="14">
        <f t="shared" ca="1" si="217"/>
        <v>-1.125</v>
      </c>
      <c r="J264" s="14">
        <f t="shared" ca="1" si="217"/>
        <v>-1.1279999999999999</v>
      </c>
      <c r="K264" s="14">
        <f t="shared" ca="1" si="211"/>
        <v>120.233</v>
      </c>
      <c r="L264" s="14">
        <f t="shared" ca="1" si="211"/>
        <v>-3.641</v>
      </c>
      <c r="M264" s="14">
        <f t="shared" ca="1" si="212"/>
        <v>121.3253</v>
      </c>
      <c r="N264" s="14">
        <f t="shared" ca="1" si="209"/>
        <v>-39.710899999999995</v>
      </c>
      <c r="O264" s="14">
        <f t="shared" ca="1" si="213"/>
        <v>121.2533</v>
      </c>
      <c r="P264" s="14">
        <f t="shared" ca="1" si="214"/>
        <v>-121.3973</v>
      </c>
      <c r="Q264" s="14">
        <f t="shared" ca="1" si="215"/>
        <v>-39.782899999999998</v>
      </c>
      <c r="R264" s="14">
        <f t="shared" ca="1" si="216"/>
        <v>39.638899999999992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-1008.428</v>
      </c>
      <c r="F265" s="14">
        <f ca="1">F251+L251</f>
        <v>-636.94799999999998</v>
      </c>
      <c r="G265" s="14">
        <f t="shared" ca="1" si="217"/>
        <v>45.071000000000005</v>
      </c>
      <c r="H265" s="14">
        <f t="shared" ca="1" si="217"/>
        <v>-34.725000000000001</v>
      </c>
      <c r="I265" s="14">
        <f t="shared" ca="1" si="217"/>
        <v>-2.444</v>
      </c>
      <c r="J265" s="14">
        <f t="shared" ca="1" si="217"/>
        <v>-2.4489999999999998</v>
      </c>
      <c r="K265" s="14">
        <f t="shared" ca="1" si="211"/>
        <v>47.515000000000008</v>
      </c>
      <c r="L265" s="14">
        <f t="shared" ca="1" si="211"/>
        <v>-37.173999999999999</v>
      </c>
      <c r="M265" s="14">
        <f t="shared" ca="1" si="212"/>
        <v>58.667200000000008</v>
      </c>
      <c r="N265" s="14">
        <f t="shared" ca="1" si="209"/>
        <v>-51.4285</v>
      </c>
      <c r="O265" s="14">
        <f ca="1">F265+M265</f>
        <v>-578.2808</v>
      </c>
      <c r="P265" s="14">
        <f ca="1">F265-M265</f>
        <v>-695.61519999999996</v>
      </c>
      <c r="Q265" s="14">
        <f ca="1">F265+N265</f>
        <v>-688.37649999999996</v>
      </c>
      <c r="R265" s="14">
        <f ca="1">F265-N265</f>
        <v>-585.51949999999999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-1.2529999999999999</v>
      </c>
      <c r="F268" s="14">
        <f t="shared" ca="1" si="218"/>
        <v>-0.83</v>
      </c>
      <c r="G268" s="14">
        <f t="shared" ca="1" si="218"/>
        <v>-1.0609999999999999</v>
      </c>
      <c r="H268" s="14">
        <f t="shared" ca="1" si="218"/>
        <v>-38.789000000000001</v>
      </c>
      <c r="I268" s="14">
        <f t="shared" ca="1" si="218"/>
        <v>-1.482</v>
      </c>
      <c r="J268" s="14">
        <f t="shared" ca="1" si="218"/>
        <v>-1.4850000000000001</v>
      </c>
      <c r="K268" s="14">
        <f ca="1">(ABS(G268)+ABS(I268))*SIGN(G268)</f>
        <v>-2.5430000000000001</v>
      </c>
      <c r="L268" s="14">
        <f ca="1">(ABS(H268)+ABS(J268))*SIGN(H268)</f>
        <v>-40.274000000000001</v>
      </c>
      <c r="M268" s="14">
        <f t="shared" ref="M268:M272" ca="1" si="219">(ABS(K268)+0.3*ABS(L268))*SIGN(K268)</f>
        <v>-14.6252</v>
      </c>
      <c r="N268" s="14">
        <f t="shared" ref="N268:N272" ca="1" si="220">(ABS(L268)+0.3*ABS(K268))*SIGN(L268)</f>
        <v>-41.036900000000003</v>
      </c>
      <c r="O268" s="14">
        <f ca="1">F268+M268</f>
        <v>-15.4552</v>
      </c>
      <c r="P268" s="14">
        <f ca="1">F268-M268</f>
        <v>13.795199999999999</v>
      </c>
      <c r="Q268" s="14">
        <f ca="1">F268+N268</f>
        <v>-41.866900000000001</v>
      </c>
      <c r="R268" s="14">
        <f ca="1">F268-N268</f>
        <v>40.206900000000005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0.44400000000000001</v>
      </c>
      <c r="F269" s="14">
        <f t="shared" ca="1" si="221"/>
        <v>0.151</v>
      </c>
      <c r="G269" s="14">
        <f t="shared" ca="1" si="221"/>
        <v>-314.70499999999998</v>
      </c>
      <c r="H269" s="14">
        <f t="shared" ca="1" si="221"/>
        <v>6.9459999999999997</v>
      </c>
      <c r="I269" s="14">
        <f t="shared" ca="1" si="221"/>
        <v>3.5950000000000002</v>
      </c>
      <c r="J269" s="14">
        <f t="shared" ca="1" si="221"/>
        <v>3.6019999999999999</v>
      </c>
      <c r="K269" s="14">
        <f t="shared" ref="K269:L272" ca="1" si="222">(ABS(G269)+ABS(I269))*SIGN(G269)</f>
        <v>-318.3</v>
      </c>
      <c r="L269" s="14">
        <f t="shared" ca="1" si="222"/>
        <v>10.548</v>
      </c>
      <c r="M269" s="14">
        <f t="shared" ca="1" si="219"/>
        <v>-321.46440000000001</v>
      </c>
      <c r="N269" s="14">
        <f t="shared" ca="1" si="220"/>
        <v>106.038</v>
      </c>
      <c r="O269" s="14">
        <f t="shared" ref="O269:O271" ca="1" si="223">F269+M269</f>
        <v>-321.3134</v>
      </c>
      <c r="P269" s="14">
        <f t="shared" ref="P269:P271" ca="1" si="224">F269-M269</f>
        <v>321.61540000000002</v>
      </c>
      <c r="Q269" s="14">
        <f t="shared" ref="Q269:Q271" ca="1" si="225">F269+N269</f>
        <v>106.18899999999999</v>
      </c>
      <c r="R269" s="14">
        <f t="shared" ref="R269:R271" ca="1" si="226">F269-N269</f>
        <v>-105.887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0.52600000000000002</v>
      </c>
      <c r="F270" s="14">
        <f t="shared" ref="F270:J271" ca="1" si="227">F263</f>
        <v>0.376</v>
      </c>
      <c r="G270" s="14">
        <f t="shared" ca="1" si="227"/>
        <v>0.4</v>
      </c>
      <c r="H270" s="14">
        <f t="shared" ca="1" si="227"/>
        <v>12.257999999999999</v>
      </c>
      <c r="I270" s="14">
        <f t="shared" ca="1" si="227"/>
        <v>0.44500000000000001</v>
      </c>
      <c r="J270" s="14">
        <f t="shared" ca="1" si="227"/>
        <v>0.44600000000000001</v>
      </c>
      <c r="K270" s="14">
        <f t="shared" ca="1" si="222"/>
        <v>0.84499999999999997</v>
      </c>
      <c r="L270" s="14">
        <f t="shared" ca="1" si="222"/>
        <v>12.703999999999999</v>
      </c>
      <c r="M270" s="14">
        <f t="shared" ca="1" si="219"/>
        <v>4.6561999999999992</v>
      </c>
      <c r="N270" s="14">
        <f t="shared" ca="1" si="220"/>
        <v>12.9575</v>
      </c>
      <c r="O270" s="14">
        <f t="shared" ca="1" si="223"/>
        <v>5.0321999999999996</v>
      </c>
      <c r="P270" s="14">
        <f t="shared" ca="1" si="224"/>
        <v>-4.2801999999999989</v>
      </c>
      <c r="Q270" s="14">
        <f t="shared" ca="1" si="225"/>
        <v>13.333499999999999</v>
      </c>
      <c r="R270" s="14">
        <f t="shared" ca="1" si="226"/>
        <v>-12.5815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-0.27800000000000002</v>
      </c>
      <c r="F271" s="14">
        <f t="shared" ca="1" si="227"/>
        <v>-7.1999999999999995E-2</v>
      </c>
      <c r="G271" s="14">
        <f t="shared" ca="1" si="227"/>
        <v>119.108</v>
      </c>
      <c r="H271" s="14">
        <f t="shared" ca="1" si="227"/>
        <v>-2.5129999999999999</v>
      </c>
      <c r="I271" s="14">
        <f t="shared" ca="1" si="227"/>
        <v>-1.125</v>
      </c>
      <c r="J271" s="14">
        <f t="shared" ca="1" si="227"/>
        <v>-1.1279999999999999</v>
      </c>
      <c r="K271" s="14">
        <f t="shared" ca="1" si="222"/>
        <v>120.233</v>
      </c>
      <c r="L271" s="14">
        <f t="shared" ca="1" si="222"/>
        <v>-3.641</v>
      </c>
      <c r="M271" s="14">
        <f t="shared" ca="1" si="219"/>
        <v>121.3253</v>
      </c>
      <c r="N271" s="14">
        <f t="shared" ca="1" si="220"/>
        <v>-39.710899999999995</v>
      </c>
      <c r="O271" s="14">
        <f t="shared" ca="1" si="223"/>
        <v>121.2533</v>
      </c>
      <c r="P271" s="14">
        <f t="shared" ca="1" si="224"/>
        <v>-121.3973</v>
      </c>
      <c r="Q271" s="14">
        <f t="shared" ca="1" si="225"/>
        <v>-39.782899999999998</v>
      </c>
      <c r="R271" s="14">
        <f t="shared" ca="1" si="226"/>
        <v>39.638899999999992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-1035.7280000000001</v>
      </c>
      <c r="F272" s="14">
        <f ca="1">F258+L258</f>
        <v>-657.94799999999998</v>
      </c>
      <c r="G272" s="14">
        <f t="shared" ref="G272:J272" ca="1" si="228">G258</f>
        <v>45.071000000000005</v>
      </c>
      <c r="H272" s="14">
        <f t="shared" ca="1" si="228"/>
        <v>-34.725000000000001</v>
      </c>
      <c r="I272" s="14">
        <f t="shared" ca="1" si="228"/>
        <v>-2.444</v>
      </c>
      <c r="J272" s="14">
        <f t="shared" ca="1" si="228"/>
        <v>-2.4489999999999998</v>
      </c>
      <c r="K272" s="14">
        <f t="shared" ca="1" si="222"/>
        <v>47.515000000000008</v>
      </c>
      <c r="L272" s="14">
        <f t="shared" ca="1" si="222"/>
        <v>-37.173999999999999</v>
      </c>
      <c r="M272" s="14">
        <f t="shared" ca="1" si="219"/>
        <v>58.667200000000008</v>
      </c>
      <c r="N272" s="14">
        <f t="shared" ca="1" si="220"/>
        <v>-51.4285</v>
      </c>
      <c r="O272" s="14">
        <f ca="1">F272+M272</f>
        <v>-599.2808</v>
      </c>
      <c r="P272" s="14">
        <f ca="1">F272-M272</f>
        <v>-716.61519999999996</v>
      </c>
      <c r="Q272" s="14">
        <f ca="1">F272+N272</f>
        <v>-709.37649999999996</v>
      </c>
      <c r="R272" s="14">
        <f ca="1">F272-N272</f>
        <v>-606.51949999999999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6" t="s">
        <v>113</v>
      </c>
      <c r="AA273" s="56"/>
      <c r="AB273" s="56"/>
      <c r="AC273" s="56" t="s">
        <v>114</v>
      </c>
      <c r="AD273" s="56"/>
      <c r="AE273" s="56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6"/>
      <c r="AI274" s="56"/>
      <c r="AJ274" s="56"/>
    </row>
    <row r="275" spans="1:36" x14ac:dyDescent="0.2">
      <c r="A275" s="1">
        <f ca="1">B242</f>
        <v>15</v>
      </c>
      <c r="D275" s="1" t="s">
        <v>52</v>
      </c>
      <c r="E275" s="17">
        <f ca="1">E261</f>
        <v>0.58818421052631575</v>
      </c>
      <c r="F275" s="4">
        <f t="shared" ref="F275:I276" ca="1" si="229">O261</f>
        <v>2.3684578947368418</v>
      </c>
      <c r="G275" s="4">
        <f t="shared" ca="1" si="229"/>
        <v>-1.39608947368421</v>
      </c>
      <c r="H275" s="18">
        <f t="shared" ca="1" si="229"/>
        <v>5.1175605263157893</v>
      </c>
      <c r="I275" s="18">
        <f t="shared" ca="1" si="229"/>
        <v>-4.1451921052631571</v>
      </c>
      <c r="J275" s="4">
        <f>INDEX($N$33:$N$44,MATCH(A277,$L$33:$L$44,-1),1)</f>
        <v>27.605499999999999</v>
      </c>
      <c r="K275" s="17">
        <f ca="1">MAX(ABS(F275),IF(J275="---",0,0.3*J275))</f>
        <v>8.2816499999999991</v>
      </c>
      <c r="L275" s="17">
        <f ca="1">MAX(ABS(G275),IF(J275="---",0,0.3*J275))</f>
        <v>8.2816499999999991</v>
      </c>
      <c r="M275" s="17">
        <f ca="1">MAX(ABS(H275),J275)</f>
        <v>27.605499999999999</v>
      </c>
      <c r="N275" s="17">
        <f ca="1">MAX(ABS(I275),J275)</f>
        <v>27.605499999999999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0</v>
      </c>
      <c r="U275" s="17">
        <f ca="1">MAX(P275:T275)</f>
        <v>0</v>
      </c>
      <c r="V275" s="49">
        <f>AB277</f>
        <v>10.304423903774522</v>
      </c>
      <c r="W275" s="8">
        <f>2*V275*$O$2/10</f>
        <v>806.43317507800612</v>
      </c>
      <c r="X275" s="4">
        <f>W275*(F243-2*F244)/200</f>
        <v>88.707649258580673</v>
      </c>
      <c r="Y275" s="1"/>
      <c r="Z275">
        <v>2</v>
      </c>
      <c r="AA275">
        <v>20</v>
      </c>
      <c r="AB275" s="53">
        <f>((PI()*(AA275/10)^2)/4)*Z275</f>
        <v>6.2831853071795862</v>
      </c>
      <c r="AC275">
        <v>3</v>
      </c>
      <c r="AD275">
        <v>20</v>
      </c>
      <c r="AE275" s="53">
        <f>((PI()*(AD275/10)^2)/4)*AC275</f>
        <v>9.4247779607693793</v>
      </c>
      <c r="AH275" s="56"/>
      <c r="AI275" s="56"/>
      <c r="AJ275" s="56"/>
    </row>
    <row r="276" spans="1:36" x14ac:dyDescent="0.2">
      <c r="A276" s="12" t="s">
        <v>29</v>
      </c>
      <c r="D276" s="1" t="s">
        <v>53</v>
      </c>
      <c r="E276" s="17">
        <f ca="1">E262</f>
        <v>-0.53047368421052632</v>
      </c>
      <c r="F276" s="18">
        <f t="shared" ca="1" si="229"/>
        <v>103.43434999999999</v>
      </c>
      <c r="G276" s="18">
        <f t="shared" ca="1" si="229"/>
        <v>-103.63708684210525</v>
      </c>
      <c r="H276" s="4">
        <f t="shared" ca="1" si="229"/>
        <v>-33.254868421052628</v>
      </c>
      <c r="I276" s="4">
        <f t="shared" ca="1" si="229"/>
        <v>33.05213157894736</v>
      </c>
      <c r="J276" s="4">
        <f>INDEX($O$33:$O$44,MATCH(A277,$L$33:$L$44,-1),1)</f>
        <v>235.2285</v>
      </c>
      <c r="K276" s="17">
        <f ca="1">MAX(ABS(F276),J276)</f>
        <v>235.2285</v>
      </c>
      <c r="L276" s="17">
        <f ca="1">MAX(ABS(G276),J276)</f>
        <v>235.2285</v>
      </c>
      <c r="M276" s="17">
        <f ca="1">MAX(ABS(H276),IF(J276="---",0,0.3*J276))</f>
        <v>70.568550000000002</v>
      </c>
      <c r="N276" s="17">
        <f ca="1">MAX(ABS(I276),IF(J276="---",0,0.3*J276))</f>
        <v>70.568550000000002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1.5935889437936339</v>
      </c>
      <c r="R276" s="19">
        <f ca="1">MAX(L276-$Z244*(1-((0.48*$Z242+L277)/(0.48*$Z242))^2),0)/(($F242-2*$F244)*$O$2)*1000</f>
        <v>0.57789280637896456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1.5935889437936339</v>
      </c>
      <c r="V276" s="49">
        <f>AE277</f>
        <v>9.4247779607693793</v>
      </c>
      <c r="W276" s="8">
        <f>2*V276*$O$2/10</f>
        <v>737.591318668908</v>
      </c>
      <c r="X276" s="4">
        <f>W276*(F242-2*F244)/200</f>
        <v>265.53287472080689</v>
      </c>
      <c r="Y276" s="1"/>
      <c r="Z276">
        <v>2</v>
      </c>
      <c r="AA276">
        <v>16</v>
      </c>
      <c r="AB276" s="53">
        <f>((PI()*(AA276/10)^2)/4)*Z276</f>
        <v>4.0212385965949355</v>
      </c>
      <c r="AC276">
        <v>0</v>
      </c>
      <c r="AD276">
        <v>16</v>
      </c>
      <c r="AE276" s="53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-1008.428</v>
      </c>
      <c r="F277" s="8">
        <f ca="1">O265</f>
        <v>-578.2808</v>
      </c>
      <c r="G277" s="8">
        <f ca="1">P265</f>
        <v>-695.61519999999996</v>
      </c>
      <c r="H277" s="8">
        <f ca="1">Q265</f>
        <v>-688.37649999999996</v>
      </c>
      <c r="I277" s="8">
        <f ca="1">R265</f>
        <v>-585.51949999999999</v>
      </c>
      <c r="K277" s="17">
        <f ca="1">F277</f>
        <v>-578.2808</v>
      </c>
      <c r="L277" s="17">
        <f t="shared" ref="L277:N277" ca="1" si="230">G277</f>
        <v>-695.61519999999996</v>
      </c>
      <c r="M277" s="17">
        <f t="shared" ca="1" si="230"/>
        <v>-688.37649999999996</v>
      </c>
      <c r="N277" s="17">
        <f t="shared" ca="1" si="230"/>
        <v>-585.51949999999999</v>
      </c>
      <c r="AB277" s="53">
        <f>SUM(AB275:AB276)</f>
        <v>10.304423903774522</v>
      </c>
      <c r="AE277" s="53">
        <f>SUM(AE275:AE276)</f>
        <v>9.4247779607693793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193.17711241316798</v>
      </c>
      <c r="K278" s="4">
        <f ca="1">($Z243+$X275)*(1-ABS((0.48*$Z242+K277)/(0.48*$Z242+$W275))^(1+1/(1+$W275/$Z242)))</f>
        <v>164.80668650772637</v>
      </c>
      <c r="L278" s="4">
        <f ca="1">($Z243+$X275)*(1-ABS((0.48*$Z242+L277)/(0.48*$Z242+$W275))^(1+1/(1+$W275/$Z242)))</f>
        <v>173.70707780624315</v>
      </c>
      <c r="M278" s="4">
        <f ca="1">($Z243+$X275)*(1-ABS((0.48*$Z242+M277)/(0.48*$Z242+$W275))^(1+1/(1+$W275/$Z242)))</f>
        <v>173.18262601954737</v>
      </c>
      <c r="N278" s="4">
        <f ca="1">($Z243+$X275)*(1-ABS((0.48*$Z242+N277)/(0.48*$Z242+$W275))^(1+1/(1+$W275/$Z242)))</f>
        <v>165.38025437651828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539.92669184242686</v>
      </c>
      <c r="K279" s="4">
        <f ca="1">($Z244+$X276)*(1-ABS((0.48*$Z242+K277)/(0.48*$Z242+$W276))^(1+1/(1+$W276/$Z242)))</f>
        <v>456.68957350943634</v>
      </c>
      <c r="L279" s="4">
        <f ca="1">($Z244+$X276)*(1-ABS((0.48*$Z242+L277)/(0.48*$Z242+$W276))^(1+1/(1+$W276/$Z242)))</f>
        <v>482.86057402647509</v>
      </c>
      <c r="M279" s="4">
        <f ca="1">($Z244+$X276)*(1-ABS((0.48*$Z242+M277)/(0.48*$Z242+$W276))^(1+1/(1+$W276/$Z242)))</f>
        <v>481.31964626163261</v>
      </c>
      <c r="N279" s="4">
        <f ca="1">($Z244+$X276)*(1-ABS((0.48*$Z242+N277)/(0.48*$Z242+$W276))^(1+1/(1+$W276/$Z242)))</f>
        <v>458.37732461696714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1.9880649138985306E-4</v>
      </c>
      <c r="K280" s="3">
        <f t="shared" ref="K280:N280" ca="1" si="231">ABS(K275/K278)^1.5+ABS(K276/K279)^1.5</f>
        <v>0.38092521480037617</v>
      </c>
      <c r="L280" s="3">
        <f t="shared" ca="1" si="231"/>
        <v>0.35042825754743545</v>
      </c>
      <c r="M280" s="3">
        <f t="shared" ca="1" si="231"/>
        <v>0.11978021701966608</v>
      </c>
      <c r="N280" s="3">
        <f t="shared" ca="1" si="231"/>
        <v>0.12860370125939213</v>
      </c>
    </row>
    <row r="281" spans="1:36" x14ac:dyDescent="0.2">
      <c r="Z281" s="56" t="s">
        <v>113</v>
      </c>
      <c r="AA281" s="56"/>
      <c r="AB281" s="56"/>
      <c r="AC281" s="56" t="s">
        <v>114</v>
      </c>
      <c r="AD281" s="56"/>
      <c r="AE281" s="56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-1.2529999999999999</v>
      </c>
      <c r="F283" s="4">
        <f ca="1">O268</f>
        <v>-15.4552</v>
      </c>
      <c r="G283" s="4">
        <f t="shared" ref="F283:I284" ca="1" si="232">P268</f>
        <v>13.795199999999999</v>
      </c>
      <c r="H283" s="18">
        <f t="shared" ca="1" si="232"/>
        <v>-41.866900000000001</v>
      </c>
      <c r="I283" s="18">
        <f t="shared" ca="1" si="232"/>
        <v>40.206900000000005</v>
      </c>
      <c r="J283" s="4" t="str">
        <f>INDEX($N$33:$N$44,MATCH(A277,$L$33:$L$44,-1)+1,1)</f>
        <v>---</v>
      </c>
      <c r="K283" s="17">
        <f ca="1">MAX(ABS(F283),IF(J283="---",0,0.3*J283))</f>
        <v>15.4552</v>
      </c>
      <c r="L283" s="17">
        <f ca="1">MAX(ABS(G283),IF(J283="---",0,0.3*J283))</f>
        <v>13.795199999999999</v>
      </c>
      <c r="M283" s="17">
        <f ca="1">MAX(ABS(H283),J283)</f>
        <v>41.866900000000001</v>
      </c>
      <c r="N283" s="17">
        <f ca="1">MAX(ABS(I283),J283)</f>
        <v>40.206900000000005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</v>
      </c>
      <c r="T283" s="19">
        <f ca="1">MAX(N283-$Z243*(1-((0.48*$Z242+N285)/(0.48*$Z242))^2),0)/(($F243-2*$F244)*$O$2)*1000</f>
        <v>0</v>
      </c>
      <c r="U283" s="17">
        <f ca="1">MAX(P283:T283)</f>
        <v>0</v>
      </c>
      <c r="V283" s="49">
        <f>AB285</f>
        <v>10.304423903774522</v>
      </c>
      <c r="W283" s="8">
        <f>2*V283*$O$2/10</f>
        <v>806.43317507800612</v>
      </c>
      <c r="X283" s="4">
        <f>W283*(F243-2*F244)/200</f>
        <v>88.707649258580673</v>
      </c>
      <c r="Z283">
        <v>2</v>
      </c>
      <c r="AA283">
        <v>20</v>
      </c>
      <c r="AB283" s="53">
        <f>((PI()*(AA283/10)^2)/4)*Z283</f>
        <v>6.2831853071795862</v>
      </c>
      <c r="AC283">
        <v>3</v>
      </c>
      <c r="AD283">
        <v>20</v>
      </c>
      <c r="AE283" s="53">
        <f>((PI()*(AD283/10)^2)/4)*AC283</f>
        <v>9.4247779607693793</v>
      </c>
    </row>
    <row r="284" spans="1:36" x14ac:dyDescent="0.2">
      <c r="D284" s="1" t="s">
        <v>53</v>
      </c>
      <c r="E284" s="17">
        <f ca="1">E269</f>
        <v>0.44400000000000001</v>
      </c>
      <c r="F284" s="18">
        <f t="shared" ca="1" si="232"/>
        <v>-321.3134</v>
      </c>
      <c r="G284" s="18">
        <f t="shared" ca="1" si="232"/>
        <v>321.61540000000002</v>
      </c>
      <c r="H284" s="4">
        <f t="shared" ca="1" si="232"/>
        <v>106.18899999999999</v>
      </c>
      <c r="I284" s="4">
        <f t="shared" ca="1" si="232"/>
        <v>-105.887</v>
      </c>
      <c r="J284" s="4" t="str">
        <f>INDEX($O$33:$O$44,MATCH(A277,$L$33:$L$44,-1)+1,1)</f>
        <v>---</v>
      </c>
      <c r="K284" s="17">
        <f ca="1">MAX(ABS(F284),J284)</f>
        <v>321.3134</v>
      </c>
      <c r="L284" s="17">
        <f ca="1">MAX(ABS(G284),J284)</f>
        <v>321.61540000000002</v>
      </c>
      <c r="M284" s="17">
        <f ca="1">MAX(ABS(H284),IF(J284="---",0,0.3*J284))</f>
        <v>106.18899999999999</v>
      </c>
      <c r="N284" s="17">
        <f ca="1">MAX(ABS(I284),IF(J284="---",0,0.3*J284))</f>
        <v>105.887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4.4584870247667636</v>
      </c>
      <c r="R284" s="19">
        <f ca="1">MAX(L284-$Z244*(1-((0.48*$Z242+L285)/(0.48*$Z242))^2),0)/(($F242-2*$F244)*$O$2)*1000</f>
        <v>3.4749457057979924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4.4584870247667636</v>
      </c>
      <c r="V284" s="49">
        <f>AE285</f>
        <v>9.4247779607693793</v>
      </c>
      <c r="W284" s="8">
        <f>2*V284*$O$2/10</f>
        <v>737.591318668908</v>
      </c>
      <c r="X284" s="4">
        <f>W284*(F242-2*F244)/200</f>
        <v>265.53287472080689</v>
      </c>
      <c r="Z284">
        <v>2</v>
      </c>
      <c r="AA284">
        <v>16</v>
      </c>
      <c r="AB284" s="53">
        <f>((PI()*(AA284/10)^2)/4)*Z284</f>
        <v>4.0212385965949355</v>
      </c>
      <c r="AC284">
        <v>0</v>
      </c>
      <c r="AD284">
        <v>16</v>
      </c>
      <c r="AE284" s="53">
        <f>((PI()*(AD284/10)^2)/4)*AC284</f>
        <v>0</v>
      </c>
    </row>
    <row r="285" spans="1:36" x14ac:dyDescent="0.2">
      <c r="D285" s="1" t="s">
        <v>10</v>
      </c>
      <c r="E285" s="20">
        <f ca="1">E272</f>
        <v>-1035.7280000000001</v>
      </c>
      <c r="F285" s="8">
        <f ca="1">O272</f>
        <v>-599.2808</v>
      </c>
      <c r="G285" s="8">
        <f ca="1">P272</f>
        <v>-716.61519999999996</v>
      </c>
      <c r="H285" s="8">
        <f ca="1">Q272</f>
        <v>-709.37649999999996</v>
      </c>
      <c r="I285" s="8">
        <f ca="1">R272</f>
        <v>-606.51949999999999</v>
      </c>
      <c r="K285" s="17">
        <f ca="1">F285</f>
        <v>-599.2808</v>
      </c>
      <c r="L285" s="17">
        <f t="shared" ref="L285:N285" ca="1" si="233">G285</f>
        <v>-716.61519999999996</v>
      </c>
      <c r="M285" s="17">
        <f t="shared" ca="1" si="233"/>
        <v>-709.37649999999996</v>
      </c>
      <c r="N285" s="17">
        <f t="shared" ca="1" si="233"/>
        <v>-606.51949999999999</v>
      </c>
      <c r="AB285" s="53">
        <f>SUM(AB283:AB284)</f>
        <v>10.304423903774522</v>
      </c>
      <c r="AE285" s="53">
        <f>SUM(AE283:AE284)</f>
        <v>9.4247779607693793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194.57142864978451</v>
      </c>
      <c r="K286" s="4">
        <f ca="1">($Z243+$X283)*(1-ABS((0.48*$Z242+K285)/(0.48*$Z242+$W283))^(1+1/(1+$W283/$Z242)))</f>
        <v>166.46182695475991</v>
      </c>
      <c r="L286" s="4">
        <f ca="1">($Z243+$X283)*(1-ABS((0.48*$Z242+L285)/(0.48*$Z242+$W283))^(1+1/(1+$W283/$Z242)))</f>
        <v>175.21004775009422</v>
      </c>
      <c r="M286" s="4">
        <f ca="1">($Z243+$X283)*(1-ABS((0.48*$Z242+M285)/(0.48*$Z242+$W283))^(1+1/(1+$W283/$Z242)))</f>
        <v>174.69508665387065</v>
      </c>
      <c r="N286" s="4">
        <f ca="1">($Z243+$X283)*(1-ABS((0.48*$Z242+N285)/(0.48*$Z242+$W283))^(1+1/(1+$W283/$Z242)))</f>
        <v>167.026105647973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543.99966870123114</v>
      </c>
      <c r="K287" s="4">
        <f ca="1">($Z244+$X284)*(1-ABS((0.48*$Z242+K285)/(0.48*$Z242+$W284))^(1+1/(1+$W284/$Z242)))</f>
        <v>461.55947412856784</v>
      </c>
      <c r="L287" s="4">
        <f ca="1">($Z244+$X284)*(1-ABS((0.48*$Z242+L285)/(0.48*$Z242+$W284))^(1+1/(1+$W284/$Z242)))</f>
        <v>487.27565510077477</v>
      </c>
      <c r="M287" s="4">
        <f ca="1">($Z244+$X284)*(1-ABS((0.48*$Z242+M285)/(0.48*$Z242+$W284))^(1+1/(1+$W284/$Z242)))</f>
        <v>485.76307224813905</v>
      </c>
      <c r="N287" s="4">
        <f ca="1">($Z244+$X284)*(1-ABS((0.48*$Z242+N285)/(0.48*$Z242+$W284))^(1+1/(1+$W284/$Z242)))</f>
        <v>463.21944037002879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5.4009995112758733E-4</v>
      </c>
      <c r="K288" s="3">
        <f t="shared" ref="K288:N288" ca="1" si="234">ABS(K283/K286)^1.5+ABS(K284/K287)^1.5</f>
        <v>0.60912408383588834</v>
      </c>
      <c r="L288" s="3">
        <f t="shared" ca="1" si="234"/>
        <v>0.55831315447126029</v>
      </c>
      <c r="M288" s="3">
        <f t="shared" ca="1" si="234"/>
        <v>0.2195309932691667</v>
      </c>
      <c r="N288" s="3">
        <f t="shared" ca="1" si="234"/>
        <v>0.22739749911955626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U31:W31"/>
    <mergeCell ref="Z281:AB281"/>
    <mergeCell ref="AC281:AE281"/>
    <mergeCell ref="Z273:AB273"/>
    <mergeCell ref="AC273:AE273"/>
    <mergeCell ref="Z176:AB176"/>
    <mergeCell ref="AC176:AE176"/>
    <mergeCell ref="Z184:AB184"/>
    <mergeCell ref="AC184:AE184"/>
    <mergeCell ref="Z127:AB127"/>
    <mergeCell ref="AC127:AE127"/>
    <mergeCell ref="Z135:AB135"/>
    <mergeCell ref="AC135:AE135"/>
    <mergeCell ref="Z78:AB78"/>
    <mergeCell ref="AC78:AE78"/>
    <mergeCell ref="Z86:AB86"/>
    <mergeCell ref="AC86:AE86"/>
    <mergeCell ref="AH274:AJ274"/>
    <mergeCell ref="AH275:AJ275"/>
    <mergeCell ref="Z225:AB225"/>
    <mergeCell ref="AC225:AE225"/>
    <mergeCell ref="Z233:AB233"/>
    <mergeCell ref="AC233:AE233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2017-02-28T10:05:14Z</dcterms:modified>
</cp:coreProperties>
</file>