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236" i="3" l="1"/>
  <c r="AB236" i="3"/>
  <c r="AE235" i="3"/>
  <c r="AB235" i="3"/>
  <c r="AE228" i="3"/>
  <c r="AB228" i="3"/>
  <c r="AE227" i="3"/>
  <c r="AB227" i="3"/>
  <c r="AE187" i="3"/>
  <c r="AB187" i="3"/>
  <c r="AE186" i="3"/>
  <c r="AB186" i="3"/>
  <c r="AE179" i="3"/>
  <c r="AB179" i="3"/>
  <c r="AE178" i="3"/>
  <c r="AB178" i="3"/>
  <c r="AE138" i="3"/>
  <c r="AB138" i="3"/>
  <c r="AE137" i="3"/>
  <c r="AB137" i="3"/>
  <c r="AE130" i="3"/>
  <c r="AB130" i="3"/>
  <c r="AE129" i="3"/>
  <c r="AB129" i="3"/>
  <c r="AE89" i="3"/>
  <c r="AB89" i="3"/>
  <c r="AE88" i="3"/>
  <c r="AB88" i="3"/>
  <c r="AE284" i="3" l="1"/>
  <c r="AB284" i="3"/>
  <c r="AE283" i="3"/>
  <c r="AB283" i="3"/>
  <c r="AE276" i="3"/>
  <c r="AB276" i="3"/>
  <c r="AE275" i="3"/>
  <c r="AB275" i="3"/>
  <c r="AE237" i="3"/>
  <c r="AB237" i="3"/>
  <c r="AE229" i="3"/>
  <c r="AB229" i="3"/>
  <c r="AE188" i="3"/>
  <c r="AB188" i="3"/>
  <c r="AE180" i="3"/>
  <c r="AB180" i="3"/>
  <c r="AB277" i="3" l="1"/>
  <c r="AB285" i="3"/>
  <c r="AE285" i="3"/>
  <c r="AE277" i="3"/>
  <c r="AE81" i="3"/>
  <c r="AB81" i="3"/>
  <c r="AE80" i="3"/>
  <c r="AB80" i="3"/>
  <c r="V186" i="3" l="1"/>
  <c r="W186" i="3" s="1"/>
  <c r="X186" i="3" s="1"/>
  <c r="V179" i="3"/>
  <c r="W179" i="3" s="1"/>
  <c r="X179" i="3" s="1"/>
  <c r="V178" i="3"/>
  <c r="W178" i="3" s="1"/>
  <c r="X178" i="3" s="1"/>
  <c r="AE90" i="3"/>
  <c r="V89" i="3" s="1"/>
  <c r="AB90" i="3"/>
  <c r="V88" i="3" s="1"/>
  <c r="AE82" i="3"/>
  <c r="V81" i="3" s="1"/>
  <c r="AB82" i="3"/>
  <c r="V80" i="3" s="1"/>
  <c r="AE131" i="3"/>
  <c r="V130" i="3" s="1"/>
  <c r="W130" i="3" s="1"/>
  <c r="X130" i="3" s="1"/>
  <c r="AB131" i="3"/>
  <c r="V129" i="3" s="1"/>
  <c r="W129" i="3" s="1"/>
  <c r="X129" i="3" s="1"/>
  <c r="AE139" i="3"/>
  <c r="V138" i="3" s="1"/>
  <c r="W138" i="3" s="1"/>
  <c r="X138" i="3" s="1"/>
  <c r="AB139" i="3"/>
  <c r="V137" i="3" s="1"/>
  <c r="W137" i="3" s="1"/>
  <c r="X137" i="3" s="1"/>
  <c r="V187" i="3"/>
  <c r="W187" i="3" s="1"/>
  <c r="X187" i="3" s="1"/>
  <c r="V228" i="3"/>
  <c r="W228" i="3" s="1"/>
  <c r="X228" i="3" s="1"/>
  <c r="V227" i="3"/>
  <c r="W227" i="3" s="1"/>
  <c r="X227" i="3" s="1"/>
  <c r="V236" i="3"/>
  <c r="W236" i="3" s="1"/>
  <c r="X236" i="3" s="1"/>
  <c r="V235" i="3"/>
  <c r="W235" i="3" s="1"/>
  <c r="X235" i="3" s="1"/>
  <c r="A229" i="3"/>
  <c r="Z194" i="3"/>
  <c r="Z196" i="3" s="1"/>
  <c r="A180" i="3"/>
  <c r="Z145" i="3"/>
  <c r="Z147" i="3" s="1"/>
  <c r="A131" i="3"/>
  <c r="Z96" i="3"/>
  <c r="Z98" i="3" s="1"/>
  <c r="S2" i="3"/>
  <c r="S1" i="3" s="1"/>
  <c r="V275" i="3" l="1"/>
  <c r="V276" i="3"/>
  <c r="Z97" i="3"/>
  <c r="Z146" i="3"/>
  <c r="V284" i="3"/>
  <c r="V283" i="3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E172" i="3" s="1"/>
  <c r="E187" i="3" s="1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I160" i="3"/>
  <c r="I161" i="3"/>
  <c r="I175" i="3" s="1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E166" i="3" l="1"/>
  <c r="E173" i="3" s="1"/>
  <c r="G165" i="3"/>
  <c r="G167" i="3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L172" i="3" l="1"/>
  <c r="AC97" i="3"/>
  <c r="AC96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M166" i="3"/>
  <c r="O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K70" i="3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P166" i="3" l="1"/>
  <c r="W34" i="3"/>
  <c r="V34" i="3"/>
  <c r="P175" i="3"/>
  <c r="G188" i="3" s="1"/>
  <c r="L188" i="3" s="1"/>
  <c r="L190" i="3" s="1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H263" i="3"/>
  <c r="H256" i="3"/>
  <c r="I256" i="3"/>
  <c r="I263" i="3"/>
  <c r="I270" i="3" s="1"/>
  <c r="L189" i="3" l="1"/>
  <c r="L191" i="3" s="1"/>
  <c r="R187" i="3"/>
  <c r="R186" i="3"/>
  <c r="U186" i="3" s="1"/>
  <c r="R77" i="3"/>
  <c r="I90" i="3" s="1"/>
  <c r="N90" i="3" s="1"/>
  <c r="T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U187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P283" i="3" s="1"/>
  <c r="M90" i="3"/>
  <c r="S89" i="3" s="1"/>
  <c r="G270" i="3"/>
  <c r="K270" i="3" s="1"/>
  <c r="K263" i="3"/>
  <c r="H270" i="3"/>
  <c r="L270" i="3" s="1"/>
  <c r="L263" i="3"/>
  <c r="L88" i="3"/>
  <c r="K88" i="3"/>
  <c r="V35" i="3" l="1"/>
  <c r="W35" i="3"/>
  <c r="Q88" i="3"/>
  <c r="K92" i="3"/>
  <c r="K93" i="3" s="1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E286" i="3"/>
  <c r="P284" i="3"/>
  <c r="E287" i="3"/>
  <c r="N270" i="3"/>
  <c r="N91" i="3"/>
  <c r="N92" i="3"/>
  <c r="M270" i="3"/>
  <c r="M263" i="3"/>
  <c r="M92" i="3"/>
  <c r="M91" i="3"/>
  <c r="AC243" i="3" l="1"/>
  <c r="AC242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W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V33" i="3" l="1"/>
  <c r="U236" i="3"/>
  <c r="W36" i="3" s="1"/>
  <c r="K232" i="3"/>
  <c r="U227" i="3"/>
  <c r="V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L278" i="3"/>
  <c r="N286" i="3"/>
  <c r="N287" i="3"/>
  <c r="S284" i="3" l="1"/>
  <c r="U284" i="3" s="1"/>
  <c r="W37" i="3" s="1"/>
  <c r="S283" i="3"/>
  <c r="U283" i="3" s="1"/>
  <c r="U275" i="3"/>
  <c r="M286" i="3"/>
  <c r="K288" i="3"/>
  <c r="L280" i="3"/>
  <c r="A280" i="3" s="1"/>
  <c r="M287" i="3"/>
  <c r="N288" i="3"/>
  <c r="V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<sst xmlns="http://schemas.openxmlformats.org/spreadsheetml/2006/main" count="1913" uniqueCount="121">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</sst>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A66" zoomScale="80" zoomScaleNormal="80" workbookViewId="0">
      <selection activeCell="B76" sqref="B76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19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19</v>
      </c>
      <c r="B4" s="21">
        <f ca="1">MATCH(C2,INDIRECT("Pilastri!B1:B"&amp;TRIM(S1)),0)</f>
        <v>362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1.302</v>
      </c>
      <c r="F4" s="22">
        <f ca="1">INDEX(Pilastri!$A$1:$K$10000,$B4,7)</f>
        <v>0.94699999999999995</v>
      </c>
      <c r="G4" s="22">
        <f ca="1">INDEX(Pilastri!$A$1:$K$10000,$B4,8)</f>
        <v>42.48</v>
      </c>
      <c r="H4" s="22">
        <f ca="1">INDEX(Pilastri!$A$1:$K$10000,$B4,9)</f>
        <v>-4.9660000000000002</v>
      </c>
      <c r="I4" s="22">
        <f ca="1">INDEX(Pilastri!$A$1:$K$10000,$B4,10)</f>
        <v>-3.633</v>
      </c>
      <c r="J4" s="22">
        <f ca="1">INDEX(Pilastri!$A$1:$K$10000,$B4,11)</f>
        <v>-3.64</v>
      </c>
      <c r="K4" s="21">
        <f ca="1">INDEX(Pilastri!$A$1:$K$10000,$L4,2)</f>
        <v>19</v>
      </c>
      <c r="L4" s="21">
        <f ca="1">MATCH(C2,INDIRECT("Pilastri!B"&amp;TRIM(S2)&amp;":B10000"),0)+S1</f>
        <v>602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12.266</v>
      </c>
      <c r="P4" s="22">
        <f ca="1">INDEX(Pilastri!$A$1:$K$10000,$L4,7)</f>
        <v>7.7859999999999996</v>
      </c>
      <c r="Q4" s="22">
        <f ca="1">INDEX(Pilastri!$A$1:$K$10000,$L4,8)</f>
        <v>2.6589999999999998</v>
      </c>
      <c r="R4" s="22">
        <f ca="1">INDEX(Pilastri!$A$1:$K$10000,$L4,9)</f>
        <v>40.884</v>
      </c>
      <c r="S4" s="22">
        <f ca="1">INDEX(Pilastri!$A$1:$K$10000,$L4,10)</f>
        <v>-1.44</v>
      </c>
      <c r="T4" s="22">
        <f ca="1">INDEX(Pilastri!$A$1:$K$10000,$L4,11)</f>
        <v>-1.4430000000000001</v>
      </c>
      <c r="U4" s="22"/>
      <c r="V4" s="38">
        <f ca="1">K4</f>
        <v>19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363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-1.2649999999999999</v>
      </c>
      <c r="F5" s="25">
        <f ca="1">INDEX(Pilastri!$A$1:$K$10000,$B5,7)</f>
        <v>-1.0609999999999999</v>
      </c>
      <c r="G5" s="25">
        <f ca="1">INDEX(Pilastri!$A$1:$K$10000,$B5,8)</f>
        <v>-24.603000000000002</v>
      </c>
      <c r="H5" s="25">
        <f ca="1">INDEX(Pilastri!$A$1:$K$10000,$B5,9)</f>
        <v>3.6920000000000002</v>
      </c>
      <c r="I5" s="25">
        <f ca="1">INDEX(Pilastri!$A$1:$K$10000,$B5,10)</f>
        <v>1.915</v>
      </c>
      <c r="J5" s="25">
        <f ca="1">INDEX(Pilastri!$A$1:$K$10000,$B5,11)</f>
        <v>1.919</v>
      </c>
      <c r="K5" s="24"/>
      <c r="L5" s="1">
        <f ca="1">L4+1</f>
        <v>603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-12.625</v>
      </c>
      <c r="P5" s="25">
        <f ca="1">INDEX(Pilastri!$A$1:$K$10000,$L5,7)</f>
        <v>-7.9930000000000003</v>
      </c>
      <c r="Q5" s="25">
        <f ca="1">INDEX(Pilastri!$A$1:$K$10000,$L5,8)</f>
        <v>-2.581</v>
      </c>
      <c r="R5" s="25">
        <f ca="1">INDEX(Pilastri!$A$1:$K$10000,$L5,9)</f>
        <v>-39.484000000000002</v>
      </c>
      <c r="S5" s="25">
        <f ca="1">INDEX(Pilastri!$A$1:$K$10000,$L5,10)</f>
        <v>1.3819999999999999</v>
      </c>
      <c r="T5" s="25">
        <f ca="1">INDEX(Pilastri!$A$1:$K$10000,$L5,11)</f>
        <v>1.385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364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0.77800000000000002</v>
      </c>
      <c r="F6" s="25">
        <f ca="1">INDEX(Pilastri!$A$1:$K$10000,$B6,7)</f>
        <v>0.60899999999999999</v>
      </c>
      <c r="G6" s="25">
        <f ca="1">INDEX(Pilastri!$A$1:$K$10000,$B6,8)</f>
        <v>19.541</v>
      </c>
      <c r="H6" s="25">
        <f ca="1">INDEX(Pilastri!$A$1:$K$10000,$B6,9)</f>
        <v>-2.6040000000000001</v>
      </c>
      <c r="I6" s="25">
        <f ca="1">INDEX(Pilastri!$A$1:$K$10000,$B6,10)</f>
        <v>-1.681</v>
      </c>
      <c r="J6" s="25">
        <f ca="1">INDEX(Pilastri!$A$1:$K$10000,$B6,11)</f>
        <v>-1.6850000000000001</v>
      </c>
      <c r="K6" s="24"/>
      <c r="L6" s="1">
        <f t="shared" ref="L6:L7" ca="1" si="1">L5+1</f>
        <v>604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7.5430000000000001</v>
      </c>
      <c r="P6" s="25">
        <f ca="1">INDEX(Pilastri!$A$1:$K$10000,$L6,7)</f>
        <v>4.782</v>
      </c>
      <c r="Q6" s="25">
        <f ca="1">INDEX(Pilastri!$A$1:$K$10000,$L6,8)</f>
        <v>1.5880000000000001</v>
      </c>
      <c r="R6" s="25">
        <f ca="1">INDEX(Pilastri!$A$1:$K$10000,$L6,9)</f>
        <v>24.353000000000002</v>
      </c>
      <c r="S6" s="25">
        <f ca="1">INDEX(Pilastri!$A$1:$K$10000,$L6,10)</f>
        <v>-0.85499999999999998</v>
      </c>
      <c r="T6" s="25">
        <f ca="1">INDEX(Pilastri!$A$1:$K$10000,$L6,11)</f>
        <v>-0.85699999999999998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365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-10.335000000000001</v>
      </c>
      <c r="F7" s="25">
        <f ca="1">INDEX(Pilastri!$A$1:$K$10000,$B7,7)</f>
        <v>-7.968</v>
      </c>
      <c r="G7" s="25">
        <f ca="1">INDEX(Pilastri!$A$1:$K$10000,$B7,8)</f>
        <v>15.337999999999999</v>
      </c>
      <c r="H7" s="25">
        <f ca="1">INDEX(Pilastri!$A$1:$K$10000,$B7,9)</f>
        <v>-1.8560000000000001</v>
      </c>
      <c r="I7" s="25">
        <f ca="1">INDEX(Pilastri!$A$1:$K$10000,$B7,10)</f>
        <v>-1.3149999999999999</v>
      </c>
      <c r="J7" s="25">
        <f ca="1">INDEX(Pilastri!$A$1:$K$10000,$B7,11)</f>
        <v>-1.3180000000000001</v>
      </c>
      <c r="K7" s="24"/>
      <c r="L7" s="1">
        <f t="shared" ca="1" si="1"/>
        <v>605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-251.90199999999999</v>
      </c>
      <c r="P7" s="25">
        <f ca="1">INDEX(Pilastri!$A$1:$K$10000,$L7,7)</f>
        <v>-145.99299999999999</v>
      </c>
      <c r="Q7" s="25">
        <f ca="1">INDEX(Pilastri!$A$1:$K$10000,$L7,8)</f>
        <v>-0.16600000000000001</v>
      </c>
      <c r="R7" s="25">
        <f ca="1">INDEX(Pilastri!$A$1:$K$10000,$L7,9)</f>
        <v>-2.6520000000000001</v>
      </c>
      <c r="S7" s="25">
        <f ca="1">INDEX(Pilastri!$A$1:$K$10000,$L7,10)</f>
        <v>9.8000000000000004E-2</v>
      </c>
      <c r="T7" s="25">
        <f ca="1">INDEX(Pilastri!$A$1:$K$10000,$L7,11)</f>
        <v>9.8000000000000004E-2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-262.23699999999997</v>
      </c>
      <c r="Z7" s="42">
        <f t="shared" ca="1" si="2"/>
        <v>-153.96099999999998</v>
      </c>
      <c r="AA7" s="42">
        <f t="shared" ca="1" si="2"/>
        <v>15.171999999999999</v>
      </c>
      <c r="AB7" s="42">
        <f t="shared" ca="1" si="2"/>
        <v>-4.508</v>
      </c>
      <c r="AC7" s="42">
        <f t="shared" ca="1" si="2"/>
        <v>-1.2169999999999999</v>
      </c>
      <c r="AD7" s="44">
        <f t="shared" ca="1" si="2"/>
        <v>-1.22</v>
      </c>
    </row>
    <row r="8" spans="1:30" x14ac:dyDescent="0.2">
      <c r="A8" s="23"/>
      <c r="B8" s="1">
        <f ca="1">IF(ROW(C8)-ROW(C$4)&gt;=4*$C$4,"",B7+1)</f>
        <v>366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0.36699999999999999</v>
      </c>
      <c r="F8" s="25">
        <f ca="1">IF(D8="","",INDEX(Pilastri!$A$1:$K$10000,$B8,7))</f>
        <v>-0.14000000000000001</v>
      </c>
      <c r="G8" s="25">
        <f ca="1">IF(E8="","",INDEX(Pilastri!$A$1:$K$10000,$B8,8))</f>
        <v>91.665999999999997</v>
      </c>
      <c r="H8" s="25">
        <f ca="1">IF(F8="","",INDEX(Pilastri!$A$1:$K$10000,$B8,9))</f>
        <v>-7.2149999999999999</v>
      </c>
      <c r="I8" s="25">
        <f ca="1">IF(G8="","",INDEX(Pilastri!$A$1:$K$10000,$B8,10))</f>
        <v>-6.8250000000000002</v>
      </c>
      <c r="J8" s="25">
        <f ca="1">IF(H8="","",INDEX(Pilastri!$A$1:$K$10000,$B8,11))</f>
        <v>-6.84</v>
      </c>
      <c r="K8" s="24"/>
      <c r="L8" s="1">
        <f ca="1">IF(ROW(M8)-ROW(M$4)&gt;=4*$C$4,"",L7+1)</f>
        <v>606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10.772</v>
      </c>
      <c r="P8" s="25">
        <f ca="1">IF(N8="","",INDEX(Pilastri!$A$1:$K$10000,$L8,7))</f>
        <v>6.4729999999999999</v>
      </c>
      <c r="Q8" s="25">
        <f ca="1">IF(O8="","",INDEX(Pilastri!$A$1:$K$10000,$L8,8))</f>
        <v>3.4950000000000001</v>
      </c>
      <c r="R8" s="25">
        <f ca="1">IF(P8="","",INDEX(Pilastri!$A$1:$K$10000,$L8,9))</f>
        <v>60.417999999999999</v>
      </c>
      <c r="S8" s="25">
        <f ca="1">IF(Q8="","",INDEX(Pilastri!$A$1:$K$10000,$L8,10))</f>
        <v>-2.29</v>
      </c>
      <c r="T8" s="25">
        <f ca="1">IF(R8="","",INDEX(Pilastri!$A$1:$K$10000,$L8,11))</f>
        <v>-2.2949999999999999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367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-0.63100000000000001</v>
      </c>
      <c r="F9" s="25">
        <f ca="1">IF(D9="","",INDEX(Pilastri!$A$1:$K$10000,$B9,7))</f>
        <v>-0.17299999999999999</v>
      </c>
      <c r="G9" s="25">
        <f ca="1">IF(E9="","",INDEX(Pilastri!$A$1:$K$10000,$B9,8))</f>
        <v>-57.841000000000001</v>
      </c>
      <c r="H9" s="25">
        <f ca="1">IF(F9="","",INDEX(Pilastri!$A$1:$K$10000,$B9,9))</f>
        <v>5.0999999999999996</v>
      </c>
      <c r="I9" s="25">
        <f ca="1">IF(G9="","",INDEX(Pilastri!$A$1:$K$10000,$B9,10))</f>
        <v>4.3499999999999996</v>
      </c>
      <c r="J9" s="25">
        <f ca="1">IF(H9="","",INDEX(Pilastri!$A$1:$K$10000,$B9,11))</f>
        <v>4.3600000000000003</v>
      </c>
      <c r="K9" s="24"/>
      <c r="L9" s="24">
        <f t="shared" ref="L9:L27" ca="1" si="4">IF(ROW(M9)-ROW(M$4)&gt;=4*$C$4,"",L8+1)</f>
        <v>607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-10.305999999999999</v>
      </c>
      <c r="P9" s="25">
        <f ca="1">IF(N9="","",INDEX(Pilastri!$A$1:$K$10000,$L9,7))</f>
        <v>-6.2140000000000004</v>
      </c>
      <c r="Q9" s="25">
        <f ca="1">IF(O9="","",INDEX(Pilastri!$A$1:$K$10000,$L9,8))</f>
        <v>-3.407</v>
      </c>
      <c r="R9" s="25">
        <f ca="1">IF(P9="","",INDEX(Pilastri!$A$1:$K$10000,$L9,9))</f>
        <v>-58.712000000000003</v>
      </c>
      <c r="S9" s="25">
        <f ca="1">IF(Q9="","",INDEX(Pilastri!$A$1:$K$10000,$L9,10))</f>
        <v>2.2210000000000001</v>
      </c>
      <c r="T9" s="25">
        <f ca="1">IF(R9="","",INDEX(Pilastri!$A$1:$K$10000,$L9,11))</f>
        <v>2.2250000000000001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368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0.30199999999999999</v>
      </c>
      <c r="F10" s="25">
        <f ca="1">IF(D10="","",INDEX(Pilastri!$A$1:$K$10000,$B10,7))</f>
        <v>0.01</v>
      </c>
      <c r="G10" s="25">
        <f ca="1">IF(E10="","",INDEX(Pilastri!$A$1:$K$10000,$B10,8))</f>
        <v>44.905000000000001</v>
      </c>
      <c r="H10" s="25">
        <f ca="1">IF(F10="","",INDEX(Pilastri!$A$1:$K$10000,$B10,9))</f>
        <v>-3.722</v>
      </c>
      <c r="I10" s="25">
        <f ca="1">IF(G10="","",INDEX(Pilastri!$A$1:$K$10000,$B10,10))</f>
        <v>-3.387</v>
      </c>
      <c r="J10" s="25">
        <f ca="1">IF(H10="","",INDEX(Pilastri!$A$1:$K$10000,$B10,11))</f>
        <v>-3.3940000000000001</v>
      </c>
      <c r="K10" s="24"/>
      <c r="L10" s="24">
        <f t="shared" ca="1" si="4"/>
        <v>608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6.3869999999999996</v>
      </c>
      <c r="P10" s="25">
        <f ca="1">IF(N10="","",INDEX(Pilastri!$A$1:$K$10000,$L10,7))</f>
        <v>3.8439999999999999</v>
      </c>
      <c r="Q10" s="25">
        <f ca="1">IF(O10="","",INDEX(Pilastri!$A$1:$K$10000,$L10,8))</f>
        <v>2.0920000000000001</v>
      </c>
      <c r="R10" s="25">
        <f ca="1">IF(P10="","",INDEX(Pilastri!$A$1:$K$10000,$L10,9))</f>
        <v>36.098999999999997</v>
      </c>
      <c r="S10" s="25">
        <f ca="1">IF(Q10="","",INDEX(Pilastri!$A$1:$K$10000,$L10,10))</f>
        <v>-1.367</v>
      </c>
      <c r="T10" s="25">
        <f ca="1">IF(R10="","",INDEX(Pilastri!$A$1:$K$10000,$L10,11))</f>
        <v>-1.37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369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-21.632999999999999</v>
      </c>
      <c r="F11" s="25">
        <f ca="1">IF(D11="","",INDEX(Pilastri!$A$1:$K$10000,$B11,7))</f>
        <v>-16.809999999999999</v>
      </c>
      <c r="G11" s="25">
        <f ca="1">IF(E11="","",INDEX(Pilastri!$A$1:$K$10000,$B11,8))</f>
        <v>60.228999999999999</v>
      </c>
      <c r="H11" s="25">
        <f ca="1">IF(F11="","",INDEX(Pilastri!$A$1:$K$10000,$B11,9))</f>
        <v>-6.2910000000000004</v>
      </c>
      <c r="I11" s="25">
        <f ca="1">IF(G11="","",INDEX(Pilastri!$A$1:$K$10000,$B11,10))</f>
        <v>-5</v>
      </c>
      <c r="J11" s="25">
        <f ca="1">IF(H11="","",INDEX(Pilastri!$A$1:$K$10000,$B11,11))</f>
        <v>-5.0110000000000001</v>
      </c>
      <c r="K11" s="24"/>
      <c r="L11" s="24">
        <f t="shared" ca="1" si="4"/>
        <v>609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-566.37099999999998</v>
      </c>
      <c r="P11" s="25">
        <f ca="1">IF(N11="","",INDEX(Pilastri!$A$1:$K$10000,$L11,7))</f>
        <v>-335.24099999999999</v>
      </c>
      <c r="Q11" s="25">
        <f ca="1">IF(O11="","",INDEX(Pilastri!$A$1:$K$10000,$L11,8))</f>
        <v>-0.44600000000000001</v>
      </c>
      <c r="R11" s="25">
        <f ca="1">IF(P11="","",INDEX(Pilastri!$A$1:$K$10000,$L11,9))</f>
        <v>-7.3869999999999996</v>
      </c>
      <c r="S11" s="25">
        <f ca="1">IF(Q11="","",INDEX(Pilastri!$A$1:$K$10000,$L11,10))</f>
        <v>0.27700000000000002</v>
      </c>
      <c r="T11" s="25">
        <f ca="1">IF(R11="","",INDEX(Pilastri!$A$1:$K$10000,$L11,11))</f>
        <v>0.27800000000000002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-588.00400000000002</v>
      </c>
      <c r="Z11" s="42">
        <f t="shared" ca="1" si="5"/>
        <v>-352.05099999999999</v>
      </c>
      <c r="AA11" s="42">
        <f t="shared" ca="1" si="5"/>
        <v>59.783000000000001</v>
      </c>
      <c r="AB11" s="42">
        <f t="shared" ca="1" si="5"/>
        <v>-13.678000000000001</v>
      </c>
      <c r="AC11" s="42">
        <f t="shared" ca="1" si="5"/>
        <v>-4.7229999999999999</v>
      </c>
      <c r="AD11" s="44">
        <f t="shared" ca="1" si="5"/>
        <v>-4.7330000000000005</v>
      </c>
    </row>
    <row r="12" spans="1:30" x14ac:dyDescent="0.2">
      <c r="A12" s="23"/>
      <c r="B12" s="24">
        <f t="shared" ca="1" si="3"/>
        <v>370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0.57799999999999996</v>
      </c>
      <c r="F12" s="25">
        <f ca="1">IF(D12="","",INDEX(Pilastri!$A$1:$K$10000,$B12,7))</f>
        <v>0.23100000000000001</v>
      </c>
      <c r="G12" s="25">
        <f ca="1">IF(E12="","",INDEX(Pilastri!$A$1:$K$10000,$B12,8))</f>
        <v>117.13500000000001</v>
      </c>
      <c r="H12" s="25">
        <f ca="1">IF(F12="","",INDEX(Pilastri!$A$1:$K$10000,$B12,9))</f>
        <v>-9.4510000000000005</v>
      </c>
      <c r="I12" s="25">
        <f ca="1">IF(G12="","",INDEX(Pilastri!$A$1:$K$10000,$B12,10))</f>
        <v>-8.8330000000000002</v>
      </c>
      <c r="J12" s="25">
        <f ca="1">IF(H12="","",INDEX(Pilastri!$A$1:$K$10000,$B12,11))</f>
        <v>-8.8510000000000009</v>
      </c>
      <c r="K12" s="24"/>
      <c r="L12" s="24">
        <f t="shared" ca="1" si="4"/>
        <v>610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10.711</v>
      </c>
      <c r="P12" s="25">
        <f ca="1">IF(N12="","",INDEX(Pilastri!$A$1:$K$10000,$L12,7))</f>
        <v>6.4870000000000001</v>
      </c>
      <c r="Q12" s="25">
        <f ca="1">IF(O12="","",INDEX(Pilastri!$A$1:$K$10000,$L12,8))</f>
        <v>4.6470000000000002</v>
      </c>
      <c r="R12" s="25">
        <f ca="1">IF(P12="","",INDEX(Pilastri!$A$1:$K$10000,$L12,9))</f>
        <v>80.61</v>
      </c>
      <c r="S12" s="25">
        <f ca="1">IF(Q12="","",INDEX(Pilastri!$A$1:$K$10000,$L12,10))</f>
        <v>-3.0379999999999998</v>
      </c>
      <c r="T12" s="25">
        <f ca="1">IF(R12="","",INDEX(Pilastri!$A$1:$K$10000,$L12,11))</f>
        <v>-3.0449999999999999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371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-1.06</v>
      </c>
      <c r="F13" s="25">
        <f ca="1">IF(D13="","",INDEX(Pilastri!$A$1:$K$10000,$B13,7))</f>
        <v>-0.49</v>
      </c>
      <c r="G13" s="25">
        <f ca="1">IF(E13="","",INDEX(Pilastri!$A$1:$K$10000,$B13,8))</f>
        <v>-86.921999999999997</v>
      </c>
      <c r="H13" s="25">
        <f ca="1">IF(F13="","",INDEX(Pilastri!$A$1:$K$10000,$B13,9))</f>
        <v>8.4380000000000006</v>
      </c>
      <c r="I13" s="25">
        <f ca="1">IF(G13="","",INDEX(Pilastri!$A$1:$K$10000,$B13,10))</f>
        <v>6.9089999999999998</v>
      </c>
      <c r="J13" s="25">
        <f ca="1">IF(H13="","",INDEX(Pilastri!$A$1:$K$10000,$B13,11))</f>
        <v>6.9240000000000004</v>
      </c>
      <c r="K13" s="24"/>
      <c r="L13" s="24">
        <f t="shared" ca="1" si="4"/>
        <v>611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-10.407999999999999</v>
      </c>
      <c r="P13" s="25">
        <f ca="1">IF(N13="","",INDEX(Pilastri!$A$1:$K$10000,$L13,7))</f>
        <v>-6.3010000000000002</v>
      </c>
      <c r="Q13" s="25">
        <f ca="1">IF(O13="","",INDEX(Pilastri!$A$1:$K$10000,$L13,8))</f>
        <v>-4.5830000000000002</v>
      </c>
      <c r="R13" s="25">
        <f ca="1">IF(P13="","",INDEX(Pilastri!$A$1:$K$10000,$L13,9))</f>
        <v>-78.914000000000001</v>
      </c>
      <c r="S13" s="25">
        <f ca="1">IF(Q13="","",INDEX(Pilastri!$A$1:$K$10000,$L13,10))</f>
        <v>2.9660000000000002</v>
      </c>
      <c r="T13" s="25">
        <f ca="1">IF(R13="","",INDEX(Pilastri!$A$1:$K$10000,$L13,11))</f>
        <v>2.972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372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0.496</v>
      </c>
      <c r="F14" s="25">
        <f ca="1">IF(D14="","",INDEX(Pilastri!$A$1:$K$10000,$B14,7))</f>
        <v>0.218</v>
      </c>
      <c r="G14" s="25">
        <f ca="1">IF(E14="","",INDEX(Pilastri!$A$1:$K$10000,$B14,8))</f>
        <v>61.396999999999998</v>
      </c>
      <c r="H14" s="25">
        <f ca="1">IF(F14="","",INDEX(Pilastri!$A$1:$K$10000,$B14,9))</f>
        <v>-5.407</v>
      </c>
      <c r="I14" s="25">
        <f ca="1">IF(G14="","",INDEX(Pilastri!$A$1:$K$10000,$B14,10))</f>
        <v>-4.7699999999999996</v>
      </c>
      <c r="J14" s="25">
        <f ca="1">IF(H14="","",INDEX(Pilastri!$A$1:$K$10000,$B14,11))</f>
        <v>-4.78</v>
      </c>
      <c r="K14" s="24"/>
      <c r="L14" s="24">
        <f t="shared" ca="1" si="4"/>
        <v>612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6.4</v>
      </c>
      <c r="P14" s="25">
        <f ca="1">IF(N14="","",INDEX(Pilastri!$A$1:$K$10000,$L14,7))</f>
        <v>3.875</v>
      </c>
      <c r="Q14" s="25">
        <f ca="1">IF(O14="","",INDEX(Pilastri!$A$1:$K$10000,$L14,8))</f>
        <v>2.7970000000000002</v>
      </c>
      <c r="R14" s="25">
        <f ca="1">IF(P14="","",INDEX(Pilastri!$A$1:$K$10000,$L14,9))</f>
        <v>48.338999999999999</v>
      </c>
      <c r="S14" s="25">
        <f ca="1">IF(Q14="","",INDEX(Pilastri!$A$1:$K$10000,$L14,10))</f>
        <v>-1.819</v>
      </c>
      <c r="T14" s="25">
        <f ca="1">IF(R14="","",INDEX(Pilastri!$A$1:$K$10000,$L14,11))</f>
        <v>-1.823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373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-33.161000000000001</v>
      </c>
      <c r="F15" s="25">
        <f ca="1">IF(D15="","",INDEX(Pilastri!$A$1:$K$10000,$B15,7))</f>
        <v>-25.914999999999999</v>
      </c>
      <c r="G15" s="25">
        <f ca="1">IF(E15="","",INDEX(Pilastri!$A$1:$K$10000,$B15,8))</f>
        <v>132.721</v>
      </c>
      <c r="H15" s="25">
        <f ca="1">IF(F15="","",INDEX(Pilastri!$A$1:$K$10000,$B15,9))</f>
        <v>-12.500999999999999</v>
      </c>
      <c r="I15" s="25">
        <f ca="1">IF(G15="","",INDEX(Pilastri!$A$1:$K$10000,$B15,10))</f>
        <v>-10.717000000000001</v>
      </c>
      <c r="J15" s="25">
        <f ca="1">IF(H15="","",INDEX(Pilastri!$A$1:$K$10000,$B15,11))</f>
        <v>-10.74</v>
      </c>
      <c r="K15" s="24"/>
      <c r="L15" s="24">
        <f t="shared" ca="1" si="4"/>
        <v>613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-883.31500000000005</v>
      </c>
      <c r="P15" s="25">
        <f ca="1">IF(N15="","",INDEX(Pilastri!$A$1:$K$10000,$L15,7))</f>
        <v>-525.82399999999996</v>
      </c>
      <c r="Q15" s="25">
        <f ca="1">IF(O15="","",INDEX(Pilastri!$A$1:$K$10000,$L15,8))</f>
        <v>-0.80300000000000005</v>
      </c>
      <c r="R15" s="25">
        <f ca="1">IF(P15="","",INDEX(Pilastri!$A$1:$K$10000,$L15,9))</f>
        <v>-13.577</v>
      </c>
      <c r="S15" s="25">
        <f ca="1">IF(Q15="","",INDEX(Pilastri!$A$1:$K$10000,$L15,10))</f>
        <v>0.51400000000000001</v>
      </c>
      <c r="T15" s="25">
        <f ca="1">IF(R15="","",INDEX(Pilastri!$A$1:$K$10000,$L15,11))</f>
        <v>0.51500000000000001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-916.47600000000011</v>
      </c>
      <c r="Z15" s="42">
        <f t="shared" ca="1" si="6"/>
        <v>-551.73899999999992</v>
      </c>
      <c r="AA15" s="42">
        <f t="shared" ca="1" si="6"/>
        <v>131.91800000000001</v>
      </c>
      <c r="AB15" s="42">
        <f t="shared" ca="1" si="6"/>
        <v>-26.077999999999999</v>
      </c>
      <c r="AC15" s="42">
        <f t="shared" ca="1" si="6"/>
        <v>-10.203000000000001</v>
      </c>
      <c r="AD15" s="44">
        <f t="shared" ca="1" si="6"/>
        <v>-10.225</v>
      </c>
    </row>
    <row r="16" spans="1:30" x14ac:dyDescent="0.2">
      <c r="A16" s="23"/>
      <c r="B16" s="24">
        <f t="shared" ca="1" si="3"/>
        <v>374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-0.32900000000000001</v>
      </c>
      <c r="F16" s="25">
        <f ca="1">IF(D16="","",INDEX(Pilastri!$A$1:$K$10000,$B16,7))</f>
        <v>-0.35099999999999998</v>
      </c>
      <c r="G16" s="25">
        <f ca="1">IF(E16="","",INDEX(Pilastri!$A$1:$K$10000,$B16,8))</f>
        <v>128.876</v>
      </c>
      <c r="H16" s="25">
        <f ca="1">IF(F16="","",INDEX(Pilastri!$A$1:$K$10000,$B16,9))</f>
        <v>-8.0030000000000001</v>
      </c>
      <c r="I16" s="25">
        <f ca="1">IF(G16="","",INDEX(Pilastri!$A$1:$K$10000,$B16,10))</f>
        <v>-8.9979999999999993</v>
      </c>
      <c r="J16" s="25">
        <f ca="1">IF(H16="","",INDEX(Pilastri!$A$1:$K$10000,$B16,11))</f>
        <v>-9.0169999999999995</v>
      </c>
      <c r="K16" s="24"/>
      <c r="L16" s="24">
        <f t="shared" ca="1" si="4"/>
        <v>614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8.48</v>
      </c>
      <c r="P16" s="25">
        <f ca="1">IF(N16="","",INDEX(Pilastri!$A$1:$K$10000,$L16,7))</f>
        <v>5.1369999999999996</v>
      </c>
      <c r="Q16" s="25">
        <f ca="1">IF(O16="","",INDEX(Pilastri!$A$1:$K$10000,$L16,8))</f>
        <v>4.6989999999999998</v>
      </c>
      <c r="R16" s="25">
        <f ca="1">IF(P16="","",INDEX(Pilastri!$A$1:$K$10000,$L16,9))</f>
        <v>88.977999999999994</v>
      </c>
      <c r="S16" s="25">
        <f ca="1">IF(Q16="","",INDEX(Pilastri!$A$1:$K$10000,$L16,10))</f>
        <v>-3.484</v>
      </c>
      <c r="T16" s="25">
        <f ca="1">IF(R16="","",INDEX(Pilastri!$A$1:$K$10000,$L16,11))</f>
        <v>-3.4910000000000001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375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-0.47</v>
      </c>
      <c r="F17" s="25">
        <f ca="1">IF(D17="","",INDEX(Pilastri!$A$1:$K$10000,$B17,7))</f>
        <v>-7.5999999999999998E-2</v>
      </c>
      <c r="G17" s="25">
        <f ca="1">IF(E17="","",INDEX(Pilastri!$A$1:$K$10000,$B17,8))</f>
        <v>-124.643</v>
      </c>
      <c r="H17" s="25">
        <f ca="1">IF(F17="","",INDEX(Pilastri!$A$1:$K$10000,$B17,9))</f>
        <v>12.034000000000001</v>
      </c>
      <c r="I17" s="25">
        <f ca="1">IF(G17="","",INDEX(Pilastri!$A$1:$K$10000,$B17,10))</f>
        <v>10.363</v>
      </c>
      <c r="J17" s="25">
        <f ca="1">IF(H17="","",INDEX(Pilastri!$A$1:$K$10000,$B17,11))</f>
        <v>10.385</v>
      </c>
      <c r="K17" s="24"/>
      <c r="L17" s="24">
        <f t="shared" ca="1" si="4"/>
        <v>615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-7.7249999999999996</v>
      </c>
      <c r="P17" s="25">
        <f ca="1">IF(N17="","",INDEX(Pilastri!$A$1:$K$10000,$L17,7))</f>
        <v>-4.6719999999999997</v>
      </c>
      <c r="Q17" s="25">
        <f ca="1">IF(O17="","",INDEX(Pilastri!$A$1:$K$10000,$L17,8))</f>
        <v>-4.8499999999999996</v>
      </c>
      <c r="R17" s="25">
        <f ca="1">IF(P17="","",INDEX(Pilastri!$A$1:$K$10000,$L17,9))</f>
        <v>-91.049000000000007</v>
      </c>
      <c r="S17" s="25">
        <f ca="1">IF(Q17="","",INDEX(Pilastri!$A$1:$K$10000,$L17,10))</f>
        <v>3.5550000000000002</v>
      </c>
      <c r="T17" s="25">
        <f ca="1">IF(R17="","",INDEX(Pilastri!$A$1:$K$10000,$L17,11))</f>
        <v>3.5630000000000002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376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4.2999999999999997E-2</v>
      </c>
      <c r="F18" s="25">
        <f ca="1">IF(D18="","",INDEX(Pilastri!$A$1:$K$10000,$B18,7))</f>
        <v>-8.4000000000000005E-2</v>
      </c>
      <c r="G18" s="25">
        <f ca="1">IF(E18="","",INDEX(Pilastri!$A$1:$K$10000,$B18,8))</f>
        <v>76.486000000000004</v>
      </c>
      <c r="H18" s="25">
        <f ca="1">IF(F18="","",INDEX(Pilastri!$A$1:$K$10000,$B18,9))</f>
        <v>-6.0339999999999998</v>
      </c>
      <c r="I18" s="25">
        <f ca="1">IF(G18="","",INDEX(Pilastri!$A$1:$K$10000,$B18,10))</f>
        <v>-5.867</v>
      </c>
      <c r="J18" s="25">
        <f ca="1">IF(H18="","",INDEX(Pilastri!$A$1:$K$10000,$B18,11))</f>
        <v>-5.88</v>
      </c>
      <c r="K18" s="24"/>
      <c r="L18" s="24">
        <f t="shared" ca="1" si="4"/>
        <v>616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4.9109999999999996</v>
      </c>
      <c r="P18" s="25">
        <f ca="1">IF(N18="","",INDEX(Pilastri!$A$1:$K$10000,$L18,7))</f>
        <v>2.9729999999999999</v>
      </c>
      <c r="Q18" s="25">
        <f ca="1">IF(O18="","",INDEX(Pilastri!$A$1:$K$10000,$L18,8))</f>
        <v>2.8940000000000001</v>
      </c>
      <c r="R18" s="25">
        <f ca="1">IF(P18="","",INDEX(Pilastri!$A$1:$K$10000,$L18,9))</f>
        <v>54.552999999999997</v>
      </c>
      <c r="S18" s="25">
        <f ca="1">IF(Q18="","",INDEX(Pilastri!$A$1:$K$10000,$L18,10))</f>
        <v>-2.133</v>
      </c>
      <c r="T18" s="25">
        <f ca="1">IF(R18="","",INDEX(Pilastri!$A$1:$K$10000,$L18,11))</f>
        <v>-2.137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377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-44.853999999999999</v>
      </c>
      <c r="F19" s="25">
        <f ca="1">IF(D19="","",INDEX(Pilastri!$A$1:$K$10000,$B19,7))</f>
        <v>-35.101999999999997</v>
      </c>
      <c r="G19" s="25">
        <f ca="1">IF(E19="","",INDEX(Pilastri!$A$1:$K$10000,$B19,8))</f>
        <v>224.16900000000001</v>
      </c>
      <c r="H19" s="25">
        <f ca="1">IF(F19="","",INDEX(Pilastri!$A$1:$K$10000,$B19,9))</f>
        <v>-19.576000000000001</v>
      </c>
      <c r="I19" s="25">
        <f ca="1">IF(G19="","",INDEX(Pilastri!$A$1:$K$10000,$B19,10))</f>
        <v>-17.698</v>
      </c>
      <c r="J19" s="25">
        <f ca="1">IF(H19="","",INDEX(Pilastri!$A$1:$K$10000,$B19,11))</f>
        <v>-17.736000000000001</v>
      </c>
      <c r="K19" s="24"/>
      <c r="L19" s="24">
        <f t="shared" ca="1" si="4"/>
        <v>617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-1201.646</v>
      </c>
      <c r="P19" s="25">
        <f ca="1">IF(N19="","",INDEX(Pilastri!$A$1:$K$10000,$L19,7))</f>
        <v>-717.21699999999998</v>
      </c>
      <c r="Q19" s="25">
        <f ca="1">IF(O19="","",INDEX(Pilastri!$A$1:$K$10000,$L19,8))</f>
        <v>-1.1850000000000001</v>
      </c>
      <c r="R19" s="25">
        <f ca="1">IF(P19="","",INDEX(Pilastri!$A$1:$K$10000,$L19,9))</f>
        <v>-20.001999999999999</v>
      </c>
      <c r="S19" s="25">
        <f ca="1">IF(Q19="","",INDEX(Pilastri!$A$1:$K$10000,$L19,10))</f>
        <v>0.75700000000000001</v>
      </c>
      <c r="T19" s="25">
        <f ca="1">IF(R19="","",INDEX(Pilastri!$A$1:$K$10000,$L19,11))</f>
        <v>0.75900000000000001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-1246.5</v>
      </c>
      <c r="Z19" s="42">
        <f t="shared" ca="1" si="7"/>
        <v>-752.31899999999996</v>
      </c>
      <c r="AA19" s="42">
        <f t="shared" ca="1" si="7"/>
        <v>222.98400000000001</v>
      </c>
      <c r="AB19" s="42">
        <f t="shared" ca="1" si="7"/>
        <v>-39.578000000000003</v>
      </c>
      <c r="AC19" s="42">
        <f t="shared" ca="1" si="7"/>
        <v>-16.940999999999999</v>
      </c>
      <c r="AD19" s="44">
        <f t="shared" ca="1" si="7"/>
        <v>-16.977</v>
      </c>
    </row>
    <row r="20" spans="1:30" x14ac:dyDescent="0.2">
      <c r="A20" s="23"/>
      <c r="B20" s="24">
        <f t="shared" ca="1" si="3"/>
        <v>378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-0.90800000000000003</v>
      </c>
      <c r="F20" s="25">
        <f ca="1">IF(D20="","",INDEX(Pilastri!$A$1:$K$10000,$B20,7))</f>
        <v>-0.66100000000000003</v>
      </c>
      <c r="G20" s="25">
        <f ca="1">IF(E20="","",INDEX(Pilastri!$A$1:$K$10000,$B20,8))</f>
        <v>108.218</v>
      </c>
      <c r="H20" s="25">
        <f ca="1">IF(F20="","",INDEX(Pilastri!$A$1:$K$10000,$B20,9))</f>
        <v>-3.6930000000000001</v>
      </c>
      <c r="I20" s="25">
        <f ca="1">IF(G20="","",INDEX(Pilastri!$A$1:$K$10000,$B20,10))</f>
        <v>-5.0629999999999997</v>
      </c>
      <c r="J20" s="25">
        <f ca="1">IF(H20="","",INDEX(Pilastri!$A$1:$K$10000,$B20,11))</f>
        <v>-5.0730000000000004</v>
      </c>
      <c r="K20" s="24"/>
      <c r="L20" s="24">
        <f t="shared" ca="1" si="4"/>
        <v>618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3.004</v>
      </c>
      <c r="P20" s="25">
        <f ca="1">IF(N20="","",INDEX(Pilastri!$A$1:$K$10000,$L20,7))</f>
        <v>1.823</v>
      </c>
      <c r="Q20" s="25">
        <f ca="1">IF(O20="","",INDEX(Pilastri!$A$1:$K$10000,$L20,8))</f>
        <v>2.31</v>
      </c>
      <c r="R20" s="25">
        <f ca="1">IF(P20="","",INDEX(Pilastri!$A$1:$K$10000,$L20,9))</f>
        <v>56.195</v>
      </c>
      <c r="S20" s="25">
        <f ca="1">IF(Q20="","",INDEX(Pilastri!$A$1:$K$10000,$L20,10))</f>
        <v>-2.427</v>
      </c>
      <c r="T20" s="25">
        <f ca="1">IF(R20="","",INDEX(Pilastri!$A$1:$K$10000,$L20,11))</f>
        <v>-2.4319999999999999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379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-0.8</v>
      </c>
      <c r="F21" s="25">
        <f ca="1">IF(D21="","",INDEX(Pilastri!$A$1:$K$10000,$B21,7))</f>
        <v>-0.42599999999999999</v>
      </c>
      <c r="G21" s="25">
        <f ca="1">IF(E21="","",INDEX(Pilastri!$A$1:$K$10000,$B21,8))</f>
        <v>-301.57400000000001</v>
      </c>
      <c r="H21" s="25">
        <f ca="1">IF(F21="","",INDEX(Pilastri!$A$1:$K$10000,$B21,9))</f>
        <v>13.326000000000001</v>
      </c>
      <c r="I21" s="25">
        <f ca="1">IF(G21="","",INDEX(Pilastri!$A$1:$K$10000,$B21,10))</f>
        <v>18.303999999999998</v>
      </c>
      <c r="J21" s="25">
        <f ca="1">IF(H21="","",INDEX(Pilastri!$A$1:$K$10000,$B21,11))</f>
        <v>18.343</v>
      </c>
      <c r="K21" s="24"/>
      <c r="L21" s="24">
        <f t="shared" ca="1" si="4"/>
        <v>619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-2.6960000000000002</v>
      </c>
      <c r="P21" s="25">
        <f ca="1">IF(N21="","",INDEX(Pilastri!$A$1:$K$10000,$L21,7))</f>
        <v>-1.633</v>
      </c>
      <c r="Q21" s="25">
        <f ca="1">IF(O21="","",INDEX(Pilastri!$A$1:$K$10000,$L21,8))</f>
        <v>-2.581</v>
      </c>
      <c r="R21" s="25">
        <f ca="1">IF(P21="","",INDEX(Pilastri!$A$1:$K$10000,$L21,9))</f>
        <v>-62.045999999999999</v>
      </c>
      <c r="S21" s="25">
        <f ca="1">IF(Q21="","",INDEX(Pilastri!$A$1:$K$10000,$L21,10))</f>
        <v>2.6629999999999998</v>
      </c>
      <c r="T21" s="25">
        <f ca="1">IF(R21="","",INDEX(Pilastri!$A$1:$K$10000,$L21,11))</f>
        <v>2.669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380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-2.8000000000000001E-2</v>
      </c>
      <c r="F22" s="25">
        <f ca="1">IF(D22="","",INDEX(Pilastri!$A$1:$K$10000,$B22,7))</f>
        <v>-6.2E-2</v>
      </c>
      <c r="G22" s="25">
        <f ca="1">IF(E22="","",INDEX(Pilastri!$A$1:$K$10000,$B22,8))</f>
        <v>107.67700000000001</v>
      </c>
      <c r="H22" s="25">
        <f ca="1">IF(F22="","",INDEX(Pilastri!$A$1:$K$10000,$B22,9))</f>
        <v>-4.1760000000000002</v>
      </c>
      <c r="I22" s="25">
        <f ca="1">IF(G22="","",INDEX(Pilastri!$A$1:$K$10000,$B22,10))</f>
        <v>-6.149</v>
      </c>
      <c r="J22" s="25">
        <f ca="1">IF(H22="","",INDEX(Pilastri!$A$1:$K$10000,$B22,11))</f>
        <v>-6.1619999999999999</v>
      </c>
      <c r="K22" s="24"/>
      <c r="L22" s="24">
        <f t="shared" ca="1" si="4"/>
        <v>620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1.5</v>
      </c>
      <c r="P22" s="25">
        <f ca="1">IF(N22="","",INDEX(Pilastri!$A$1:$K$10000,$L22,7))</f>
        <v>0.90900000000000003</v>
      </c>
      <c r="Q22" s="25">
        <f ca="1">IF(O22="","",INDEX(Pilastri!$A$1:$K$10000,$L22,8))</f>
        <v>1.2869999999999999</v>
      </c>
      <c r="R22" s="25">
        <f ca="1">IF(P22="","",INDEX(Pilastri!$A$1:$K$10000,$L22,9))</f>
        <v>31.116</v>
      </c>
      <c r="S22" s="25">
        <f ca="1">IF(Q22="","",INDEX(Pilastri!$A$1:$K$10000,$L22,10))</f>
        <v>-1.34</v>
      </c>
      <c r="T22" s="25">
        <f ca="1">IF(R22="","",INDEX(Pilastri!$A$1:$K$10000,$L22,11))</f>
        <v>-1.3420000000000001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381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-57.207000000000001</v>
      </c>
      <c r="F23" s="25">
        <f ca="1">IF(D23="","",INDEX(Pilastri!$A$1:$K$10000,$B23,7))</f>
        <v>-44.720999999999997</v>
      </c>
      <c r="G23" s="25">
        <f ca="1">IF(E23="","",INDEX(Pilastri!$A$1:$K$10000,$B23,8))</f>
        <v>324.16199999999998</v>
      </c>
      <c r="H23" s="25">
        <f ca="1">IF(F23="","",INDEX(Pilastri!$A$1:$K$10000,$B23,9))</f>
        <v>-25.196999999999999</v>
      </c>
      <c r="I23" s="25">
        <f ca="1">IF(G23="","",INDEX(Pilastri!$A$1:$K$10000,$B23,10))</f>
        <v>-24.521999999999998</v>
      </c>
      <c r="J23" s="25">
        <f ca="1">IF(H23="","",INDEX(Pilastri!$A$1:$K$10000,$B23,11))</f>
        <v>-24.574000000000002</v>
      </c>
      <c r="K23" s="24"/>
      <c r="L23" s="24">
        <f t="shared" ca="1" si="4"/>
        <v>621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-1527.972</v>
      </c>
      <c r="P23" s="25">
        <f ca="1">IF(N23="","",INDEX(Pilastri!$A$1:$K$10000,$L23,7))</f>
        <v>-913.33</v>
      </c>
      <c r="Q23" s="25">
        <f ca="1">IF(O23="","",INDEX(Pilastri!$A$1:$K$10000,$L23,8))</f>
        <v>-1.5009999999999999</v>
      </c>
      <c r="R23" s="25">
        <f ca="1">IF(P23="","",INDEX(Pilastri!$A$1:$K$10000,$L23,9))</f>
        <v>-26.952999999999999</v>
      </c>
      <c r="S23" s="25">
        <f ca="1">IF(Q23="","",INDEX(Pilastri!$A$1:$K$10000,$L23,10))</f>
        <v>1.0489999999999999</v>
      </c>
      <c r="T23" s="25">
        <f ca="1">IF(R23="","",INDEX(Pilastri!$A$1:$K$10000,$L23,11))</f>
        <v>1.0509999999999999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-1585.1790000000001</v>
      </c>
      <c r="Z23" s="42">
        <f t="shared" ca="1" si="8"/>
        <v>-958.05100000000004</v>
      </c>
      <c r="AA23" s="42">
        <f t="shared" ca="1" si="8"/>
        <v>322.661</v>
      </c>
      <c r="AB23" s="42">
        <f t="shared" ca="1" si="8"/>
        <v>-52.15</v>
      </c>
      <c r="AC23" s="42">
        <f t="shared" ca="1" si="8"/>
        <v>-23.472999999999999</v>
      </c>
      <c r="AD23" s="44">
        <f t="shared" ca="1" si="8"/>
        <v>-23.523000000000003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9" t="s">
        <v>115</v>
      </c>
      <c r="V31" s="59"/>
      <c r="W31" s="59"/>
    </row>
    <row r="32" spans="1:30" x14ac:dyDescent="0.2">
      <c r="N32" s="7" t="s">
        <v>52</v>
      </c>
      <c r="O32" s="7" t="s">
        <v>53</v>
      </c>
      <c r="U32" s="57" t="s">
        <v>116</v>
      </c>
      <c r="V32" s="57" t="s">
        <v>117</v>
      </c>
      <c r="W32" s="57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7">
        <v>5</v>
      </c>
      <c r="V33" s="58">
        <f ca="1">MAX(U80,U88)</f>
        <v>12.847034259390878</v>
      </c>
      <c r="W33" s="58">
        <f ca="1">MAX(U81,U89)</f>
        <v>1.6645078410776575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7">
        <v>4</v>
      </c>
      <c r="V34" s="58">
        <f ca="1">MAX(U129,U137)</f>
        <v>15.403697914313971</v>
      </c>
      <c r="W34" s="58">
        <f ca="1">MAX(U130,U138)</f>
        <v>1.5106330546841988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7">
        <v>3</v>
      </c>
      <c r="V35" s="58">
        <f ca="1">MAX(U178,U186)</f>
        <v>14.140064975881064</v>
      </c>
      <c r="W35" s="58">
        <f ca="1">MAX(U179,U187)</f>
        <v>0.29159364330621934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161.38999999999999</v>
      </c>
      <c r="F36" s="7" t="s">
        <v>85</v>
      </c>
      <c r="G36" s="50">
        <v>237.84</v>
      </c>
      <c r="H36" s="6" t="s">
        <v>43</v>
      </c>
      <c r="I36" s="46">
        <v>0.43</v>
      </c>
      <c r="M36" s="6" t="s">
        <v>58</v>
      </c>
      <c r="N36" s="19">
        <f>IF(I36="","",G36*$H$31*I36)</f>
        <v>132.95256000000001</v>
      </c>
      <c r="O36" s="19">
        <f>IF(I36="","",E36*$H$31*I36)</f>
        <v>90.217009999999988</v>
      </c>
      <c r="U36" s="57">
        <v>2</v>
      </c>
      <c r="V36" s="58">
        <f ca="1">MAX(U227,U235)</f>
        <v>14.276065423834334</v>
      </c>
      <c r="W36" s="58">
        <f ca="1">MAX(U228,U236)</f>
        <v>3.2120397290258285E-2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176.23944000000003</v>
      </c>
      <c r="O37" s="19">
        <f>IF(I38="","",IF(I36="","---",E36*$H$31*I37))</f>
        <v>119.58999</v>
      </c>
      <c r="U37" s="57">
        <v>1</v>
      </c>
      <c r="V37" s="58">
        <f ca="1">MAX(U275,U283)</f>
        <v>7.0922936473074758</v>
      </c>
      <c r="W37" s="58">
        <f ca="1">MAX(U276,U284)</f>
        <v>4.1360346107953241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223.32</v>
      </c>
      <c r="F38" s="7" t="s">
        <v>85</v>
      </c>
      <c r="G38" s="50">
        <v>237.84</v>
      </c>
      <c r="H38" s="6" t="s">
        <v>43</v>
      </c>
      <c r="I38" s="46">
        <v>0.46</v>
      </c>
      <c r="M38" s="6" t="s">
        <v>58</v>
      </c>
      <c r="N38" s="19">
        <f>IF(I38="","",G38*$H$31*I38)</f>
        <v>142.22832</v>
      </c>
      <c r="O38" s="19">
        <f>IF(I38="","",E38*$H$31*I38)</f>
        <v>133.54535999999999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166.96368000000001</v>
      </c>
      <c r="O39" s="19">
        <f>IF(I40="","",IF(I38="","---",E38*$H$31*I39))</f>
        <v>156.77063999999999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223.32</v>
      </c>
      <c r="F40" s="7" t="s">
        <v>85</v>
      </c>
      <c r="G40" s="50">
        <v>299.77</v>
      </c>
      <c r="H40" s="6" t="s">
        <v>43</v>
      </c>
      <c r="I40" s="46">
        <v>0.48</v>
      </c>
      <c r="M40" s="6" t="s">
        <v>58</v>
      </c>
      <c r="N40" s="19">
        <f>IF(I40="","",G40*$H$31*I40)</f>
        <v>187.05647999999997</v>
      </c>
      <c r="O40" s="19">
        <f>IF(I40="","",E40*$H$31*I40)</f>
        <v>139.35167999999999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202.64452</v>
      </c>
      <c r="O41" s="19">
        <f>IF(I42="","",IF(I40="","---",E40*$H$31*I41))</f>
        <v>150.96431999999999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285.44</v>
      </c>
      <c r="F42" s="7" t="s">
        <v>85</v>
      </c>
      <c r="G42" s="50">
        <v>237.84</v>
      </c>
      <c r="H42" s="6" t="s">
        <v>43</v>
      </c>
      <c r="I42" s="46">
        <v>0.5</v>
      </c>
      <c r="M42" s="6" t="s">
        <v>58</v>
      </c>
      <c r="N42" s="19">
        <f>IF(I42="","",G42*$H$31*I42)</f>
        <v>154.596</v>
      </c>
      <c r="O42" s="19">
        <f>IF(I42="","",E42*$H$31*I42)</f>
        <v>185.536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154.596</v>
      </c>
      <c r="O43" s="19">
        <f>IF(I42="","---",E42*$H$31*I43)</f>
        <v>185.536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19</v>
      </c>
      <c r="C47"/>
      <c r="D47" t="s">
        <v>20</v>
      </c>
      <c r="E47" s="1" t="s">
        <v>21</v>
      </c>
      <c r="F47" s="46">
        <v>70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148.15357498592991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30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107.1</v>
      </c>
      <c r="AA48" s="5" t="s">
        <v>35</v>
      </c>
      <c r="AB48" s="10" t="s">
        <v>120</v>
      </c>
      <c r="AC48" s="10">
        <f ca="1">1.3*MAX(E84,E92)*2/((M49-M48-M47)/100)</f>
        <v>270.74274850848218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249.9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12.266</v>
      </c>
      <c r="F52" s="4">
        <f t="shared" ca="1" si="9"/>
        <v>7.7859999999999996</v>
      </c>
      <c r="G52" s="4">
        <f t="shared" ca="1" si="9"/>
        <v>2.6589999999999998</v>
      </c>
      <c r="H52" s="4">
        <f t="shared" ca="1" si="9"/>
        <v>40.884</v>
      </c>
      <c r="I52" s="4">
        <f t="shared" ca="1" si="9"/>
        <v>-1.44</v>
      </c>
      <c r="J52" s="4">
        <f t="shared" ca="1" si="9"/>
        <v>-1.4430000000000001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1.302</v>
      </c>
      <c r="F53" s="4">
        <f t="shared" ca="1" si="10"/>
        <v>0.94699999999999995</v>
      </c>
      <c r="G53" s="4">
        <f t="shared" ca="1" si="10"/>
        <v>42.48</v>
      </c>
      <c r="H53" s="4">
        <f t="shared" ca="1" si="10"/>
        <v>-4.9660000000000002</v>
      </c>
      <c r="I53" s="4">
        <f t="shared" ca="1" si="10"/>
        <v>-3.633</v>
      </c>
      <c r="J53" s="4">
        <f t="shared" ca="1" si="10"/>
        <v>-3.64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7.5430000000000001</v>
      </c>
      <c r="F54" s="4">
        <f t="shared" ca="1" si="11"/>
        <v>4.782</v>
      </c>
      <c r="G54" s="4">
        <f t="shared" ca="1" si="11"/>
        <v>1.5880000000000001</v>
      </c>
      <c r="H54" s="4">
        <f t="shared" ca="1" si="11"/>
        <v>24.353000000000002</v>
      </c>
      <c r="I54" s="4">
        <f t="shared" ca="1" si="11"/>
        <v>-0.85499999999999998</v>
      </c>
      <c r="J54" s="4">
        <f t="shared" ca="1" si="11"/>
        <v>-0.85699999999999998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0.77800000000000002</v>
      </c>
      <c r="F55" s="4">
        <f t="shared" ca="1" si="12"/>
        <v>0.60899999999999999</v>
      </c>
      <c r="G55" s="4">
        <f t="shared" ca="1" si="12"/>
        <v>19.541</v>
      </c>
      <c r="H55" s="4">
        <f t="shared" ca="1" si="12"/>
        <v>-2.6040000000000001</v>
      </c>
      <c r="I55" s="4">
        <f t="shared" ca="1" si="12"/>
        <v>-1.681</v>
      </c>
      <c r="J55" s="4">
        <f t="shared" ca="1" si="12"/>
        <v>-1.6850000000000001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-262.23699999999997</v>
      </c>
      <c r="F56" s="4">
        <f t="shared" ca="1" si="13"/>
        <v>-153.96099999999998</v>
      </c>
      <c r="G56" s="4">
        <f t="shared" ca="1" si="13"/>
        <v>15.171999999999999</v>
      </c>
      <c r="H56" s="4">
        <f t="shared" ca="1" si="13"/>
        <v>-4.508</v>
      </c>
      <c r="I56" s="4">
        <f t="shared" ca="1" si="13"/>
        <v>-1.2169999999999999</v>
      </c>
      <c r="J56" s="4">
        <f t="shared" ca="1" si="13"/>
        <v>-1.22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-12.625</v>
      </c>
      <c r="F59" s="4">
        <f t="shared" ca="1" si="14"/>
        <v>-7.9930000000000003</v>
      </c>
      <c r="G59" s="4">
        <f t="shared" ca="1" si="14"/>
        <v>-2.581</v>
      </c>
      <c r="H59" s="4">
        <f t="shared" ca="1" si="14"/>
        <v>-39.484000000000002</v>
      </c>
      <c r="I59" s="4">
        <f t="shared" ca="1" si="14"/>
        <v>1.3819999999999999</v>
      </c>
      <c r="J59" s="4">
        <f t="shared" ca="1" si="14"/>
        <v>1.385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-1.2649999999999999</v>
      </c>
      <c r="F60" s="4">
        <f t="shared" ca="1" si="15"/>
        <v>-1.0609999999999999</v>
      </c>
      <c r="G60" s="4">
        <f t="shared" ca="1" si="15"/>
        <v>-24.603000000000002</v>
      </c>
      <c r="H60" s="4">
        <f t="shared" ca="1" si="15"/>
        <v>3.6920000000000002</v>
      </c>
      <c r="I60" s="4">
        <f t="shared" ca="1" si="15"/>
        <v>1.915</v>
      </c>
      <c r="J60" s="4">
        <f t="shared" ca="1" si="15"/>
        <v>1.919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7.5430000000000001</v>
      </c>
      <c r="F61" s="4">
        <f t="shared" ref="F61:J63" ca="1" si="16">F54</f>
        <v>4.782</v>
      </c>
      <c r="G61" s="4">
        <f t="shared" ca="1" si="16"/>
        <v>1.5880000000000001</v>
      </c>
      <c r="H61" s="4">
        <f t="shared" ca="1" si="16"/>
        <v>24.353000000000002</v>
      </c>
      <c r="I61" s="4">
        <f t="shared" ca="1" si="16"/>
        <v>-0.85499999999999998</v>
      </c>
      <c r="J61" s="4">
        <f t="shared" ca="1" si="16"/>
        <v>-0.85699999999999998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0.77800000000000002</v>
      </c>
      <c r="F62" s="4">
        <f t="shared" ca="1" si="16"/>
        <v>0.60899999999999999</v>
      </c>
      <c r="G62" s="4">
        <f t="shared" ca="1" si="16"/>
        <v>19.541</v>
      </c>
      <c r="H62" s="4">
        <f t="shared" ca="1" si="16"/>
        <v>-2.6040000000000001</v>
      </c>
      <c r="I62" s="4">
        <f t="shared" ca="1" si="16"/>
        <v>-1.681</v>
      </c>
      <c r="J62" s="4">
        <f t="shared" ca="1" si="16"/>
        <v>-1.6850000000000001</v>
      </c>
    </row>
    <row r="63" spans="1:27" x14ac:dyDescent="0.2">
      <c r="D63" s="1" t="s">
        <v>10</v>
      </c>
      <c r="E63" s="4">
        <f ca="1">E56</f>
        <v>-262.23699999999997</v>
      </c>
      <c r="F63" s="4">
        <f ca="1">F56</f>
        <v>-153.96099999999998</v>
      </c>
      <c r="G63" s="4">
        <f t="shared" ca="1" si="16"/>
        <v>15.171999999999999</v>
      </c>
      <c r="H63" s="4">
        <f t="shared" ca="1" si="16"/>
        <v>-4.508</v>
      </c>
      <c r="I63" s="4">
        <f t="shared" ca="1" si="16"/>
        <v>-1.2169999999999999</v>
      </c>
      <c r="J63" s="4">
        <f t="shared" ca="1" si="16"/>
        <v>-1.22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10.380318181818183</v>
      </c>
      <c r="F66" s="14">
        <f t="shared" ca="1" si="17"/>
        <v>6.5906212121212118</v>
      </c>
      <c r="G66" s="14">
        <f t="shared" ca="1" si="17"/>
        <v>2.2620303030303028</v>
      </c>
      <c r="H66" s="14">
        <f t="shared" ca="1" si="17"/>
        <v>34.795515151515154</v>
      </c>
      <c r="I66" s="14">
        <f t="shared" ca="1" si="17"/>
        <v>-1.2262121212121211</v>
      </c>
      <c r="J66" s="14">
        <f t="shared" ca="1" si="17"/>
        <v>-1.2287575757575757</v>
      </c>
      <c r="K66" s="14">
        <f ca="1">(ABS(G66)+ABS(I66))*SIGN(G66)</f>
        <v>3.4882424242424239</v>
      </c>
      <c r="L66" s="14">
        <f ca="1">(ABS(H66)+ABS(J66))*SIGN(H66)</f>
        <v>36.024272727272731</v>
      </c>
      <c r="M66" s="14">
        <f ca="1">(ABS(K66)+0.3*ABS(L66))*SIGN(K66)</f>
        <v>14.295524242424243</v>
      </c>
      <c r="N66" s="14">
        <f t="shared" ref="N66:N70" ca="1" si="18">(ABS(L66)+0.3*ABS(K66))*SIGN(L66)</f>
        <v>37.07074545454546</v>
      </c>
      <c r="O66" s="14">
        <f ca="1">F66+M66</f>
        <v>20.886145454545456</v>
      </c>
      <c r="P66" s="14">
        <f ca="1">F66-M66</f>
        <v>-7.704903030303031</v>
      </c>
      <c r="Q66" s="14">
        <f ca="1">F66+N66</f>
        <v>43.661366666666673</v>
      </c>
      <c r="R66" s="14">
        <f ca="1">F66-N66</f>
        <v>-30.480124242424246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1.107530303030303</v>
      </c>
      <c r="F67" s="14">
        <f t="shared" ca="1" si="19"/>
        <v>0.79487878787878785</v>
      </c>
      <c r="G67" s="14">
        <f t="shared" ca="1" si="19"/>
        <v>37.397954545454539</v>
      </c>
      <c r="H67" s="14">
        <f t="shared" ca="1" si="19"/>
        <v>-4.310090909090909</v>
      </c>
      <c r="I67" s="14">
        <f t="shared" ca="1" si="19"/>
        <v>-3.2126969696969696</v>
      </c>
      <c r="J67" s="14">
        <f t="shared" ca="1" si="19"/>
        <v>-3.2188636363636363</v>
      </c>
      <c r="K67" s="14">
        <f t="shared" ref="K67:L70" ca="1" si="20">(ABS(G67)+ABS(I67))*SIGN(G67)</f>
        <v>40.61065151515151</v>
      </c>
      <c r="L67" s="14">
        <f t="shared" ca="1" si="20"/>
        <v>-7.5289545454545452</v>
      </c>
      <c r="M67" s="14">
        <f t="shared" ref="M67:M69" ca="1" si="21">(ABS(K67)+0.3*ABS(L67))*SIGN(K67)</f>
        <v>42.869337878787874</v>
      </c>
      <c r="N67" s="14">
        <f t="shared" ca="1" si="18"/>
        <v>-19.712149999999998</v>
      </c>
      <c r="O67" s="14">
        <f t="shared" ref="O67:O69" ca="1" si="22">F67+M67</f>
        <v>43.664216666666661</v>
      </c>
      <c r="P67" s="14">
        <f t="shared" ref="P67:P69" ca="1" si="23">F67-M67</f>
        <v>-42.074459090909087</v>
      </c>
      <c r="Q67" s="14">
        <f t="shared" ref="Q67:Q69" ca="1" si="24">F67+N67</f>
        <v>-18.917271212121211</v>
      </c>
      <c r="R67" s="14">
        <f t="shared" ref="R67:R69" ca="1" si="25">F67-N67</f>
        <v>20.507028787878784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7.5430000000000001</v>
      </c>
      <c r="F68" s="14">
        <f t="shared" ca="1" si="26"/>
        <v>4.782</v>
      </c>
      <c r="G68" s="14">
        <f t="shared" ca="1" si="26"/>
        <v>1.5880000000000001</v>
      </c>
      <c r="H68" s="14">
        <f t="shared" ca="1" si="26"/>
        <v>24.353000000000002</v>
      </c>
      <c r="I68" s="14">
        <f t="shared" ca="1" si="26"/>
        <v>-0.85499999999999998</v>
      </c>
      <c r="J68" s="14">
        <f t="shared" ca="1" si="26"/>
        <v>-0.85699999999999998</v>
      </c>
      <c r="K68" s="14">
        <f t="shared" ca="1" si="20"/>
        <v>2.4430000000000001</v>
      </c>
      <c r="L68" s="14">
        <f t="shared" ca="1" si="20"/>
        <v>25.21</v>
      </c>
      <c r="M68" s="14">
        <f t="shared" ca="1" si="21"/>
        <v>10.006</v>
      </c>
      <c r="N68" s="14">
        <f t="shared" ca="1" si="18"/>
        <v>25.942900000000002</v>
      </c>
      <c r="O68" s="14">
        <f t="shared" ca="1" si="22"/>
        <v>14.788</v>
      </c>
      <c r="P68" s="14">
        <f t="shared" ca="1" si="23"/>
        <v>-5.2240000000000002</v>
      </c>
      <c r="Q68" s="14">
        <f t="shared" ca="1" si="24"/>
        <v>30.724900000000002</v>
      </c>
      <c r="R68" s="14">
        <f t="shared" ca="1" si="25"/>
        <v>-21.160900000000002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0.77800000000000002</v>
      </c>
      <c r="F69" s="14">
        <f t="shared" ca="1" si="26"/>
        <v>0.60899999999999999</v>
      </c>
      <c r="G69" s="14">
        <f t="shared" ca="1" si="26"/>
        <v>19.541</v>
      </c>
      <c r="H69" s="14">
        <f t="shared" ca="1" si="26"/>
        <v>-2.6040000000000001</v>
      </c>
      <c r="I69" s="14">
        <f t="shared" ca="1" si="26"/>
        <v>-1.681</v>
      </c>
      <c r="J69" s="14">
        <f t="shared" ca="1" si="26"/>
        <v>-1.6850000000000001</v>
      </c>
      <c r="K69" s="14">
        <f t="shared" ca="1" si="20"/>
        <v>21.222000000000001</v>
      </c>
      <c r="L69" s="14">
        <f t="shared" ca="1" si="20"/>
        <v>-4.2889999999999997</v>
      </c>
      <c r="M69" s="14">
        <f t="shared" ca="1" si="21"/>
        <v>22.508700000000001</v>
      </c>
      <c r="N69" s="14">
        <f t="shared" ca="1" si="18"/>
        <v>-10.6556</v>
      </c>
      <c r="O69" s="14">
        <f t="shared" ca="1" si="22"/>
        <v>23.117699999999999</v>
      </c>
      <c r="P69" s="14">
        <f t="shared" ca="1" si="23"/>
        <v>-21.899700000000003</v>
      </c>
      <c r="Q69" s="14">
        <f t="shared" ca="1" si="24"/>
        <v>-10.0466</v>
      </c>
      <c r="R69" s="14">
        <f t="shared" ca="1" si="25"/>
        <v>11.2646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-262.23699999999997</v>
      </c>
      <c r="F70" s="14">
        <f ca="1">F56+L56</f>
        <v>-153.96099999999998</v>
      </c>
      <c r="G70" s="14">
        <f ca="1">G56</f>
        <v>15.171999999999999</v>
      </c>
      <c r="H70" s="14">
        <f t="shared" ca="1" si="26"/>
        <v>-4.508</v>
      </c>
      <c r="I70" s="14">
        <f t="shared" ca="1" si="26"/>
        <v>-1.2169999999999999</v>
      </c>
      <c r="J70" s="14">
        <f t="shared" ca="1" si="26"/>
        <v>-1.22</v>
      </c>
      <c r="K70" s="14">
        <f t="shared" ca="1" si="20"/>
        <v>16.388999999999999</v>
      </c>
      <c r="L70" s="14">
        <f t="shared" ca="1" si="20"/>
        <v>-5.7279999999999998</v>
      </c>
      <c r="M70" s="14">
        <f ca="1">(ABS(K70)+0.3*ABS(L70))*SIGN(K70)</f>
        <v>18.107399999999998</v>
      </c>
      <c r="N70" s="14">
        <f t="shared" ca="1" si="18"/>
        <v>-10.6447</v>
      </c>
      <c r="O70" s="14">
        <f ca="1">F70+M70</f>
        <v>-135.85359999999997</v>
      </c>
      <c r="P70" s="14">
        <f ca="1">F70-M70</f>
        <v>-172.0684</v>
      </c>
      <c r="Q70" s="14">
        <f ca="1">F70+N70</f>
        <v>-164.60569999999998</v>
      </c>
      <c r="R70" s="14">
        <f ca="1">F70-N70</f>
        <v>-143.31629999999998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-10.362181818181819</v>
      </c>
      <c r="F73" s="14">
        <f t="shared" ca="1" si="27"/>
        <v>-6.5585454545454551</v>
      </c>
      <c r="G73" s="14">
        <f t="shared" ca="1" si="27"/>
        <v>-2.1046363636363634</v>
      </c>
      <c r="H73" s="14">
        <f t="shared" ca="1" si="27"/>
        <v>-32.177818181818182</v>
      </c>
      <c r="I73" s="14">
        <f t="shared" ca="1" si="27"/>
        <v>1.1254545454545453</v>
      </c>
      <c r="J73" s="14">
        <f t="shared" ca="1" si="27"/>
        <v>1.127909090909091</v>
      </c>
      <c r="K73" s="14">
        <f ca="1">(ABS(G73)+ABS(I73))*SIGN(G73)</f>
        <v>-3.2300909090909089</v>
      </c>
      <c r="L73" s="14">
        <f ca="1">(ABS(H73)+ABS(J73))*SIGN(H73)</f>
        <v>-33.305727272727275</v>
      </c>
      <c r="M73" s="14">
        <f t="shared" ref="M73:M77" ca="1" si="28">(ABS(K73)+0.3*ABS(L73))*SIGN(K73)</f>
        <v>-13.22180909090909</v>
      </c>
      <c r="N73" s="14">
        <f t="shared" ref="N73:N77" ca="1" si="29">(ABS(L73)+0.3*ABS(K73))*SIGN(L73)</f>
        <v>-34.274754545454549</v>
      </c>
      <c r="O73" s="14">
        <f ca="1">F73+M73</f>
        <v>-19.780354545454546</v>
      </c>
      <c r="P73" s="14">
        <f ca="1">F73-M73</f>
        <v>6.6632636363636353</v>
      </c>
      <c r="Q73" s="14">
        <f ca="1">F73+N73</f>
        <v>-40.833300000000001</v>
      </c>
      <c r="R73" s="14">
        <f ca="1">F73-N73</f>
        <v>27.716209090909093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-1.0316363636363635</v>
      </c>
      <c r="F74" s="14">
        <f t="shared" ca="1" si="30"/>
        <v>-0.87845454545454538</v>
      </c>
      <c r="G74" s="14">
        <f t="shared" ca="1" si="30"/>
        <v>-18.504545454545458</v>
      </c>
      <c r="H74" s="14">
        <f t="shared" ca="1" si="30"/>
        <v>2.9049090909090909</v>
      </c>
      <c r="I74" s="14">
        <f t="shared" ca="1" si="30"/>
        <v>1.4106363636363637</v>
      </c>
      <c r="J74" s="14">
        <f t="shared" ca="1" si="30"/>
        <v>1.4136363636363636</v>
      </c>
      <c r="K74" s="14">
        <f t="shared" ref="K74:L77" ca="1" si="31">(ABS(G74)+ABS(I74))*SIGN(G74)</f>
        <v>-19.915181818181821</v>
      </c>
      <c r="L74" s="14">
        <f t="shared" ca="1" si="31"/>
        <v>4.318545454545454</v>
      </c>
      <c r="M74" s="14">
        <f t="shared" ca="1" si="28"/>
        <v>-21.210745454545457</v>
      </c>
      <c r="N74" s="14">
        <f t="shared" ca="1" si="29"/>
        <v>10.293099999999999</v>
      </c>
      <c r="O74" s="14">
        <f t="shared" ref="O74:O76" ca="1" si="32">F74+M74</f>
        <v>-22.089200000000002</v>
      </c>
      <c r="P74" s="14">
        <f t="shared" ref="P74:P76" ca="1" si="33">F74-M74</f>
        <v>20.332290909090911</v>
      </c>
      <c r="Q74" s="14">
        <f t="shared" ref="Q74:Q76" ca="1" si="34">F74+N74</f>
        <v>9.4146454545454539</v>
      </c>
      <c r="R74" s="14">
        <f t="shared" ref="R74:R76" ca="1" si="35">F74-N74</f>
        <v>-11.171554545454544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7.5430000000000001</v>
      </c>
      <c r="F75" s="14">
        <f t="shared" ref="F75:J76" ca="1" si="36">F68</f>
        <v>4.782</v>
      </c>
      <c r="G75" s="14">
        <f t="shared" ca="1" si="36"/>
        <v>1.5880000000000001</v>
      </c>
      <c r="H75" s="14">
        <f t="shared" ca="1" si="36"/>
        <v>24.353000000000002</v>
      </c>
      <c r="I75" s="14">
        <f t="shared" ca="1" si="36"/>
        <v>-0.85499999999999998</v>
      </c>
      <c r="J75" s="14">
        <f t="shared" ca="1" si="36"/>
        <v>-0.85699999999999998</v>
      </c>
      <c r="K75" s="14">
        <f t="shared" ca="1" si="31"/>
        <v>2.4430000000000001</v>
      </c>
      <c r="L75" s="14">
        <f t="shared" ca="1" si="31"/>
        <v>25.21</v>
      </c>
      <c r="M75" s="14">
        <f t="shared" ca="1" si="28"/>
        <v>10.006</v>
      </c>
      <c r="N75" s="14">
        <f t="shared" ca="1" si="29"/>
        <v>25.942900000000002</v>
      </c>
      <c r="O75" s="14">
        <f t="shared" ca="1" si="32"/>
        <v>14.788</v>
      </c>
      <c r="P75" s="14">
        <f t="shared" ca="1" si="33"/>
        <v>-5.2240000000000002</v>
      </c>
      <c r="Q75" s="14">
        <f t="shared" ca="1" si="34"/>
        <v>30.724900000000002</v>
      </c>
      <c r="R75" s="14">
        <f t="shared" ca="1" si="35"/>
        <v>-21.160900000000002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0.77800000000000002</v>
      </c>
      <c r="F76" s="14">
        <f t="shared" ca="1" si="36"/>
        <v>0.60899999999999999</v>
      </c>
      <c r="G76" s="14">
        <f t="shared" ca="1" si="36"/>
        <v>19.541</v>
      </c>
      <c r="H76" s="14">
        <f t="shared" ca="1" si="36"/>
        <v>-2.6040000000000001</v>
      </c>
      <c r="I76" s="14">
        <f t="shared" ca="1" si="36"/>
        <v>-1.681</v>
      </c>
      <c r="J76" s="14">
        <f t="shared" ca="1" si="36"/>
        <v>-1.6850000000000001</v>
      </c>
      <c r="K76" s="14">
        <f t="shared" ca="1" si="31"/>
        <v>21.222000000000001</v>
      </c>
      <c r="L76" s="14">
        <f t="shared" ca="1" si="31"/>
        <v>-4.2889999999999997</v>
      </c>
      <c r="M76" s="14">
        <f t="shared" ca="1" si="28"/>
        <v>22.508700000000001</v>
      </c>
      <c r="N76" s="14">
        <f t="shared" ca="1" si="29"/>
        <v>-10.6556</v>
      </c>
      <c r="O76" s="14">
        <f t="shared" ca="1" si="32"/>
        <v>23.117699999999999</v>
      </c>
      <c r="P76" s="14">
        <f t="shared" ca="1" si="33"/>
        <v>-21.899700000000003</v>
      </c>
      <c r="Q76" s="14">
        <f t="shared" ca="1" si="34"/>
        <v>-10.0466</v>
      </c>
      <c r="R76" s="14">
        <f t="shared" ca="1" si="35"/>
        <v>11.2646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-281.00899999999996</v>
      </c>
      <c r="F77" s="14">
        <f ca="1">F63+L63</f>
        <v>-168.40099999999998</v>
      </c>
      <c r="G77" s="14">
        <f t="shared" ref="G77:J77" ca="1" si="37">G63</f>
        <v>15.171999999999999</v>
      </c>
      <c r="H77" s="14">
        <f t="shared" ca="1" si="37"/>
        <v>-4.508</v>
      </c>
      <c r="I77" s="14">
        <f t="shared" ca="1" si="37"/>
        <v>-1.2169999999999999</v>
      </c>
      <c r="J77" s="14">
        <f t="shared" ca="1" si="37"/>
        <v>-1.22</v>
      </c>
      <c r="K77" s="14">
        <f t="shared" ca="1" si="31"/>
        <v>16.388999999999999</v>
      </c>
      <c r="L77" s="14">
        <f t="shared" ca="1" si="31"/>
        <v>-5.7279999999999998</v>
      </c>
      <c r="M77" s="14">
        <f t="shared" ca="1" si="28"/>
        <v>18.107399999999998</v>
      </c>
      <c r="N77" s="14">
        <f t="shared" ca="1" si="29"/>
        <v>-10.6447</v>
      </c>
      <c r="O77" s="14">
        <f ca="1">F77+M77</f>
        <v>-150.29359999999997</v>
      </c>
      <c r="P77" s="14">
        <f ca="1">F77-M77</f>
        <v>-186.50839999999999</v>
      </c>
      <c r="Q77" s="14">
        <f ca="1">F77+N77</f>
        <v>-179.04569999999998</v>
      </c>
      <c r="R77" s="14">
        <f ca="1">F77-N77</f>
        <v>-157.75629999999998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60" t="s">
        <v>113</v>
      </c>
      <c r="AA78" s="60"/>
      <c r="AB78" s="60"/>
      <c r="AC78" s="60" t="s">
        <v>114</v>
      </c>
      <c r="AD78" s="60"/>
      <c r="AE78" s="60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19</v>
      </c>
      <c r="D80" s="1" t="s">
        <v>52</v>
      </c>
      <c r="E80" s="17">
        <f ca="1">E66</f>
        <v>10.380318181818183</v>
      </c>
      <c r="F80" s="4">
        <f t="shared" ref="F80:I81" ca="1" si="38">O66</f>
        <v>20.886145454545456</v>
      </c>
      <c r="G80" s="4">
        <f t="shared" ca="1" si="38"/>
        <v>-7.704903030303031</v>
      </c>
      <c r="H80" s="18">
        <f t="shared" ca="1" si="38"/>
        <v>43.661366666666673</v>
      </c>
      <c r="I80" s="18">
        <f t="shared" ca="1" si="38"/>
        <v>-30.480124242424246</v>
      </c>
      <c r="J80" s="4" t="str">
        <f>INDEX($N$33:$N$44,MATCH(A82,$L$33:$L$44,-1),1)</f>
        <v>---</v>
      </c>
      <c r="K80" s="17">
        <f ca="1">MAX(ABS(F80),IF(J80="---",0,0.3*J80))</f>
        <v>20.886145454545456</v>
      </c>
      <c r="L80" s="17">
        <f ca="1">MAX(ABS(G80),IF(J80="---",0,0.3*J80))</f>
        <v>7.704903030303031</v>
      </c>
      <c r="M80" s="17">
        <f ca="1">MAX(ABS(H80),J80)</f>
        <v>43.661366666666673</v>
      </c>
      <c r="N80" s="17">
        <f ca="1">MAX(ABS(I80),J80)</f>
        <v>30.480124242424246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0.17162225066119025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2.3689500859259445</v>
      </c>
      <c r="T80" s="19">
        <f ca="1">MAX(N80-$Z48*(1-((0.48*$Z47+N82)/(0.48*$Z47))^2),0)/(($F48-2*$F49)*$O$2)*1000</f>
        <v>1.168752869104198</v>
      </c>
      <c r="U80" s="17">
        <f ca="1">MAX(P80:T80)</f>
        <v>2.3689500859259445</v>
      </c>
      <c r="V80" s="49">
        <f>AB82</f>
        <v>12.566370614359172</v>
      </c>
      <c r="W80" s="8">
        <f>2*V80*$O$2/10</f>
        <v>983.45509155854393</v>
      </c>
      <c r="X80" s="4">
        <f>W80*(F48-2*F49)/200</f>
        <v>108.18006007143984</v>
      </c>
      <c r="Y80" s="52"/>
      <c r="Z80">
        <v>4</v>
      </c>
      <c r="AA80">
        <v>20</v>
      </c>
      <c r="AB80">
        <f>((PI()*(AA80/10)^2)/4)*Z80</f>
        <v>12.566370614359172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1.107530303030303</v>
      </c>
      <c r="F81" s="18">
        <f t="shared" ca="1" si="38"/>
        <v>43.664216666666661</v>
      </c>
      <c r="G81" s="18">
        <f t="shared" ca="1" si="38"/>
        <v>-42.074459090909087</v>
      </c>
      <c r="H81" s="4">
        <f t="shared" ca="1" si="38"/>
        <v>-18.917271212121211</v>
      </c>
      <c r="I81" s="4">
        <f t="shared" ca="1" si="38"/>
        <v>20.507028787878784</v>
      </c>
      <c r="J81" s="4" t="str">
        <f>INDEX($O$33:$O$44,MATCH(A82,$L$33:$L$44,-1),1)</f>
        <v>---</v>
      </c>
      <c r="K81" s="17">
        <f ca="1">MAX(ABS(F81),J81)</f>
        <v>43.664216666666661</v>
      </c>
      <c r="L81" s="17">
        <f ca="1">MAX(ABS(G81),J81)</f>
        <v>42.074459090909087</v>
      </c>
      <c r="M81" s="17">
        <f ca="1">MAX(ABS(H81),IF(J81="---",0,0.3*J81))</f>
        <v>18.917271212121211</v>
      </c>
      <c r="N81" s="17">
        <f ca="1">MAX(ABS(I81),IF(J81="---",0,0.3*J81))</f>
        <v>20.507028787878784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</v>
      </c>
      <c r="R81" s="19">
        <f ca="1">MAX(L81-$Z49*(1-((0.48*$Z47+L82)/(0.48*$Z47))^2),0)/(($F47-2*$F49)*$O$2)*1000</f>
        <v>0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0</v>
      </c>
      <c r="V81" s="49">
        <f>AE82</f>
        <v>7.822565707438585</v>
      </c>
      <c r="W81" s="8">
        <f>2*V81*$O$2/10</f>
        <v>612.20079449519369</v>
      </c>
      <c r="X81" s="4">
        <f>W81*(F47-2*F49)/200</f>
        <v>189.78224629351004</v>
      </c>
      <c r="Y81" s="52"/>
      <c r="Z81">
        <v>0</v>
      </c>
      <c r="AA81">
        <v>16</v>
      </c>
      <c r="AB81">
        <f>((PI()*(AA81/10)^2)/4)*Z81</f>
        <v>0</v>
      </c>
      <c r="AC81">
        <v>1</v>
      </c>
      <c r="AD81">
        <v>14</v>
      </c>
      <c r="AE81">
        <f>((PI()*(AD81/10)^2)/4)*AC81</f>
        <v>1.5393804002589984</v>
      </c>
    </row>
    <row r="82" spans="1:31" x14ac:dyDescent="0.2">
      <c r="A82" s="1">
        <f>B48</f>
        <v>5</v>
      </c>
      <c r="D82" s="1" t="s">
        <v>10</v>
      </c>
      <c r="E82" s="20">
        <f ca="1">E70</f>
        <v>-262.23699999999997</v>
      </c>
      <c r="F82" s="8">
        <f ca="1">O70</f>
        <v>-135.85359999999997</v>
      </c>
      <c r="G82" s="8">
        <f ca="1">P70</f>
        <v>-172.0684</v>
      </c>
      <c r="H82" s="8">
        <f ca="1">Q70</f>
        <v>-164.60569999999998</v>
      </c>
      <c r="I82" s="8">
        <f ca="1">R70</f>
        <v>-143.31629999999998</v>
      </c>
      <c r="K82" s="17">
        <f ca="1">F82</f>
        <v>-135.85359999999997</v>
      </c>
      <c r="L82" s="17">
        <f t="shared" ref="L82:N82" ca="1" si="39">G82</f>
        <v>-172.0684</v>
      </c>
      <c r="M82" s="17">
        <f t="shared" ca="1" si="39"/>
        <v>-164.60569999999998</v>
      </c>
      <c r="N82" s="17">
        <f t="shared" ca="1" si="39"/>
        <v>-143.31629999999998</v>
      </c>
      <c r="AB82">
        <f>SUM(AB80:AB81)</f>
        <v>12.566370614359172</v>
      </c>
      <c r="AE82">
        <f>SUM(AE80:AE81)</f>
        <v>7.822565707438585</v>
      </c>
    </row>
    <row r="83" spans="1:31" x14ac:dyDescent="0.2">
      <c r="D83" s="7" t="s">
        <v>74</v>
      </c>
      <c r="E83" s="4">
        <f ca="1">($Z48+$X80)*(1-ABS((0.48*$Z47+E82)/(0.48*$Z47+$W80))^(1+1/(1+$W80/$Z47)))</f>
        <v>155.01132394164156</v>
      </c>
      <c r="K83" s="4">
        <f ca="1">($Z48+$X80)*(1-ABS((0.48*$Z47+K82)/(0.48*$Z47+$W80))^(1+1/(1+$W80/$Z47)))</f>
        <v>143.10466366247454</v>
      </c>
      <c r="L83" s="4">
        <f ca="1">($Z48+$X80)*(1-ABS((0.48*$Z47+L82)/(0.48*$Z47+$W80))^(1+1/(1+$W80/$Z47)))</f>
        <v>146.61039407588808</v>
      </c>
      <c r="M83" s="4">
        <f ca="1">($Z48+$X80)*(1-ABS((0.48*$Z47+M82)/(0.48*$Z47+$W80))^(1+1/(1+$W80/$Z47)))</f>
        <v>145.89410706235313</v>
      </c>
      <c r="N83" s="4">
        <f ca="1">($Z48+$X80)*(1-ABS((0.48*$Z47+N82)/(0.48*$Z47+$W80))^(1+1/(1+$W80/$Z47)))</f>
        <v>143.83320367183325</v>
      </c>
    </row>
    <row r="84" spans="1:31" x14ac:dyDescent="0.2">
      <c r="D84" s="7" t="s">
        <v>75</v>
      </c>
      <c r="E84" s="4">
        <f ca="1">($Z49+$X81)*(1-ABS((0.48*$Z47+E82)/(0.48*$Z47+$W81))^(1+1/(1+$W81/$Z47)))</f>
        <v>281.74108476256447</v>
      </c>
      <c r="K84" s="4">
        <f ca="1">($Z49+$X81)*(1-ABS((0.48*$Z47+K82)/(0.48*$Z47+$W81))^(1+1/(1+$W81/$Z47)))</f>
        <v>249.0179506721384</v>
      </c>
      <c r="L84" s="4">
        <f ca="1">($Z49+$X81)*(1-ABS((0.48*$Z47+L82)/(0.48*$Z47+$W81))^(1+1/(1+$W81/$Z47)))</f>
        <v>258.67962717616928</v>
      </c>
      <c r="M84" s="4">
        <f ca="1">($Z49+$X81)*(1-ABS((0.48*$Z47+M82)/(0.48*$Z47+$W81))^(1+1/(1+$W81/$Z47)))</f>
        <v>256.70730851025343</v>
      </c>
      <c r="N84" s="4">
        <f ca="1">($Z49+$X81)*(1-ABS((0.48*$Z47+N82)/(0.48*$Z47+$W81))^(1+1/(1+$W81/$Z47)))</f>
        <v>251.02753291580157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1.757536125622235E-2</v>
      </c>
      <c r="K85" s="3">
        <f t="shared" ref="K85:N85" ca="1" si="40">ABS(K80/K83)^1.5+ABS(K81/K84)^1.5</f>
        <v>0.12918270462340534</v>
      </c>
      <c r="L85" s="3">
        <f t="shared" ca="1" si="40"/>
        <v>7.7644760284095365E-2</v>
      </c>
      <c r="M85" s="3">
        <f t="shared" ca="1" si="40"/>
        <v>0.18371995939458236</v>
      </c>
      <c r="N85" s="3">
        <f t="shared" ca="1" si="40"/>
        <v>0.1209012466412616</v>
      </c>
    </row>
    <row r="86" spans="1:31" x14ac:dyDescent="0.2">
      <c r="Z86" s="60" t="s">
        <v>113</v>
      </c>
      <c r="AA86" s="60"/>
      <c r="AB86" s="60"/>
      <c r="AC86" s="60" t="s">
        <v>114</v>
      </c>
      <c r="AD86" s="60"/>
      <c r="AE86" s="60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-10.362181818181819</v>
      </c>
      <c r="F88" s="4">
        <f t="shared" ref="F88:I89" ca="1" si="41">O73</f>
        <v>-19.780354545454546</v>
      </c>
      <c r="G88" s="4">
        <f t="shared" ca="1" si="41"/>
        <v>6.6632636363636353</v>
      </c>
      <c r="H88" s="18">
        <f t="shared" ca="1" si="41"/>
        <v>-40.833300000000001</v>
      </c>
      <c r="I88" s="18">
        <f t="shared" ca="1" si="41"/>
        <v>27.716209090909093</v>
      </c>
      <c r="J88" s="4">
        <f>INDEX($N$33:$N$44,MATCH(A82,$L$33:$L$44,-1)+1,1)</f>
        <v>132.95256000000001</v>
      </c>
      <c r="K88" s="17">
        <f ca="1">MAX(ABS(F88),IF(J88="---",0,0.3*J88))</f>
        <v>39.885767999999999</v>
      </c>
      <c r="L88" s="17">
        <f ca="1">MAX(ABS(G88),IF(J88="---",0,0.3*J88))</f>
        <v>39.885767999999999</v>
      </c>
      <c r="M88" s="17">
        <f ca="1">MAX(ABS(H88),J88)</f>
        <v>132.95256000000001</v>
      </c>
      <c r="N88" s="17">
        <f ca="1">MAX(ABS(I88),J88)</f>
        <v>132.95256000000001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2.1522518643318898</v>
      </c>
      <c r="R88" s="19">
        <f ca="1">MAX(L88-$Z48*(1-((0.48*$Z47+L90)/(0.48*$Z47))^2),0)/(($F48-2*$F49)*$O$2)*1000</f>
        <v>1.5956507190027591</v>
      </c>
      <c r="S88" s="19">
        <f ca="1">MAX(M88-$Z48*(1-((0.48*$Z47+M90)/(0.48*$Z47))^2),0)/(($F48-2*$F49)*$O$2)*1000</f>
        <v>12.51982813307319</v>
      </c>
      <c r="T88" s="19">
        <f ca="1">MAX(N88-$Z48*(1-((0.48*$Z47+N90)/(0.48*$Z47))^2),0)/(($F48-2*$F49)*$O$2)*1000</f>
        <v>12.847034259390878</v>
      </c>
      <c r="U88" s="17">
        <f ca="1">MAX(P88:T88)</f>
        <v>12.847034259390878</v>
      </c>
      <c r="V88" s="49">
        <f>AB90</f>
        <v>12.566370614359172</v>
      </c>
      <c r="W88" s="8">
        <f>2*V88*$O$2/10</f>
        <v>983.45509155854393</v>
      </c>
      <c r="X88" s="4">
        <f>W88*(F48-2*F49)/200</f>
        <v>108.18006007143984</v>
      </c>
      <c r="Z88">
        <v>4</v>
      </c>
      <c r="AA88">
        <v>20</v>
      </c>
      <c r="AB88">
        <f>((PI()*(AA88/10)^2)/4)*Z88</f>
        <v>12.566370614359172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-1.0316363636363635</v>
      </c>
      <c r="F89" s="18">
        <f t="shared" ca="1" si="41"/>
        <v>-22.089200000000002</v>
      </c>
      <c r="G89" s="18">
        <f t="shared" ca="1" si="41"/>
        <v>20.332290909090911</v>
      </c>
      <c r="H89" s="4">
        <f t="shared" ca="1" si="41"/>
        <v>9.4146454545454539</v>
      </c>
      <c r="I89" s="4">
        <f t="shared" ca="1" si="41"/>
        <v>-11.171554545454544</v>
      </c>
      <c r="J89" s="4">
        <f>INDEX($O$33:$O$44,MATCH(A82,$L$33:$L$44,-1)+1,1)</f>
        <v>90.217009999999988</v>
      </c>
      <c r="K89" s="17">
        <f ca="1">MAX(ABS(F89),J89)</f>
        <v>90.217009999999988</v>
      </c>
      <c r="L89" s="17">
        <f ca="1">MAX(ABS(G89),J89)</f>
        <v>90.217009999999988</v>
      </c>
      <c r="M89" s="17">
        <f ca="1">MAX(ABS(H89),IF(J89="---",0,0.3*J89))</f>
        <v>27.065102999999997</v>
      </c>
      <c r="N89" s="17">
        <f ca="1">MAX(ABS(I89),IF(J89="---",0,0.3*J89))</f>
        <v>27.065102999999997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1.6645078410776575</v>
      </c>
      <c r="R89" s="19">
        <f ca="1">MAX(L89-$Z49*(1-((0.48*$Z47+L90)/(0.48*$Z47))^2),0)/(($F47-2*$F49)*$O$2)*1000</f>
        <v>1.2036660325793447</v>
      </c>
      <c r="S89" s="19">
        <f ca="1">MAX(M89-$Z49*(1-((0.48*$Z47+M90)/(0.48*$Z47))^2),0)/(($F47-2*$F49)*$O$2)*1000</f>
        <v>0</v>
      </c>
      <c r="T89" s="19">
        <f ca="1">MAX(N89-$Z49*(1-((0.48*$Z47+N90)/(0.48*$Z47))^2),0)/(($F47-2*$F49)*$O$2)*1000</f>
        <v>0</v>
      </c>
      <c r="U89" s="17">
        <f ca="1">MAX(P89:T89)</f>
        <v>1.6645078410776575</v>
      </c>
      <c r="V89" s="49">
        <f>AE90</f>
        <v>7.822565707438585</v>
      </c>
      <c r="W89" s="8">
        <f>2*V89*$O$2/10</f>
        <v>612.20079449519369</v>
      </c>
      <c r="X89" s="4">
        <f>W89*(F47-2*F49)/200</f>
        <v>189.78224629351004</v>
      </c>
      <c r="Z89">
        <v>0</v>
      </c>
      <c r="AA89">
        <v>16</v>
      </c>
      <c r="AB89">
        <f>((PI()*(AA89/10)^2)/4)*Z89</f>
        <v>0</v>
      </c>
      <c r="AC89">
        <v>1</v>
      </c>
      <c r="AD89">
        <v>14</v>
      </c>
      <c r="AE89">
        <f>((PI()*(AD89/10)^2)/4)*AC89</f>
        <v>1.5393804002589984</v>
      </c>
    </row>
    <row r="90" spans="1:31" x14ac:dyDescent="0.2">
      <c r="D90" s="1" t="s">
        <v>10</v>
      </c>
      <c r="E90" s="20">
        <f ca="1">E77</f>
        <v>-281.00899999999996</v>
      </c>
      <c r="F90" s="8">
        <f ca="1">O77</f>
        <v>-150.29359999999997</v>
      </c>
      <c r="G90" s="8">
        <f ca="1">P77</f>
        <v>-186.50839999999999</v>
      </c>
      <c r="H90" s="8">
        <f ca="1">Q77</f>
        <v>-179.04569999999998</v>
      </c>
      <c r="I90" s="8">
        <f ca="1">R77</f>
        <v>-157.75629999999998</v>
      </c>
      <c r="K90" s="17">
        <f ca="1">F90</f>
        <v>-150.29359999999997</v>
      </c>
      <c r="L90" s="17">
        <f t="shared" ref="L90:N90" ca="1" si="42">G90</f>
        <v>-186.50839999999999</v>
      </c>
      <c r="M90" s="17">
        <f t="shared" ca="1" si="42"/>
        <v>-179.04569999999998</v>
      </c>
      <c r="N90" s="17">
        <f t="shared" ca="1" si="42"/>
        <v>-157.75629999999998</v>
      </c>
      <c r="AB90">
        <f>SUM(AB88:AB89)</f>
        <v>12.566370614359172</v>
      </c>
      <c r="AE90">
        <f>SUM(AE88:AE89)</f>
        <v>7.822565707438585</v>
      </c>
    </row>
    <row r="91" spans="1:31" x14ac:dyDescent="0.2">
      <c r="D91" s="7" t="s">
        <v>74</v>
      </c>
      <c r="E91" s="4">
        <f ca="1">($Z48+$X88)*(1-ABS((0.48*$Z47+E90)/(0.48*$Z47+$W88))^(1+1/(1+$W88/$Z47)))</f>
        <v>156.70089661973356</v>
      </c>
      <c r="K91" s="4">
        <f ca="1">($Z48+$X88)*(1-ABS((0.48*$Z47+K90)/(0.48*$Z47+$W88))^(1+1/(1+$W88/$Z47)))</f>
        <v>144.51148620496758</v>
      </c>
      <c r="L91" s="4">
        <f ca="1">($Z48+$X88)*(1-ABS((0.48*$Z47+L90)/(0.48*$Z47+$W88))^(1+1/(1+$W88/$Z47)))</f>
        <v>147.98731150315919</v>
      </c>
      <c r="M91" s="4">
        <f ca="1">($Z48+$X88)*(1-ABS((0.48*$Z47+M90)/(0.48*$Z47+$W88))^(1+1/(1+$W88/$Z47)))</f>
        <v>147.2772044037944</v>
      </c>
      <c r="N91" s="4">
        <f ca="1">($Z48+$X88)*(1-ABS((0.48*$Z47+N90)/(0.48*$Z47+$W88))^(1+1/(1+$W88/$Z47)))</f>
        <v>145.23388105124366</v>
      </c>
    </row>
    <row r="92" spans="1:31" x14ac:dyDescent="0.2">
      <c r="D92" s="7" t="s">
        <v>75</v>
      </c>
      <c r="E92" s="4">
        <f ca="1">($Z49+$X89)*(1-ABS((0.48*$Z47+E90)/(0.48*$Z47+$W89))^(1+1/(1+$W89/$Z47)))</f>
        <v>286.36252246089458</v>
      </c>
      <c r="K92" s="4">
        <f ca="1">($Z49+$X89)*(1-ABS((0.48*$Z47+K90)/(0.48*$Z47+$W89))^(1+1/(1+$W89/$Z47)))</f>
        <v>252.8976688666223</v>
      </c>
      <c r="L92" s="4">
        <f ca="1">($Z49+$X89)*(1-ABS((0.48*$Z47+L90)/(0.48*$Z47+$W89))^(1+1/(1+$W89/$Z47)))</f>
        <v>262.46843886561606</v>
      </c>
      <c r="M92" s="4">
        <f ca="1">($Z49+$X89)*(1-ABS((0.48*$Z47+M90)/(0.48*$Z47+$W89))^(1+1/(1+$W89/$Z47)))</f>
        <v>260.51488949411242</v>
      </c>
      <c r="N92" s="4">
        <f ca="1">($Z49+$X89)*(1-ABS((0.48*$Z47+N90)/(0.48*$Z47+$W89))^(1+1/(1+$W89/$Z47)))</f>
        <v>254.88855438065494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1.7220953986103193E-2</v>
      </c>
      <c r="K93" s="3">
        <f t="shared" ref="K93:N93" ca="1" si="43">ABS(K88/K91)^1.5+ABS(K89/K92)^1.5</f>
        <v>0.35806841219664909</v>
      </c>
      <c r="L93" s="3">
        <f t="shared" ca="1" si="43"/>
        <v>0.34144282738388138</v>
      </c>
      <c r="M93" s="3">
        <f t="shared" ca="1" si="43"/>
        <v>0.89119872468858763</v>
      </c>
      <c r="N93" s="3">
        <f t="shared" ca="1" si="43"/>
        <v>0.91047806885466798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19</v>
      </c>
      <c r="C96"/>
      <c r="D96" t="s">
        <v>20</v>
      </c>
      <c r="E96" s="1" t="s">
        <v>21</v>
      </c>
      <c r="F96" s="46">
        <v>70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177.11086606626264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30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107.1</v>
      </c>
      <c r="AA97" s="5" t="s">
        <v>35</v>
      </c>
      <c r="AB97" s="10" t="s">
        <v>120</v>
      </c>
      <c r="AC97" s="10">
        <f ca="1">1.3*MAX(E133,E141)*2/((M98-M97-M96)/100)</f>
        <v>346.52895423943863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249.9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10.772</v>
      </c>
      <c r="F101" s="4">
        <f t="shared" ca="1" si="44"/>
        <v>6.4729999999999999</v>
      </c>
      <c r="G101" s="4">
        <f t="shared" ca="1" si="44"/>
        <v>3.4950000000000001</v>
      </c>
      <c r="H101" s="4">
        <f t="shared" ca="1" si="44"/>
        <v>60.417999999999999</v>
      </c>
      <c r="I101" s="4">
        <f t="shared" ca="1" si="44"/>
        <v>-2.29</v>
      </c>
      <c r="J101" s="4">
        <f t="shared" ca="1" si="44"/>
        <v>-2.2949999999999999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0.36699999999999999</v>
      </c>
      <c r="F102" s="4">
        <f t="shared" ca="1" si="45"/>
        <v>-0.14000000000000001</v>
      </c>
      <c r="G102" s="4">
        <f t="shared" ca="1" si="45"/>
        <v>91.665999999999997</v>
      </c>
      <c r="H102" s="4">
        <f t="shared" ca="1" si="45"/>
        <v>-7.2149999999999999</v>
      </c>
      <c r="I102" s="4">
        <f t="shared" ca="1" si="45"/>
        <v>-6.8250000000000002</v>
      </c>
      <c r="J102" s="4">
        <f t="shared" ca="1" si="45"/>
        <v>-6.84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6.3869999999999996</v>
      </c>
      <c r="F103" s="4">
        <f t="shared" ca="1" si="46"/>
        <v>3.8439999999999999</v>
      </c>
      <c r="G103" s="4">
        <f t="shared" ca="1" si="46"/>
        <v>2.0920000000000001</v>
      </c>
      <c r="H103" s="4">
        <f t="shared" ca="1" si="46"/>
        <v>36.098999999999997</v>
      </c>
      <c r="I103" s="4">
        <f t="shared" ca="1" si="46"/>
        <v>-1.367</v>
      </c>
      <c r="J103" s="4">
        <f t="shared" ca="1" si="46"/>
        <v>-1.37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0.30199999999999999</v>
      </c>
      <c r="F104" s="4">
        <f t="shared" ca="1" si="47"/>
        <v>0.01</v>
      </c>
      <c r="G104" s="4">
        <f t="shared" ca="1" si="47"/>
        <v>44.905000000000001</v>
      </c>
      <c r="H104" s="4">
        <f t="shared" ca="1" si="47"/>
        <v>-3.722</v>
      </c>
      <c r="I104" s="4">
        <f t="shared" ca="1" si="47"/>
        <v>-3.387</v>
      </c>
      <c r="J104" s="4">
        <f t="shared" ca="1" si="47"/>
        <v>-3.3940000000000001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-588.00400000000002</v>
      </c>
      <c r="F105" s="4">
        <f t="shared" ca="1" si="48"/>
        <v>-352.05099999999999</v>
      </c>
      <c r="G105" s="4">
        <f t="shared" ca="1" si="48"/>
        <v>59.783000000000001</v>
      </c>
      <c r="H105" s="4">
        <f t="shared" ca="1" si="48"/>
        <v>-13.678000000000001</v>
      </c>
      <c r="I105" s="4">
        <f t="shared" ca="1" si="48"/>
        <v>-4.7229999999999999</v>
      </c>
      <c r="J105" s="4">
        <f t="shared" ca="1" si="48"/>
        <v>-4.7330000000000005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-10.305999999999999</v>
      </c>
      <c r="F108" s="4">
        <f t="shared" ca="1" si="49"/>
        <v>-6.2140000000000004</v>
      </c>
      <c r="G108" s="4">
        <f t="shared" ca="1" si="49"/>
        <v>-3.407</v>
      </c>
      <c r="H108" s="4">
        <f t="shared" ca="1" si="49"/>
        <v>-58.712000000000003</v>
      </c>
      <c r="I108" s="4">
        <f t="shared" ca="1" si="49"/>
        <v>2.2210000000000001</v>
      </c>
      <c r="J108" s="4">
        <f t="shared" ca="1" si="49"/>
        <v>2.2250000000000001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-0.63100000000000001</v>
      </c>
      <c r="F109" s="4">
        <f t="shared" ca="1" si="50"/>
        <v>-0.17299999999999999</v>
      </c>
      <c r="G109" s="4">
        <f t="shared" ca="1" si="50"/>
        <v>-57.841000000000001</v>
      </c>
      <c r="H109" s="4">
        <f t="shared" ca="1" si="50"/>
        <v>5.0999999999999996</v>
      </c>
      <c r="I109" s="4">
        <f t="shared" ca="1" si="50"/>
        <v>4.3499999999999996</v>
      </c>
      <c r="J109" s="4">
        <f t="shared" ca="1" si="50"/>
        <v>4.3600000000000003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6.3869999999999996</v>
      </c>
      <c r="F110" s="4">
        <f t="shared" ref="F110:J110" ca="1" si="51">F103</f>
        <v>3.8439999999999999</v>
      </c>
      <c r="G110" s="4">
        <f t="shared" ca="1" si="51"/>
        <v>2.0920000000000001</v>
      </c>
      <c r="H110" s="4">
        <f t="shared" ca="1" si="51"/>
        <v>36.098999999999997</v>
      </c>
      <c r="I110" s="4">
        <f t="shared" ca="1" si="51"/>
        <v>-1.367</v>
      </c>
      <c r="J110" s="4">
        <f t="shared" ca="1" si="51"/>
        <v>-1.37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0.30199999999999999</v>
      </c>
      <c r="F111" s="4">
        <f t="shared" ref="F111:J111" ca="1" si="52">F104</f>
        <v>0.01</v>
      </c>
      <c r="G111" s="4">
        <f t="shared" ca="1" si="52"/>
        <v>44.905000000000001</v>
      </c>
      <c r="H111" s="4">
        <f t="shared" ca="1" si="52"/>
        <v>-3.722</v>
      </c>
      <c r="I111" s="4">
        <f t="shared" ca="1" si="52"/>
        <v>-3.387</v>
      </c>
      <c r="J111" s="4">
        <f t="shared" ca="1" si="52"/>
        <v>-3.3940000000000001</v>
      </c>
    </row>
    <row r="112" spans="1:29" x14ac:dyDescent="0.2">
      <c r="D112" s="1" t="s">
        <v>10</v>
      </c>
      <c r="E112" s="4">
        <f ca="1">E105</f>
        <v>-588.00400000000002</v>
      </c>
      <c r="F112" s="4">
        <f ca="1">F105</f>
        <v>-352.05099999999999</v>
      </c>
      <c r="G112" s="4">
        <f t="shared" ref="G112:J112" ca="1" si="53">G105</f>
        <v>59.783000000000001</v>
      </c>
      <c r="H112" s="4">
        <f t="shared" ca="1" si="53"/>
        <v>-13.678000000000001</v>
      </c>
      <c r="I112" s="4">
        <f t="shared" ca="1" si="53"/>
        <v>-4.7229999999999999</v>
      </c>
      <c r="J112" s="4">
        <f t="shared" ca="1" si="53"/>
        <v>-4.7330000000000005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8.8558181818181829</v>
      </c>
      <c r="F115" s="14">
        <f t="shared" ca="1" si="54"/>
        <v>5.3196363636363637</v>
      </c>
      <c r="G115" s="14">
        <f t="shared" ca="1" si="54"/>
        <v>2.8675454545454544</v>
      </c>
      <c r="H115" s="14">
        <f t="shared" ca="1" si="54"/>
        <v>49.588000000000001</v>
      </c>
      <c r="I115" s="14">
        <f t="shared" ca="1" si="54"/>
        <v>-1.879909090909091</v>
      </c>
      <c r="J115" s="14">
        <f t="shared" ca="1" si="54"/>
        <v>-1.884090909090909</v>
      </c>
      <c r="K115" s="14">
        <f ca="1">(ABS(G115)+ABS(I115))*SIGN(G115)</f>
        <v>4.7474545454545449</v>
      </c>
      <c r="L115" s="14">
        <f ca="1">(ABS(H115)+ABS(J115))*SIGN(H115)</f>
        <v>51.472090909090909</v>
      </c>
      <c r="M115" s="14">
        <f ca="1">(ABS(K115)+0.3*ABS(L115))*SIGN(K115)</f>
        <v>20.189081818181819</v>
      </c>
      <c r="N115" s="14">
        <f t="shared" ref="N115:N119" ca="1" si="55">(ABS(L115)+0.3*ABS(K115))*SIGN(L115)</f>
        <v>52.89632727272727</v>
      </c>
      <c r="O115" s="14">
        <f ca="1">F115+M115</f>
        <v>25.508718181818182</v>
      </c>
      <c r="P115" s="14">
        <f ca="1">F115-M115</f>
        <v>-14.869445454545456</v>
      </c>
      <c r="Q115" s="14">
        <f ca="1">F115+N115</f>
        <v>58.215963636363632</v>
      </c>
      <c r="R115" s="14">
        <f ca="1">F115-N115</f>
        <v>-47.576690909090907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0.27627272727272728</v>
      </c>
      <c r="F116" s="14">
        <f t="shared" ca="1" si="56"/>
        <v>-0.14300000000000002</v>
      </c>
      <c r="G116" s="14">
        <f t="shared" ca="1" si="56"/>
        <v>78.074454545454543</v>
      </c>
      <c r="H116" s="14">
        <f t="shared" ca="1" si="56"/>
        <v>-6.0954545454545457</v>
      </c>
      <c r="I116" s="14">
        <f t="shared" ca="1" si="56"/>
        <v>-5.8090909090909086</v>
      </c>
      <c r="J116" s="14">
        <f t="shared" ca="1" si="56"/>
        <v>-5.8218181818181822</v>
      </c>
      <c r="K116" s="14">
        <f t="shared" ref="K116:K119" ca="1" si="57">(ABS(G116)+ABS(I116))*SIGN(G116)</f>
        <v>83.883545454545455</v>
      </c>
      <c r="L116" s="14">
        <f t="shared" ref="L116:L119" ca="1" si="58">(ABS(H116)+ABS(J116))*SIGN(H116)</f>
        <v>-11.917272727272728</v>
      </c>
      <c r="M116" s="14">
        <f t="shared" ref="M116:M118" ca="1" si="59">(ABS(K116)+0.3*ABS(L116))*SIGN(K116)</f>
        <v>87.458727272727273</v>
      </c>
      <c r="N116" s="14">
        <f t="shared" ca="1" si="55"/>
        <v>-37.082336363636365</v>
      </c>
      <c r="O116" s="14">
        <f t="shared" ref="O116:O118" ca="1" si="60">F116+M116</f>
        <v>87.315727272727273</v>
      </c>
      <c r="P116" s="14">
        <f t="shared" ref="P116:P118" ca="1" si="61">F116-M116</f>
        <v>-87.601727272727274</v>
      </c>
      <c r="Q116" s="14">
        <f t="shared" ref="Q116:Q118" ca="1" si="62">F116+N116</f>
        <v>-37.225336363636366</v>
      </c>
      <c r="R116" s="14">
        <f t="shared" ref="R116:R118" ca="1" si="63">F116-N116</f>
        <v>36.939336363636365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6.3869999999999996</v>
      </c>
      <c r="F117" s="14">
        <f t="shared" ca="1" si="64"/>
        <v>3.8439999999999999</v>
      </c>
      <c r="G117" s="14">
        <f t="shared" ca="1" si="64"/>
        <v>2.0920000000000001</v>
      </c>
      <c r="H117" s="14">
        <f t="shared" ca="1" si="64"/>
        <v>36.098999999999997</v>
      </c>
      <c r="I117" s="14">
        <f t="shared" ca="1" si="64"/>
        <v>-1.367</v>
      </c>
      <c r="J117" s="14">
        <f t="shared" ca="1" si="64"/>
        <v>-1.37</v>
      </c>
      <c r="K117" s="14">
        <f t="shared" ca="1" si="57"/>
        <v>3.4590000000000001</v>
      </c>
      <c r="L117" s="14">
        <f t="shared" ca="1" si="58"/>
        <v>37.468999999999994</v>
      </c>
      <c r="M117" s="14">
        <f t="shared" ca="1" si="59"/>
        <v>14.699699999999998</v>
      </c>
      <c r="N117" s="14">
        <f t="shared" ca="1" si="55"/>
        <v>38.506699999999995</v>
      </c>
      <c r="O117" s="14">
        <f t="shared" ca="1" si="60"/>
        <v>18.543699999999998</v>
      </c>
      <c r="P117" s="14">
        <f t="shared" ca="1" si="61"/>
        <v>-10.855699999999999</v>
      </c>
      <c r="Q117" s="14">
        <f t="shared" ca="1" si="62"/>
        <v>42.350699999999996</v>
      </c>
      <c r="R117" s="14">
        <f t="shared" ca="1" si="63"/>
        <v>-34.662699999999994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0.30199999999999999</v>
      </c>
      <c r="F118" s="14">
        <f t="shared" ca="1" si="65"/>
        <v>0.01</v>
      </c>
      <c r="G118" s="14">
        <f t="shared" ca="1" si="65"/>
        <v>44.905000000000001</v>
      </c>
      <c r="H118" s="14">
        <f t="shared" ca="1" si="65"/>
        <v>-3.722</v>
      </c>
      <c r="I118" s="14">
        <f t="shared" ca="1" si="65"/>
        <v>-3.387</v>
      </c>
      <c r="J118" s="14">
        <f t="shared" ca="1" si="65"/>
        <v>-3.3940000000000001</v>
      </c>
      <c r="K118" s="14">
        <f t="shared" ca="1" si="57"/>
        <v>48.292000000000002</v>
      </c>
      <c r="L118" s="14">
        <f t="shared" ca="1" si="58"/>
        <v>-7.1159999999999997</v>
      </c>
      <c r="M118" s="14">
        <f t="shared" ca="1" si="59"/>
        <v>50.4268</v>
      </c>
      <c r="N118" s="14">
        <f t="shared" ca="1" si="55"/>
        <v>-21.6036</v>
      </c>
      <c r="O118" s="14">
        <f t="shared" ca="1" si="60"/>
        <v>50.436799999999998</v>
      </c>
      <c r="P118" s="14">
        <f t="shared" ca="1" si="61"/>
        <v>-50.416800000000002</v>
      </c>
      <c r="Q118" s="14">
        <f t="shared" ca="1" si="62"/>
        <v>-21.593599999999999</v>
      </c>
      <c r="R118" s="14">
        <f t="shared" ca="1" si="63"/>
        <v>21.613600000000002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-606.77600000000007</v>
      </c>
      <c r="F119" s="14">
        <f ca="1">F105+L105</f>
        <v>-366.49099999999999</v>
      </c>
      <c r="G119" s="14">
        <f ca="1">G105</f>
        <v>59.783000000000001</v>
      </c>
      <c r="H119" s="14">
        <f t="shared" ref="H119:J119" ca="1" si="66">H105</f>
        <v>-13.678000000000001</v>
      </c>
      <c r="I119" s="14">
        <f t="shared" ca="1" si="66"/>
        <v>-4.7229999999999999</v>
      </c>
      <c r="J119" s="14">
        <f t="shared" ca="1" si="66"/>
        <v>-4.7330000000000005</v>
      </c>
      <c r="K119" s="14">
        <f t="shared" ca="1" si="57"/>
        <v>64.506</v>
      </c>
      <c r="L119" s="14">
        <f t="shared" ca="1" si="58"/>
        <v>-18.411000000000001</v>
      </c>
      <c r="M119" s="14">
        <f ca="1">(ABS(K119)+0.3*ABS(L119))*SIGN(K119)</f>
        <v>70.029300000000006</v>
      </c>
      <c r="N119" s="14">
        <f t="shared" ca="1" si="55"/>
        <v>-37.762799999999999</v>
      </c>
      <c r="O119" s="14">
        <f ca="1">F119+M119</f>
        <v>-296.46169999999995</v>
      </c>
      <c r="P119" s="14">
        <f ca="1">F119-M119</f>
        <v>-436.52030000000002</v>
      </c>
      <c r="Q119" s="14">
        <f ca="1">F119+N119</f>
        <v>-404.25379999999996</v>
      </c>
      <c r="R119" s="14">
        <f ca="1">F119-N119</f>
        <v>-328.72820000000002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-8.3898181818181818</v>
      </c>
      <c r="F122" s="14">
        <f t="shared" ca="1" si="67"/>
        <v>-5.0606363636363643</v>
      </c>
      <c r="G122" s="14">
        <f t="shared" ca="1" si="67"/>
        <v>-2.7795454545454543</v>
      </c>
      <c r="H122" s="14">
        <f t="shared" ca="1" si="67"/>
        <v>-47.882000000000005</v>
      </c>
      <c r="I122" s="14">
        <f t="shared" ca="1" si="67"/>
        <v>1.810909090909091</v>
      </c>
      <c r="J122" s="14">
        <f t="shared" ca="1" si="67"/>
        <v>1.8140909090909092</v>
      </c>
      <c r="K122" s="14">
        <f ca="1">(ABS(G122)+ABS(I122))*SIGN(G122)</f>
        <v>-4.5904545454545449</v>
      </c>
      <c r="L122" s="14">
        <f ca="1">(ABS(H122)+ABS(J122))*SIGN(H122)</f>
        <v>-49.696090909090913</v>
      </c>
      <c r="M122" s="14">
        <f t="shared" ref="M122:M126" ca="1" si="68">(ABS(K122)+0.3*ABS(L122))*SIGN(K122)</f>
        <v>-19.499281818181817</v>
      </c>
      <c r="N122" s="14">
        <f t="shared" ref="N122:N126" ca="1" si="69">(ABS(L122)+0.3*ABS(K122))*SIGN(L122)</f>
        <v>-51.073227272727273</v>
      </c>
      <c r="O122" s="14">
        <f ca="1">F122+M122</f>
        <v>-24.559918181818183</v>
      </c>
      <c r="P122" s="14">
        <f ca="1">F122-M122</f>
        <v>14.438645454545453</v>
      </c>
      <c r="Q122" s="14">
        <f ca="1">F122+N122</f>
        <v>-56.133863636363635</v>
      </c>
      <c r="R122" s="14">
        <f ca="1">F122-N122</f>
        <v>46.01259090909091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-0.54027272727272724</v>
      </c>
      <c r="F123" s="14">
        <f t="shared" ca="1" si="70"/>
        <v>-0.16999999999999998</v>
      </c>
      <c r="G123" s="14">
        <f t="shared" ca="1" si="70"/>
        <v>-44.249454545454547</v>
      </c>
      <c r="H123" s="14">
        <f t="shared" ca="1" si="70"/>
        <v>3.980454545454545</v>
      </c>
      <c r="I123" s="14">
        <f t="shared" ca="1" si="70"/>
        <v>3.3340909090909085</v>
      </c>
      <c r="J123" s="14">
        <f t="shared" ca="1" si="70"/>
        <v>3.3418181818181822</v>
      </c>
      <c r="K123" s="14">
        <f t="shared" ref="K123:K126" ca="1" si="71">(ABS(G123)+ABS(I123))*SIGN(G123)</f>
        <v>-47.583545454545458</v>
      </c>
      <c r="L123" s="14">
        <f t="shared" ref="L123:L126" ca="1" si="72">(ABS(H123)+ABS(J123))*SIGN(H123)</f>
        <v>7.3222727272727273</v>
      </c>
      <c r="M123" s="14">
        <f t="shared" ca="1" si="68"/>
        <v>-49.780227272727274</v>
      </c>
      <c r="N123" s="14">
        <f t="shared" ca="1" si="69"/>
        <v>21.597336363636366</v>
      </c>
      <c r="O123" s="14">
        <f t="shared" ref="O123:O125" ca="1" si="73">F123+M123</f>
        <v>-49.950227272727275</v>
      </c>
      <c r="P123" s="14">
        <f t="shared" ref="P123:P125" ca="1" si="74">F123-M123</f>
        <v>49.610227272727272</v>
      </c>
      <c r="Q123" s="14">
        <f t="shared" ref="Q123:Q125" ca="1" si="75">F123+N123</f>
        <v>21.427336363636364</v>
      </c>
      <c r="R123" s="14">
        <f t="shared" ref="R123:R125" ca="1" si="76">F123-N123</f>
        <v>-21.767336363636367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6.3869999999999996</v>
      </c>
      <c r="F124" s="14">
        <f t="shared" ref="F124:J124" ca="1" si="77">F117</f>
        <v>3.8439999999999999</v>
      </c>
      <c r="G124" s="14">
        <f t="shared" ca="1" si="77"/>
        <v>2.0920000000000001</v>
      </c>
      <c r="H124" s="14">
        <f t="shared" ca="1" si="77"/>
        <v>36.098999999999997</v>
      </c>
      <c r="I124" s="14">
        <f t="shared" ca="1" si="77"/>
        <v>-1.367</v>
      </c>
      <c r="J124" s="14">
        <f t="shared" ca="1" si="77"/>
        <v>-1.37</v>
      </c>
      <c r="K124" s="14">
        <f t="shared" ca="1" si="71"/>
        <v>3.4590000000000001</v>
      </c>
      <c r="L124" s="14">
        <f t="shared" ca="1" si="72"/>
        <v>37.468999999999994</v>
      </c>
      <c r="M124" s="14">
        <f t="shared" ca="1" si="68"/>
        <v>14.699699999999998</v>
      </c>
      <c r="N124" s="14">
        <f t="shared" ca="1" si="69"/>
        <v>38.506699999999995</v>
      </c>
      <c r="O124" s="14">
        <f t="shared" ca="1" si="73"/>
        <v>18.543699999999998</v>
      </c>
      <c r="P124" s="14">
        <f t="shared" ca="1" si="74"/>
        <v>-10.855699999999999</v>
      </c>
      <c r="Q124" s="14">
        <f t="shared" ca="1" si="75"/>
        <v>42.350699999999996</v>
      </c>
      <c r="R124" s="14">
        <f t="shared" ca="1" si="76"/>
        <v>-34.662699999999994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0.30199999999999999</v>
      </c>
      <c r="F125" s="14">
        <f t="shared" ref="F125:J125" ca="1" si="78">F118</f>
        <v>0.01</v>
      </c>
      <c r="G125" s="14">
        <f t="shared" ca="1" si="78"/>
        <v>44.905000000000001</v>
      </c>
      <c r="H125" s="14">
        <f t="shared" ca="1" si="78"/>
        <v>-3.722</v>
      </c>
      <c r="I125" s="14">
        <f t="shared" ca="1" si="78"/>
        <v>-3.387</v>
      </c>
      <c r="J125" s="14">
        <f t="shared" ca="1" si="78"/>
        <v>-3.3940000000000001</v>
      </c>
      <c r="K125" s="14">
        <f t="shared" ca="1" si="71"/>
        <v>48.292000000000002</v>
      </c>
      <c r="L125" s="14">
        <f t="shared" ca="1" si="72"/>
        <v>-7.1159999999999997</v>
      </c>
      <c r="M125" s="14">
        <f t="shared" ca="1" si="68"/>
        <v>50.4268</v>
      </c>
      <c r="N125" s="14">
        <f t="shared" ca="1" si="69"/>
        <v>-21.6036</v>
      </c>
      <c r="O125" s="14">
        <f t="shared" ca="1" si="73"/>
        <v>50.436799999999998</v>
      </c>
      <c r="P125" s="14">
        <f t="shared" ca="1" si="74"/>
        <v>-50.416800000000002</v>
      </c>
      <c r="Q125" s="14">
        <f t="shared" ca="1" si="75"/>
        <v>-21.593599999999999</v>
      </c>
      <c r="R125" s="14">
        <f t="shared" ca="1" si="76"/>
        <v>21.613600000000002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-625.197</v>
      </c>
      <c r="F126" s="14">
        <f ca="1">F112+L112</f>
        <v>-380.661</v>
      </c>
      <c r="G126" s="14">
        <f t="shared" ref="G126:J126" ca="1" si="79">G112</f>
        <v>59.783000000000001</v>
      </c>
      <c r="H126" s="14">
        <f t="shared" ca="1" si="79"/>
        <v>-13.678000000000001</v>
      </c>
      <c r="I126" s="14">
        <f t="shared" ca="1" si="79"/>
        <v>-4.7229999999999999</v>
      </c>
      <c r="J126" s="14">
        <f t="shared" ca="1" si="79"/>
        <v>-4.7330000000000005</v>
      </c>
      <c r="K126" s="14">
        <f t="shared" ca="1" si="71"/>
        <v>64.506</v>
      </c>
      <c r="L126" s="14">
        <f t="shared" ca="1" si="72"/>
        <v>-18.411000000000001</v>
      </c>
      <c r="M126" s="14">
        <f t="shared" ca="1" si="68"/>
        <v>70.029300000000006</v>
      </c>
      <c r="N126" s="14">
        <f t="shared" ca="1" si="69"/>
        <v>-37.762799999999999</v>
      </c>
      <c r="O126" s="14">
        <f ca="1">F126+M126</f>
        <v>-310.63170000000002</v>
      </c>
      <c r="P126" s="14">
        <f ca="1">F126-M126</f>
        <v>-450.69029999999998</v>
      </c>
      <c r="Q126" s="14">
        <f ca="1">F126+N126</f>
        <v>-418.42380000000003</v>
      </c>
      <c r="R126" s="14">
        <f ca="1">F126-N126</f>
        <v>-342.89819999999997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60" t="s">
        <v>113</v>
      </c>
      <c r="AA127" s="60"/>
      <c r="AB127" s="60"/>
      <c r="AC127" s="60" t="s">
        <v>114</v>
      </c>
      <c r="AD127" s="60"/>
      <c r="AE127" s="60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19</v>
      </c>
      <c r="D129" s="1" t="s">
        <v>52</v>
      </c>
      <c r="E129" s="17">
        <f ca="1">E115</f>
        <v>8.8558181818181829</v>
      </c>
      <c r="F129" s="4">
        <f t="shared" ref="F129:F130" ca="1" si="80">O115</f>
        <v>25.508718181818182</v>
      </c>
      <c r="G129" s="4">
        <f t="shared" ref="G129:G130" ca="1" si="81">P115</f>
        <v>-14.869445454545456</v>
      </c>
      <c r="H129" s="18">
        <f t="shared" ref="H129:H130" ca="1" si="82">Q115</f>
        <v>58.215963636363632</v>
      </c>
      <c r="I129" s="18">
        <f t="shared" ref="I129:I130" ca="1" si="83">R115</f>
        <v>-47.576690909090907</v>
      </c>
      <c r="J129" s="4">
        <f>INDEX($N$33:$N$44,MATCH(A131,$L$33:$L$44,-1),1)</f>
        <v>176.23944000000003</v>
      </c>
      <c r="K129" s="17">
        <f ca="1">MAX(ABS(F129),IF(J129="---",0,0.3*J129))</f>
        <v>52.871832000000005</v>
      </c>
      <c r="L129" s="17">
        <f ca="1">MAX(ABS(G129),IF(J129="---",0,0.3*J129))</f>
        <v>52.871832000000005</v>
      </c>
      <c r="M129" s="17">
        <f ca="1">MAX(ABS(H129),J129)</f>
        <v>176.23944000000003</v>
      </c>
      <c r="N129" s="17">
        <f ca="1">MAX(ABS(I129),J129)</f>
        <v>176.23944000000003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1.5122644326347732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14.42546209233409</v>
      </c>
      <c r="T129" s="19">
        <f ca="1">MAX(N129-$Z97*(1-((0.48*$Z96+N131)/(0.48*$Z96))^2),0)/(($F97-2*$F98)*$O$2)*1000</f>
        <v>15.403697914313971</v>
      </c>
      <c r="U129" s="17">
        <f ca="1">MAX(P129:T129)</f>
        <v>15.403697914313971</v>
      </c>
      <c r="V129" s="49">
        <f>AB131</f>
        <v>12.566370614359172</v>
      </c>
      <c r="W129" s="8">
        <f>2*V129*$O$2/10</f>
        <v>983.45509155854393</v>
      </c>
      <c r="X129" s="4">
        <f>W129*(F97-2*F98)/200</f>
        <v>108.18006007143984</v>
      </c>
      <c r="Y129" s="52"/>
      <c r="Z129">
        <v>4</v>
      </c>
      <c r="AA129">
        <v>20</v>
      </c>
      <c r="AB129">
        <f>((PI()*(AA129/10)^2)/4)*Z129</f>
        <v>12.566370614359172</v>
      </c>
      <c r="AC129">
        <v>2</v>
      </c>
      <c r="AD129">
        <v>20</v>
      </c>
      <c r="AE129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0.27627272727272728</v>
      </c>
      <c r="F130" s="18">
        <f t="shared" ca="1" si="80"/>
        <v>87.315727272727273</v>
      </c>
      <c r="G130" s="18">
        <f t="shared" ca="1" si="81"/>
        <v>-87.601727272727274</v>
      </c>
      <c r="H130" s="4">
        <f t="shared" ca="1" si="82"/>
        <v>-37.225336363636366</v>
      </c>
      <c r="I130" s="4">
        <f t="shared" ca="1" si="83"/>
        <v>36.939336363636365</v>
      </c>
      <c r="J130" s="4">
        <f>INDEX($O$33:$O$44,MATCH(A131,$L$33:$L$44,-1),1)</f>
        <v>119.58999</v>
      </c>
      <c r="K130" s="17">
        <f ca="1">MAX(ABS(F130),J130)</f>
        <v>119.58999</v>
      </c>
      <c r="L130" s="17">
        <f ca="1">MAX(ABS(G130),J130)</f>
        <v>119.58999</v>
      </c>
      <c r="M130" s="17">
        <f ca="1">MAX(ABS(H130),IF(J130="---",0,0.3*J130))</f>
        <v>37.225336363636366</v>
      </c>
      <c r="N130" s="17">
        <f ca="1">MAX(ABS(I130),IF(J130="---",0,0.3*J130))</f>
        <v>36.939336363636365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1.0963816377728763</v>
      </c>
      <c r="R130" s="19">
        <f ca="1">MAX(L130-$Z98*(1-((0.48*$Z96+L131)/(0.48*$Z96))^2),0)/(($F96-2*$F98)*$O$2)*1000</f>
        <v>0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1.0963816377728763</v>
      </c>
      <c r="V130" s="49">
        <f>AE131</f>
        <v>7.822565707438585</v>
      </c>
      <c r="W130" s="8">
        <f>2*V130*$O$2/10</f>
        <v>612.20079449519369</v>
      </c>
      <c r="X130" s="4">
        <f>W130*(F96-2*F98)/200</f>
        <v>189.78224629351004</v>
      </c>
      <c r="Y130" s="52"/>
      <c r="Z130">
        <v>0</v>
      </c>
      <c r="AA130">
        <v>16</v>
      </c>
      <c r="AB130">
        <f>((PI()*(AA130/10)^2)/4)*Z130</f>
        <v>0</v>
      </c>
      <c r="AC130">
        <v>1</v>
      </c>
      <c r="AD130">
        <v>14</v>
      </c>
      <c r="AE130">
        <f>((PI()*(AD130/10)^2)/4)*AC130</f>
        <v>1.5393804002589984</v>
      </c>
    </row>
    <row r="131" spans="1:31" x14ac:dyDescent="0.2">
      <c r="A131" s="1">
        <f>B97</f>
        <v>4</v>
      </c>
      <c r="D131" s="1" t="s">
        <v>10</v>
      </c>
      <c r="E131" s="20">
        <f ca="1">E119</f>
        <v>-606.77600000000007</v>
      </c>
      <c r="F131" s="8">
        <f ca="1">O119</f>
        <v>-296.46169999999995</v>
      </c>
      <c r="G131" s="8">
        <f ca="1">P119</f>
        <v>-436.52030000000002</v>
      </c>
      <c r="H131" s="8">
        <f ca="1">Q119</f>
        <v>-404.25379999999996</v>
      </c>
      <c r="I131" s="8">
        <f ca="1">R119</f>
        <v>-328.72820000000002</v>
      </c>
      <c r="K131" s="17">
        <f ca="1">F131</f>
        <v>-296.46169999999995</v>
      </c>
      <c r="L131" s="17">
        <f t="shared" ref="L131" ca="1" si="84">G131</f>
        <v>-436.52030000000002</v>
      </c>
      <c r="M131" s="17">
        <f t="shared" ref="M131" ca="1" si="85">H131</f>
        <v>-404.25379999999996</v>
      </c>
      <c r="N131" s="17">
        <f t="shared" ref="N131" ca="1" si="86">I131</f>
        <v>-328.72820000000002</v>
      </c>
      <c r="AB131" s="56">
        <f>SUM(AB129:AB130)</f>
        <v>12.566370614359172</v>
      </c>
      <c r="AE131" s="56">
        <f>SUM(AE129:AE130)</f>
        <v>7.822565707438585</v>
      </c>
    </row>
    <row r="132" spans="1:31" x14ac:dyDescent="0.2">
      <c r="D132" s="7" t="s">
        <v>74</v>
      </c>
      <c r="E132" s="4">
        <f ca="1">($Z97+$X129)*(1-ABS((0.48*$Z96+E131)/(0.48*$Z96+$W129))^(1+1/(1+$W129/$Z96)))</f>
        <v>182.65169919960135</v>
      </c>
      <c r="K132" s="4">
        <f ca="1">($Z97+$X129)*(1-ABS((0.48*$Z96+K131)/(0.48*$Z96+$W129))^(1+1/(1+$W129/$Z96)))</f>
        <v>158.07621986515602</v>
      </c>
      <c r="L132" s="4">
        <f ca="1">($Z97+$X129)*(1-ABS((0.48*$Z96+L131)/(0.48*$Z96+$W129))^(1+1/(1+$W129/$Z96)))</f>
        <v>169.8951585591052</v>
      </c>
      <c r="M132" s="4">
        <f ca="1">($Z97+$X129)*(1-ABS((0.48*$Z96+M131)/(0.48*$Z96+$W129))^(1+1/(1+$W129/$Z96)))</f>
        <v>167.27656381840916</v>
      </c>
      <c r="N132" s="4">
        <f ca="1">($Z97+$X129)*(1-ABS((0.48*$Z96+N131)/(0.48*$Z96+$W129))^(1+1/(1+$W129/$Z96)))</f>
        <v>160.90267275138734</v>
      </c>
    </row>
    <row r="133" spans="1:31" x14ac:dyDescent="0.2">
      <c r="D133" s="7" t="s">
        <v>75</v>
      </c>
      <c r="E133" s="4">
        <f ca="1">($Z98+$X130)*(1-ABS((0.48*$Z96+E131)/(0.48*$Z96+$W130))^(1+1/(1+$W130/$Z96)))</f>
        <v>356.4744286894765</v>
      </c>
      <c r="K133" s="4">
        <f ca="1">($Z98+$X130)*(1-ABS((0.48*$Z96+K131)/(0.48*$Z96+$W130))^(1+1/(1+$W130/$Z96)))</f>
        <v>290.12004263299303</v>
      </c>
      <c r="L133" s="4">
        <f ca="1">($Z98+$X130)*(1-ABS((0.48*$Z96+L131)/(0.48*$Z96+$W130))^(1+1/(1+$W130/$Z96)))</f>
        <v>322.23454111851743</v>
      </c>
      <c r="M133" s="4">
        <f ca="1">($Z98+$X130)*(1-ABS((0.48*$Z96+M131)/(0.48*$Z96+$W130))^(1+1/(1+$W130/$Z96)))</f>
        <v>315.14827669942849</v>
      </c>
      <c r="N133" s="4">
        <f ca="1">($Z98+$X130)*(1-ABS((0.48*$Z96+N131)/(0.48*$Z96+$W130))^(1+1/(1+$W130/$Z96)))</f>
        <v>297.82950072260053</v>
      </c>
    </row>
    <row r="134" spans="1:31" x14ac:dyDescent="0.2">
      <c r="A134" t="str">
        <f ca="1">IF(MAX(E134:N134)&gt;1,"non verificato","verificato")</f>
        <v>non verificato</v>
      </c>
      <c r="D134" s="7" t="s">
        <v>76</v>
      </c>
      <c r="E134" s="3">
        <f ca="1">ABS(E129/E132)^1.5+ABS(E130/E133)^1.5</f>
        <v>1.0697548562161751E-2</v>
      </c>
      <c r="K134" s="3">
        <f t="shared" ref="K134:N134" ca="1" si="87">ABS(K129/K132)^1.5+ABS(K130/K133)^1.5</f>
        <v>0.45808802619645228</v>
      </c>
      <c r="L134" s="3">
        <f t="shared" ca="1" si="87"/>
        <v>0.39969755427497161</v>
      </c>
      <c r="M134" s="3">
        <f t="shared" ca="1" si="87"/>
        <v>1.1220351668366388</v>
      </c>
      <c r="N134" s="3">
        <f t="shared" ca="1" si="87"/>
        <v>1.190010235177648</v>
      </c>
    </row>
    <row r="135" spans="1:31" x14ac:dyDescent="0.2">
      <c r="Z135" s="60" t="s">
        <v>113</v>
      </c>
      <c r="AA135" s="60"/>
      <c r="AB135" s="60"/>
      <c r="AC135" s="60" t="s">
        <v>114</v>
      </c>
      <c r="AD135" s="60"/>
      <c r="AE135" s="60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s="54" t="s">
        <v>110</v>
      </c>
      <c r="AA136" s="54" t="s">
        <v>111</v>
      </c>
      <c r="AB136" s="54" t="s">
        <v>112</v>
      </c>
      <c r="AC136" s="54" t="s">
        <v>110</v>
      </c>
      <c r="AD136" s="54" t="s">
        <v>111</v>
      </c>
      <c r="AE136" s="54" t="s">
        <v>112</v>
      </c>
    </row>
    <row r="137" spans="1:31" x14ac:dyDescent="0.2">
      <c r="D137" s="1" t="s">
        <v>52</v>
      </c>
      <c r="E137" s="17">
        <f ca="1">E122</f>
        <v>-8.3898181818181818</v>
      </c>
      <c r="F137" s="4">
        <f t="shared" ref="F137:F138" ca="1" si="88">O122</f>
        <v>-24.559918181818183</v>
      </c>
      <c r="G137" s="4">
        <f t="shared" ref="G137:G138" ca="1" si="89">P122</f>
        <v>14.438645454545453</v>
      </c>
      <c r="H137" s="18">
        <f t="shared" ref="H137:H138" ca="1" si="90">Q122</f>
        <v>-56.133863636363635</v>
      </c>
      <c r="I137" s="18">
        <f t="shared" ref="I137:I138" ca="1" si="91">R122</f>
        <v>46.01259090909091</v>
      </c>
      <c r="J137" s="4">
        <f>INDEX($N$33:$N$44,MATCH(A131,$L$33:$L$44,-1)+1,1)</f>
        <v>142.22832</v>
      </c>
      <c r="K137" s="17">
        <f ca="1">MAX(ABS(F137),IF(J137="---",0,0.3*J137))</f>
        <v>42.668495999999998</v>
      </c>
      <c r="L137" s="17">
        <f ca="1">MAX(ABS(G137),IF(J137="---",0,0.3*J137))</f>
        <v>42.668495999999998</v>
      </c>
      <c r="M137" s="17">
        <f ca="1">MAX(ABS(H137),J137)</f>
        <v>142.22832</v>
      </c>
      <c r="N137" s="17">
        <f ca="1">MAX(ABS(I137),J137)</f>
        <v>142.22832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0.13261020890429209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10.298894479816047</v>
      </c>
      <c r="T137" s="19">
        <f ca="1">MAX(N137-$Z97*(1-((0.48*$Z96+N139)/(0.48*$Z96))^2),0)/(($F97-2*$F98)*$O$2)*1000</f>
        <v>11.264071908887859</v>
      </c>
      <c r="U137" s="17">
        <f ca="1">MAX(P137:T137)</f>
        <v>11.264071908887859</v>
      </c>
      <c r="V137" s="49">
        <f>AB139</f>
        <v>12.566370614359172</v>
      </c>
      <c r="W137" s="8">
        <f>2*V137*$O$2/10</f>
        <v>983.45509155854393</v>
      </c>
      <c r="X137" s="4">
        <f>W137*(F97-2*F98)/200</f>
        <v>108.18006007143984</v>
      </c>
      <c r="Z137">
        <v>4</v>
      </c>
      <c r="AA137">
        <v>20</v>
      </c>
      <c r="AB137">
        <f>((PI()*(AA137/10)^2)/4)*Z137</f>
        <v>12.566370614359172</v>
      </c>
      <c r="AC137">
        <v>2</v>
      </c>
      <c r="AD137">
        <v>20</v>
      </c>
      <c r="AE137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-0.54027272727272724</v>
      </c>
      <c r="F138" s="18">
        <f t="shared" ca="1" si="88"/>
        <v>-49.950227272727275</v>
      </c>
      <c r="G138" s="18">
        <f t="shared" ca="1" si="89"/>
        <v>49.610227272727272</v>
      </c>
      <c r="H138" s="4">
        <f t="shared" ca="1" si="90"/>
        <v>21.427336363636364</v>
      </c>
      <c r="I138" s="4">
        <f t="shared" ca="1" si="91"/>
        <v>-21.767336363636367</v>
      </c>
      <c r="J138" s="4">
        <f>INDEX($O$33:$O$44,MATCH(A131,$L$33:$L$44,-1)+1,1)</f>
        <v>133.54535999999999</v>
      </c>
      <c r="K138" s="17">
        <f ca="1">MAX(ABS(F138),J138)</f>
        <v>133.54535999999999</v>
      </c>
      <c r="L138" s="17">
        <f ca="1">MAX(ABS(G138),J138)</f>
        <v>133.54535999999999</v>
      </c>
      <c r="M138" s="17">
        <f ca="1">MAX(ABS(H138),IF(J138="---",0,0.3*J138))</f>
        <v>40.063607999999995</v>
      </c>
      <c r="N138" s="17">
        <f ca="1">MAX(ABS(I138),IF(J138="---",0,0.3*J138))</f>
        <v>40.063607999999995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1.5106330546841988</v>
      </c>
      <c r="R138" s="19">
        <f ca="1">MAX(L138-$Z98*(1-((0.48*$Z96+L139)/(0.48*$Z96))^2),0)/(($F96-2*$F98)*$O$2)*1000</f>
        <v>2.8693361318449781E-2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1.5106330546841988</v>
      </c>
      <c r="V138" s="49">
        <f>AE139</f>
        <v>7.822565707438585</v>
      </c>
      <c r="W138" s="8">
        <f>2*V138*$O$2/10</f>
        <v>612.20079449519369</v>
      </c>
      <c r="X138" s="4">
        <f>W138*(F96-2*F98)/200</f>
        <v>189.78224629351004</v>
      </c>
      <c r="Z138">
        <v>0</v>
      </c>
      <c r="AA138">
        <v>16</v>
      </c>
      <c r="AB138">
        <f>((PI()*(AA138/10)^2)/4)*Z138</f>
        <v>0</v>
      </c>
      <c r="AC138">
        <v>1</v>
      </c>
      <c r="AD138">
        <v>14</v>
      </c>
      <c r="AE138">
        <f>((PI()*(AD138/10)^2)/4)*AC138</f>
        <v>1.5393804002589984</v>
      </c>
    </row>
    <row r="139" spans="1:31" x14ac:dyDescent="0.2">
      <c r="D139" s="1" t="s">
        <v>10</v>
      </c>
      <c r="E139" s="20">
        <f ca="1">E126</f>
        <v>-625.197</v>
      </c>
      <c r="F139" s="8">
        <f ca="1">O126</f>
        <v>-310.63170000000002</v>
      </c>
      <c r="G139" s="8">
        <f ca="1">P126</f>
        <v>-450.69029999999998</v>
      </c>
      <c r="H139" s="8">
        <f ca="1">Q126</f>
        <v>-418.42380000000003</v>
      </c>
      <c r="I139" s="8">
        <f ca="1">R126</f>
        <v>-342.89819999999997</v>
      </c>
      <c r="K139" s="17">
        <f ca="1">F139</f>
        <v>-310.63170000000002</v>
      </c>
      <c r="L139" s="17">
        <f t="shared" ref="L139" ca="1" si="92">G139</f>
        <v>-450.69029999999998</v>
      </c>
      <c r="M139" s="17">
        <f t="shared" ref="M139" ca="1" si="93">H139</f>
        <v>-418.42380000000003</v>
      </c>
      <c r="N139" s="17">
        <f t="shared" ref="N139" ca="1" si="94">I139</f>
        <v>-342.89819999999997</v>
      </c>
      <c r="Z139" s="54"/>
      <c r="AA139" s="54"/>
      <c r="AB139" s="55">
        <f>SUM(AB137:AB138)</f>
        <v>12.566370614359172</v>
      </c>
      <c r="AC139" s="54"/>
      <c r="AD139" s="54"/>
      <c r="AE139" s="55">
        <f>SUM(AE137:AE138)</f>
        <v>7.822565707438585</v>
      </c>
    </row>
    <row r="140" spans="1:31" x14ac:dyDescent="0.2">
      <c r="D140" s="7" t="s">
        <v>74</v>
      </c>
      <c r="E140" s="4">
        <f ca="1">($Z97+$X137)*(1-ABS((0.48*$Z96+E139)/(0.48*$Z96+$W137))^(1+1/(1+$W137/$Z96)))</f>
        <v>183.92282245342662</v>
      </c>
      <c r="K140" s="4">
        <f ca="1">($Z97+$X137)*(1-ABS((0.48*$Z96+K139)/(0.48*$Z96+$W137))^(1+1/(1+$W137/$Z96)))</f>
        <v>159.32503773443912</v>
      </c>
      <c r="L140" s="4">
        <f ca="1">($Z97+$X137)*(1-ABS((0.48*$Z96+L139)/(0.48*$Z96+$W137))^(1+1/(1+$W137/$Z96)))</f>
        <v>171.0251624524505</v>
      </c>
      <c r="M140" s="4">
        <f ca="1">($Z97+$X137)*(1-ABS((0.48*$Z96+M139)/(0.48*$Z96+$W137))^(1+1/(1+$W137/$Z96)))</f>
        <v>168.43429308738246</v>
      </c>
      <c r="N140" s="4">
        <f ca="1">($Z97+$X137)*(1-ABS((0.48*$Z96+N139)/(0.48*$Z96+$W137))^(1+1/(1+$W137/$Z96)))</f>
        <v>162.12446122762782</v>
      </c>
    </row>
    <row r="141" spans="1:31" x14ac:dyDescent="0.2">
      <c r="D141" s="7" t="s">
        <v>75</v>
      </c>
      <c r="E141" s="4">
        <f ca="1">($Z98+$X138)*(1-ABS((0.48*$Z96+E139)/(0.48*$Z96+$W138))^(1+1/(1+$W138/$Z96)))</f>
        <v>359.85699094095554</v>
      </c>
      <c r="K141" s="4">
        <f ca="1">($Z98+$X138)*(1-ABS((0.48*$Z96+K139)/(0.48*$Z96+$W138))^(1+1/(1+$W138/$Z96)))</f>
        <v>293.52846630361728</v>
      </c>
      <c r="L141" s="4">
        <f ca="1">($Z98+$X138)*(1-ABS((0.48*$Z96+L139)/(0.48*$Z96+$W138))^(1+1/(1+$W138/$Z96)))</f>
        <v>325.28693683267028</v>
      </c>
      <c r="M141" s="4">
        <f ca="1">($Z98+$X138)*(1-ABS((0.48*$Z96+M139)/(0.48*$Z96+$W138))^(1+1/(1+$W138/$Z96)))</f>
        <v>318.28341990881296</v>
      </c>
      <c r="N141" s="4">
        <f ca="1">($Z98+$X138)*(1-ABS((0.48*$Z96+N139)/(0.48*$Z96+$W138))^(1+1/(1+$W138/$Z96)))</f>
        <v>301.15660942964342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9.8007850306807004E-3</v>
      </c>
      <c r="K142" s="3">
        <f t="shared" ref="K142:N142" ca="1" si="95">ABS(K137/K140)^1.5+ABS(K138/K141)^1.5</f>
        <v>0.44547046939869783</v>
      </c>
      <c r="L142" s="3">
        <f t="shared" ca="1" si="95"/>
        <v>0.38766819717198991</v>
      </c>
      <c r="M142" s="3">
        <f t="shared" ca="1" si="95"/>
        <v>0.82060778817222435</v>
      </c>
      <c r="N142" s="3">
        <f t="shared" ca="1" si="95"/>
        <v>0.87020853699540768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19</v>
      </c>
      <c r="D145" t="s">
        <v>20</v>
      </c>
      <c r="E145" s="1" t="s">
        <v>21</v>
      </c>
      <c r="F145" s="46">
        <v>80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202.92413880344878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30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122.4</v>
      </c>
      <c r="AA146" s="5" t="s">
        <v>35</v>
      </c>
      <c r="AB146" s="10" t="s">
        <v>120</v>
      </c>
      <c r="AC146" s="10">
        <f ca="1">1.3*MAX(E182,E190)*2/((M147-M146-M145)/100)</f>
        <v>484.66357059951395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326.39999999999998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10.711</v>
      </c>
      <c r="F150" s="4">
        <f t="shared" ca="1" si="96"/>
        <v>6.4870000000000001</v>
      </c>
      <c r="G150" s="4">
        <f t="shared" ca="1" si="96"/>
        <v>4.6470000000000002</v>
      </c>
      <c r="H150" s="4">
        <f t="shared" ca="1" si="96"/>
        <v>80.61</v>
      </c>
      <c r="I150" s="4">
        <f t="shared" ca="1" si="96"/>
        <v>-3.0379999999999998</v>
      </c>
      <c r="J150" s="4">
        <f t="shared" ca="1" si="96"/>
        <v>-3.0449999999999999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0.57799999999999996</v>
      </c>
      <c r="F151" s="4">
        <f t="shared" ca="1" si="97"/>
        <v>0.23100000000000001</v>
      </c>
      <c r="G151" s="4">
        <f t="shared" ca="1" si="97"/>
        <v>117.13500000000001</v>
      </c>
      <c r="H151" s="4">
        <f t="shared" ca="1" si="97"/>
        <v>-9.4510000000000005</v>
      </c>
      <c r="I151" s="4">
        <f t="shared" ca="1" si="97"/>
        <v>-8.8330000000000002</v>
      </c>
      <c r="J151" s="4">
        <f t="shared" ca="1" si="97"/>
        <v>-8.8510000000000009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6.4</v>
      </c>
      <c r="F152" s="4">
        <f t="shared" ca="1" si="98"/>
        <v>3.875</v>
      </c>
      <c r="G152" s="4">
        <f t="shared" ca="1" si="98"/>
        <v>2.7970000000000002</v>
      </c>
      <c r="H152" s="4">
        <f t="shared" ca="1" si="98"/>
        <v>48.338999999999999</v>
      </c>
      <c r="I152" s="4">
        <f t="shared" ca="1" si="98"/>
        <v>-1.819</v>
      </c>
      <c r="J152" s="4">
        <f t="shared" ca="1" si="98"/>
        <v>-1.823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0.496</v>
      </c>
      <c r="F153" s="4">
        <f t="shared" ca="1" si="99"/>
        <v>0.218</v>
      </c>
      <c r="G153" s="4">
        <f t="shared" ca="1" si="99"/>
        <v>61.396999999999998</v>
      </c>
      <c r="H153" s="4">
        <f t="shared" ca="1" si="99"/>
        <v>-5.407</v>
      </c>
      <c r="I153" s="4">
        <f t="shared" ca="1" si="99"/>
        <v>-4.7699999999999996</v>
      </c>
      <c r="J153" s="4">
        <f t="shared" ca="1" si="99"/>
        <v>-4.78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-916.47600000000011</v>
      </c>
      <c r="F154" s="4">
        <f t="shared" ca="1" si="100"/>
        <v>-551.73899999999992</v>
      </c>
      <c r="G154" s="4">
        <f t="shared" ca="1" si="100"/>
        <v>131.91800000000001</v>
      </c>
      <c r="H154" s="4">
        <f t="shared" ca="1" si="100"/>
        <v>-26.077999999999999</v>
      </c>
      <c r="I154" s="4">
        <f t="shared" ca="1" si="100"/>
        <v>-10.203000000000001</v>
      </c>
      <c r="J154" s="4">
        <f t="shared" ca="1" si="100"/>
        <v>-10.225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-10.407999999999999</v>
      </c>
      <c r="F157" s="4">
        <f t="shared" ca="1" si="101"/>
        <v>-6.3010000000000002</v>
      </c>
      <c r="G157" s="4">
        <f t="shared" ca="1" si="101"/>
        <v>-4.5830000000000002</v>
      </c>
      <c r="H157" s="4">
        <f t="shared" ca="1" si="101"/>
        <v>-78.914000000000001</v>
      </c>
      <c r="I157" s="4">
        <f t="shared" ca="1" si="101"/>
        <v>2.9660000000000002</v>
      </c>
      <c r="J157" s="4">
        <f t="shared" ca="1" si="101"/>
        <v>2.972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-1.06</v>
      </c>
      <c r="F158" s="4">
        <f t="shared" ca="1" si="102"/>
        <v>-0.49</v>
      </c>
      <c r="G158" s="4">
        <f t="shared" ca="1" si="102"/>
        <v>-86.921999999999997</v>
      </c>
      <c r="H158" s="4">
        <f t="shared" ca="1" si="102"/>
        <v>8.4380000000000006</v>
      </c>
      <c r="I158" s="4">
        <f t="shared" ca="1" si="102"/>
        <v>6.9089999999999998</v>
      </c>
      <c r="J158" s="4">
        <f t="shared" ca="1" si="102"/>
        <v>6.9240000000000004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6.4</v>
      </c>
      <c r="F159" s="4">
        <f t="shared" ref="F159:J159" ca="1" si="103">F152</f>
        <v>3.875</v>
      </c>
      <c r="G159" s="4">
        <f t="shared" ca="1" si="103"/>
        <v>2.7970000000000002</v>
      </c>
      <c r="H159" s="4">
        <f t="shared" ca="1" si="103"/>
        <v>48.338999999999999</v>
      </c>
      <c r="I159" s="4">
        <f t="shared" ca="1" si="103"/>
        <v>-1.819</v>
      </c>
      <c r="J159" s="4">
        <f t="shared" ca="1" si="103"/>
        <v>-1.823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0.496</v>
      </c>
      <c r="F160" s="4">
        <f t="shared" ref="F160:J160" ca="1" si="104">F153</f>
        <v>0.218</v>
      </c>
      <c r="G160" s="4">
        <f t="shared" ca="1" si="104"/>
        <v>61.396999999999998</v>
      </c>
      <c r="H160" s="4">
        <f t="shared" ca="1" si="104"/>
        <v>-5.407</v>
      </c>
      <c r="I160" s="4">
        <f t="shared" ca="1" si="104"/>
        <v>-4.7699999999999996</v>
      </c>
      <c r="J160" s="4">
        <f t="shared" ca="1" si="104"/>
        <v>-4.78</v>
      </c>
    </row>
    <row r="161" spans="1:31" x14ac:dyDescent="0.2">
      <c r="D161" s="1" t="s">
        <v>10</v>
      </c>
      <c r="E161" s="4">
        <f ca="1">E154</f>
        <v>-916.47600000000011</v>
      </c>
      <c r="F161" s="4">
        <f ca="1">F154</f>
        <v>-551.73899999999992</v>
      </c>
      <c r="G161" s="4">
        <f t="shared" ref="G161:J161" ca="1" si="105">G154</f>
        <v>131.91800000000001</v>
      </c>
      <c r="H161" s="4">
        <f t="shared" ca="1" si="105"/>
        <v>-26.077999999999999</v>
      </c>
      <c r="I161" s="4">
        <f t="shared" ca="1" si="105"/>
        <v>-10.203000000000001</v>
      </c>
      <c r="J161" s="4">
        <f t="shared" ca="1" si="105"/>
        <v>-10.225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8.7910909090909097</v>
      </c>
      <c r="F164" s="14">
        <f t="shared" ca="1" si="106"/>
        <v>5.3244545454545458</v>
      </c>
      <c r="G164" s="14">
        <f t="shared" ca="1" si="106"/>
        <v>3.8079090909090914</v>
      </c>
      <c r="H164" s="14">
        <f t="shared" ca="1" si="106"/>
        <v>66.107818181818175</v>
      </c>
      <c r="I164" s="14">
        <f t="shared" ca="1" si="106"/>
        <v>-2.4921818181818178</v>
      </c>
      <c r="J164" s="14">
        <f t="shared" ca="1" si="106"/>
        <v>-2.4980000000000002</v>
      </c>
      <c r="K164" s="14">
        <f ca="1">(ABS(G164)+ABS(I164))*SIGN(G164)</f>
        <v>6.3000909090909092</v>
      </c>
      <c r="L164" s="14">
        <f ca="1">(ABS(H164)+ABS(J164))*SIGN(H164)</f>
        <v>68.605818181818179</v>
      </c>
      <c r="M164" s="14">
        <f ca="1">(ABS(K164)+0.3*ABS(L164))*SIGN(K164)</f>
        <v>26.88183636363636</v>
      </c>
      <c r="N164" s="14">
        <f t="shared" ref="N164:N168" ca="1" si="107">(ABS(L164)+0.3*ABS(K164))*SIGN(L164)</f>
        <v>70.495845454545446</v>
      </c>
      <c r="O164" s="14">
        <f ca="1">F164+M164</f>
        <v>32.206290909090903</v>
      </c>
      <c r="P164" s="14">
        <f ca="1">F164-M164</f>
        <v>-21.557381818181813</v>
      </c>
      <c r="Q164" s="14">
        <f ca="1">F164+N164</f>
        <v>75.820299999999989</v>
      </c>
      <c r="R164" s="14">
        <f ca="1">F164-N164</f>
        <v>-65.171390909090903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0.42909090909090908</v>
      </c>
      <c r="F165" s="14">
        <f t="shared" ca="1" si="108"/>
        <v>0.16545454545454547</v>
      </c>
      <c r="G165" s="14">
        <f t="shared" ca="1" si="108"/>
        <v>98.584363636363634</v>
      </c>
      <c r="H165" s="14">
        <f t="shared" ca="1" si="108"/>
        <v>-7.824727272727273</v>
      </c>
      <c r="I165" s="14">
        <f t="shared" ca="1" si="108"/>
        <v>-7.4019090909090917</v>
      </c>
      <c r="J165" s="14">
        <f t="shared" ca="1" si="108"/>
        <v>-7.4169090909090913</v>
      </c>
      <c r="K165" s="14">
        <f t="shared" ref="K165:K168" ca="1" si="109">(ABS(G165)+ABS(I165))*SIGN(G165)</f>
        <v>105.98627272727272</v>
      </c>
      <c r="L165" s="14">
        <f t="shared" ref="L165:L168" ca="1" si="110">(ABS(H165)+ABS(J165))*SIGN(H165)</f>
        <v>-15.241636363636363</v>
      </c>
      <c r="M165" s="14">
        <f t="shared" ref="M165:M167" ca="1" si="111">(ABS(K165)+0.3*ABS(L165))*SIGN(K165)</f>
        <v>110.55876363636362</v>
      </c>
      <c r="N165" s="14">
        <f t="shared" ca="1" si="107"/>
        <v>-47.037518181818179</v>
      </c>
      <c r="O165" s="14">
        <f t="shared" ref="O165:O167" ca="1" si="112">F165+M165</f>
        <v>110.72421818181817</v>
      </c>
      <c r="P165" s="14">
        <f t="shared" ref="P165:P167" ca="1" si="113">F165-M165</f>
        <v>-110.39330909090907</v>
      </c>
      <c r="Q165" s="14">
        <f t="shared" ref="Q165:Q167" ca="1" si="114">F165+N165</f>
        <v>-46.872063636363634</v>
      </c>
      <c r="R165" s="14">
        <f t="shared" ref="R165:R167" ca="1" si="115">F165-N165</f>
        <v>47.202972727272723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6.4</v>
      </c>
      <c r="F166" s="14">
        <f t="shared" ca="1" si="116"/>
        <v>3.875</v>
      </c>
      <c r="G166" s="14">
        <f t="shared" ca="1" si="116"/>
        <v>2.7970000000000002</v>
      </c>
      <c r="H166" s="14">
        <f t="shared" ca="1" si="116"/>
        <v>48.338999999999999</v>
      </c>
      <c r="I166" s="14">
        <f t="shared" ca="1" si="116"/>
        <v>-1.819</v>
      </c>
      <c r="J166" s="14">
        <f t="shared" ca="1" si="116"/>
        <v>-1.823</v>
      </c>
      <c r="K166" s="14">
        <f t="shared" ca="1" si="109"/>
        <v>4.6159999999999997</v>
      </c>
      <c r="L166" s="14">
        <f t="shared" ca="1" si="110"/>
        <v>50.161999999999999</v>
      </c>
      <c r="M166" s="14">
        <f t="shared" ca="1" si="111"/>
        <v>19.6646</v>
      </c>
      <c r="N166" s="14">
        <f t="shared" ca="1" si="107"/>
        <v>51.546799999999998</v>
      </c>
      <c r="O166" s="14">
        <f t="shared" ca="1" si="112"/>
        <v>23.5396</v>
      </c>
      <c r="P166" s="14">
        <f t="shared" ca="1" si="113"/>
        <v>-15.7896</v>
      </c>
      <c r="Q166" s="14">
        <f t="shared" ca="1" si="114"/>
        <v>55.421799999999998</v>
      </c>
      <c r="R166" s="14">
        <f t="shared" ca="1" si="115"/>
        <v>-47.671799999999998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0.496</v>
      </c>
      <c r="F167" s="14">
        <f t="shared" ca="1" si="117"/>
        <v>0.218</v>
      </c>
      <c r="G167" s="14">
        <f t="shared" ca="1" si="117"/>
        <v>61.396999999999998</v>
      </c>
      <c r="H167" s="14">
        <f t="shared" ca="1" si="117"/>
        <v>-5.407</v>
      </c>
      <c r="I167" s="14">
        <f t="shared" ca="1" si="117"/>
        <v>-4.7699999999999996</v>
      </c>
      <c r="J167" s="14">
        <f t="shared" ca="1" si="117"/>
        <v>-4.78</v>
      </c>
      <c r="K167" s="14">
        <f t="shared" ca="1" si="109"/>
        <v>66.167000000000002</v>
      </c>
      <c r="L167" s="14">
        <f t="shared" ca="1" si="110"/>
        <v>-10.187000000000001</v>
      </c>
      <c r="M167" s="14">
        <f t="shared" ca="1" si="111"/>
        <v>69.223100000000002</v>
      </c>
      <c r="N167" s="14">
        <f t="shared" ca="1" si="107"/>
        <v>-30.037100000000002</v>
      </c>
      <c r="O167" s="14">
        <f t="shared" ca="1" si="112"/>
        <v>69.441100000000006</v>
      </c>
      <c r="P167" s="14">
        <f t="shared" ca="1" si="113"/>
        <v>-69.005099999999999</v>
      </c>
      <c r="Q167" s="14">
        <f t="shared" ca="1" si="114"/>
        <v>-29.819100000000002</v>
      </c>
      <c r="R167" s="14">
        <f t="shared" ca="1" si="115"/>
        <v>30.255100000000002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-953.6690000000001</v>
      </c>
      <c r="F168" s="14">
        <f ca="1">F154+L154</f>
        <v>-580.34899999999993</v>
      </c>
      <c r="G168" s="14">
        <f ca="1">G154</f>
        <v>131.91800000000001</v>
      </c>
      <c r="H168" s="14">
        <f t="shared" ref="H168:J168" ca="1" si="118">H154</f>
        <v>-26.077999999999999</v>
      </c>
      <c r="I168" s="14">
        <f t="shared" ca="1" si="118"/>
        <v>-10.203000000000001</v>
      </c>
      <c r="J168" s="14">
        <f t="shared" ca="1" si="118"/>
        <v>-10.225</v>
      </c>
      <c r="K168" s="14">
        <f t="shared" ca="1" si="109"/>
        <v>142.12100000000001</v>
      </c>
      <c r="L168" s="14">
        <f t="shared" ca="1" si="110"/>
        <v>-36.302999999999997</v>
      </c>
      <c r="M168" s="14">
        <f ca="1">(ABS(K168)+0.3*ABS(L168))*SIGN(K168)</f>
        <v>153.0119</v>
      </c>
      <c r="N168" s="14">
        <f t="shared" ca="1" si="107"/>
        <v>-78.939300000000003</v>
      </c>
      <c r="O168" s="14">
        <f ca="1">F168+M168</f>
        <v>-427.33709999999996</v>
      </c>
      <c r="P168" s="14">
        <f ca="1">F168-M168</f>
        <v>-733.3608999999999</v>
      </c>
      <c r="Q168" s="14">
        <f ca="1">F168+N168</f>
        <v>-659.28829999999994</v>
      </c>
      <c r="R168" s="14">
        <f ca="1">F168-N168</f>
        <v>-501.40969999999993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-8.4880909090909089</v>
      </c>
      <c r="F171" s="14">
        <f t="shared" ca="1" si="119"/>
        <v>-5.1384545454545458</v>
      </c>
      <c r="G171" s="14">
        <f t="shared" ca="1" si="119"/>
        <v>-3.7439090909090913</v>
      </c>
      <c r="H171" s="14">
        <f t="shared" ca="1" si="119"/>
        <v>-64.411818181818177</v>
      </c>
      <c r="I171" s="14">
        <f t="shared" ca="1" si="119"/>
        <v>2.4201818181818182</v>
      </c>
      <c r="J171" s="14">
        <f t="shared" ca="1" si="119"/>
        <v>2.4249999999999998</v>
      </c>
      <c r="K171" s="14">
        <f ca="1">(ABS(G171)+ABS(I171))*SIGN(G171)</f>
        <v>-6.1640909090909091</v>
      </c>
      <c r="L171" s="14">
        <f ca="1">(ABS(H171)+ABS(J171))*SIGN(H171)</f>
        <v>-66.836818181818174</v>
      </c>
      <c r="M171" s="14">
        <f t="shared" ref="M171:M175" ca="1" si="120">(ABS(K171)+0.3*ABS(L171))*SIGN(K171)</f>
        <v>-26.215136363636361</v>
      </c>
      <c r="N171" s="14">
        <f t="shared" ref="N171:N175" ca="1" si="121">(ABS(L171)+0.3*ABS(K171))*SIGN(L171)</f>
        <v>-68.68604545454545</v>
      </c>
      <c r="O171" s="14">
        <f ca="1">F171+M171</f>
        <v>-31.353590909090908</v>
      </c>
      <c r="P171" s="14">
        <f ca="1">F171-M171</f>
        <v>21.076681818181815</v>
      </c>
      <c r="Q171" s="14">
        <f ca="1">F171+N171</f>
        <v>-73.8245</v>
      </c>
      <c r="R171" s="14">
        <f ca="1">F171-N171</f>
        <v>63.547590909090907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-0.91109090909090917</v>
      </c>
      <c r="F172" s="14">
        <f t="shared" ca="1" si="122"/>
        <v>-0.42445454545454542</v>
      </c>
      <c r="G172" s="14">
        <f t="shared" ca="1" si="122"/>
        <v>-68.37136363636364</v>
      </c>
      <c r="H172" s="14">
        <f t="shared" ca="1" si="122"/>
        <v>6.8117272727272731</v>
      </c>
      <c r="I172" s="14">
        <f t="shared" ca="1" si="122"/>
        <v>5.4779090909090904</v>
      </c>
      <c r="J172" s="14">
        <f t="shared" ca="1" si="122"/>
        <v>5.4899090909090908</v>
      </c>
      <c r="K172" s="14">
        <f t="shared" ref="K172:K175" ca="1" si="123">(ABS(G172)+ABS(I172))*SIGN(G172)</f>
        <v>-73.849272727272734</v>
      </c>
      <c r="L172" s="14">
        <f t="shared" ref="L172:L175" ca="1" si="124">(ABS(H172)+ABS(J172))*SIGN(H172)</f>
        <v>12.301636363636364</v>
      </c>
      <c r="M172" s="14">
        <f t="shared" ca="1" si="120"/>
        <v>-77.539763636363645</v>
      </c>
      <c r="N172" s="14">
        <f t="shared" ca="1" si="121"/>
        <v>34.456418181818186</v>
      </c>
      <c r="O172" s="14">
        <f t="shared" ref="O172:O174" ca="1" si="125">F172+M172</f>
        <v>-77.964218181818197</v>
      </c>
      <c r="P172" s="14">
        <f t="shared" ref="P172:P174" ca="1" si="126">F172-M172</f>
        <v>77.115309090909093</v>
      </c>
      <c r="Q172" s="14">
        <f t="shared" ref="Q172:Q174" ca="1" si="127">F172+N172</f>
        <v>34.031963636363642</v>
      </c>
      <c r="R172" s="14">
        <f t="shared" ref="R172:R174" ca="1" si="128">F172-N172</f>
        <v>-34.880872727272731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6.4</v>
      </c>
      <c r="F173" s="14">
        <f t="shared" ref="F173:J173" ca="1" si="129">F166</f>
        <v>3.875</v>
      </c>
      <c r="G173" s="14">
        <f t="shared" ca="1" si="129"/>
        <v>2.7970000000000002</v>
      </c>
      <c r="H173" s="14">
        <f t="shared" ca="1" si="129"/>
        <v>48.338999999999999</v>
      </c>
      <c r="I173" s="14">
        <f t="shared" ca="1" si="129"/>
        <v>-1.819</v>
      </c>
      <c r="J173" s="14">
        <f t="shared" ca="1" si="129"/>
        <v>-1.823</v>
      </c>
      <c r="K173" s="14">
        <f t="shared" ca="1" si="123"/>
        <v>4.6159999999999997</v>
      </c>
      <c r="L173" s="14">
        <f t="shared" ca="1" si="124"/>
        <v>50.161999999999999</v>
      </c>
      <c r="M173" s="14">
        <f t="shared" ca="1" si="120"/>
        <v>19.6646</v>
      </c>
      <c r="N173" s="14">
        <f t="shared" ca="1" si="121"/>
        <v>51.546799999999998</v>
      </c>
      <c r="O173" s="14">
        <f t="shared" ca="1" si="125"/>
        <v>23.5396</v>
      </c>
      <c r="P173" s="14">
        <f t="shared" ca="1" si="126"/>
        <v>-15.7896</v>
      </c>
      <c r="Q173" s="14">
        <f t="shared" ca="1" si="127"/>
        <v>55.421799999999998</v>
      </c>
      <c r="R173" s="14">
        <f t="shared" ca="1" si="128"/>
        <v>-47.671799999999998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0.496</v>
      </c>
      <c r="F174" s="14">
        <f t="shared" ref="F174:J174" ca="1" si="130">F167</f>
        <v>0.218</v>
      </c>
      <c r="G174" s="14">
        <f t="shared" ca="1" si="130"/>
        <v>61.396999999999998</v>
      </c>
      <c r="H174" s="14">
        <f t="shared" ca="1" si="130"/>
        <v>-5.407</v>
      </c>
      <c r="I174" s="14">
        <f t="shared" ca="1" si="130"/>
        <v>-4.7699999999999996</v>
      </c>
      <c r="J174" s="14">
        <f t="shared" ca="1" si="130"/>
        <v>-4.78</v>
      </c>
      <c r="K174" s="14">
        <f t="shared" ca="1" si="123"/>
        <v>66.167000000000002</v>
      </c>
      <c r="L174" s="14">
        <f t="shared" ca="1" si="124"/>
        <v>-10.187000000000001</v>
      </c>
      <c r="M174" s="14">
        <f t="shared" ca="1" si="120"/>
        <v>69.223100000000002</v>
      </c>
      <c r="N174" s="14">
        <f t="shared" ca="1" si="121"/>
        <v>-30.037100000000002</v>
      </c>
      <c r="O174" s="14">
        <f t="shared" ca="1" si="125"/>
        <v>69.441100000000006</v>
      </c>
      <c r="P174" s="14">
        <f t="shared" ca="1" si="126"/>
        <v>-69.005099999999999</v>
      </c>
      <c r="Q174" s="14">
        <f t="shared" ca="1" si="127"/>
        <v>-29.819100000000002</v>
      </c>
      <c r="R174" s="14">
        <f t="shared" ca="1" si="128"/>
        <v>30.255100000000002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-974.72900000000016</v>
      </c>
      <c r="F175" s="14">
        <f ca="1">F161+L161</f>
        <v>-596.54899999999998</v>
      </c>
      <c r="G175" s="14">
        <f t="shared" ref="G175:J175" ca="1" si="131">G161</f>
        <v>131.91800000000001</v>
      </c>
      <c r="H175" s="14">
        <f t="shared" ca="1" si="131"/>
        <v>-26.077999999999999</v>
      </c>
      <c r="I175" s="14">
        <f t="shared" ca="1" si="131"/>
        <v>-10.203000000000001</v>
      </c>
      <c r="J175" s="14">
        <f t="shared" ca="1" si="131"/>
        <v>-10.225</v>
      </c>
      <c r="K175" s="14">
        <f t="shared" ca="1" si="123"/>
        <v>142.12100000000001</v>
      </c>
      <c r="L175" s="14">
        <f t="shared" ca="1" si="124"/>
        <v>-36.302999999999997</v>
      </c>
      <c r="M175" s="14">
        <f t="shared" ca="1" si="120"/>
        <v>153.0119</v>
      </c>
      <c r="N175" s="14">
        <f t="shared" ca="1" si="121"/>
        <v>-78.939300000000003</v>
      </c>
      <c r="O175" s="14">
        <f ca="1">F175+M175</f>
        <v>-443.53710000000001</v>
      </c>
      <c r="P175" s="14">
        <f ca="1">F175-M175</f>
        <v>-749.56089999999995</v>
      </c>
      <c r="Q175" s="14">
        <f ca="1">F175+N175</f>
        <v>-675.48829999999998</v>
      </c>
      <c r="R175" s="14">
        <f ca="1">F175-N175</f>
        <v>-517.60969999999998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60" t="s">
        <v>113</v>
      </c>
      <c r="AA176" s="60"/>
      <c r="AB176" s="60"/>
      <c r="AC176" s="60" t="s">
        <v>114</v>
      </c>
      <c r="AD176" s="60"/>
      <c r="AE176" s="60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19</v>
      </c>
      <c r="D178" s="1" t="s">
        <v>52</v>
      </c>
      <c r="E178" s="17">
        <f ca="1">E164</f>
        <v>8.7910909090909097</v>
      </c>
      <c r="F178" s="4">
        <f t="shared" ref="F178:F179" ca="1" si="132">O164</f>
        <v>32.206290909090903</v>
      </c>
      <c r="G178" s="4">
        <f t="shared" ref="G178:G179" ca="1" si="133">P164</f>
        <v>-21.557381818181813</v>
      </c>
      <c r="H178" s="18">
        <f t="shared" ref="H178:H179" ca="1" si="134">Q164</f>
        <v>75.820299999999989</v>
      </c>
      <c r="I178" s="18">
        <f t="shared" ref="I178:I179" ca="1" si="135">R164</f>
        <v>-65.171390909090903</v>
      </c>
      <c r="J178" s="4">
        <f>INDEX($N$33:$N$44,MATCH(A180,$L$33:$L$44,-1),1)</f>
        <v>166.96368000000001</v>
      </c>
      <c r="K178" s="17">
        <f ca="1">MAX(ABS(F178),IF(J178="---",0,0.3*J178))</f>
        <v>50.089103999999999</v>
      </c>
      <c r="L178" s="17">
        <f ca="1">MAX(ABS(G178),IF(J178="---",0,0.3*J178))</f>
        <v>50.089103999999999</v>
      </c>
      <c r="M178" s="17">
        <f ca="1">MAX(ABS(H178),J178)</f>
        <v>166.96368000000001</v>
      </c>
      <c r="N178" s="17">
        <f ca="1">MAX(ABS(I178),J178)</f>
        <v>166.96368000000001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10.227527050534869</v>
      </c>
      <c r="T178" s="19">
        <f ca="1">MAX(N178-$Z146*(1-((0.48*$Z145+N180)/(0.48*$Z145))^2),0)/(($F146-2*$F147)*$O$2)*1000</f>
        <v>12.000200157559993</v>
      </c>
      <c r="U178" s="17">
        <f ca="1">MAX(P178:T178)</f>
        <v>12.000200157559993</v>
      </c>
      <c r="V178" s="49">
        <f>AB180</f>
        <v>12.566370614359172</v>
      </c>
      <c r="W178" s="8">
        <f>2*V178*$O$2/10</f>
        <v>983.45509155854393</v>
      </c>
      <c r="X178" s="4">
        <f>W178*(F146-2*F147)/200</f>
        <v>108.18006007143984</v>
      </c>
      <c r="Y178" s="53"/>
      <c r="Z178">
        <v>4</v>
      </c>
      <c r="AA178">
        <v>20</v>
      </c>
      <c r="AB178">
        <f>((PI()*(AA178/10)^2)/4)*Z178</f>
        <v>12.566370614359172</v>
      </c>
      <c r="AC178">
        <v>2</v>
      </c>
      <c r="AD178">
        <v>20</v>
      </c>
      <c r="AE178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0.42909090909090908</v>
      </c>
      <c r="F179" s="18">
        <f t="shared" ca="1" si="132"/>
        <v>110.72421818181817</v>
      </c>
      <c r="G179" s="18">
        <f t="shared" ca="1" si="133"/>
        <v>-110.39330909090907</v>
      </c>
      <c r="H179" s="4">
        <f t="shared" ca="1" si="134"/>
        <v>-46.872063636363634</v>
      </c>
      <c r="I179" s="4">
        <f t="shared" ca="1" si="135"/>
        <v>47.202972727272723</v>
      </c>
      <c r="J179" s="4">
        <f>INDEX($O$33:$O$44,MATCH(A180,$L$33:$L$44,-1),1)</f>
        <v>156.77063999999999</v>
      </c>
      <c r="K179" s="17">
        <f ca="1">MAX(ABS(F179),J179)</f>
        <v>156.77063999999999</v>
      </c>
      <c r="L179" s="17">
        <f ca="1">MAX(ABS(G179),J179)</f>
        <v>156.77063999999999</v>
      </c>
      <c r="M179" s="17">
        <f ca="1">MAX(ABS(H179),IF(J179="---",0,0.3*J179))</f>
        <v>47.031191999999997</v>
      </c>
      <c r="N179" s="17">
        <f ca="1">MAX(ABS(I179),IF(J179="---",0,0.3*J179))</f>
        <v>47.202972727272723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0.29159364330621934</v>
      </c>
      <c r="R179" s="19">
        <f ca="1">MAX(L179-$Z147*(1-((0.48*$Z145+L180)/(0.48*$Z145))^2),0)/(($F145-2*$F147)*$O$2)*1000</f>
        <v>0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0.29159364330621934</v>
      </c>
      <c r="V179" s="49">
        <f>AE180</f>
        <v>8.2938046054770531</v>
      </c>
      <c r="W179" s="8">
        <f>2*V179*$O$2/10</f>
        <v>649.08036042863898</v>
      </c>
      <c r="X179" s="4">
        <f>W179*(F145-2*F147)/200</f>
        <v>233.66892975431006</v>
      </c>
      <c r="Y179" s="53"/>
      <c r="Z179">
        <v>0</v>
      </c>
      <c r="AA179">
        <v>16</v>
      </c>
      <c r="AB179">
        <f>((PI()*(AA179/10)^2)/4)*Z179</f>
        <v>0</v>
      </c>
      <c r="AC179">
        <v>1</v>
      </c>
      <c r="AD179">
        <v>16</v>
      </c>
      <c r="AE179">
        <f>((PI()*(AD179/10)^2)/4)*AC179</f>
        <v>2.0106192982974678</v>
      </c>
    </row>
    <row r="180" spans="1:31" x14ac:dyDescent="0.2">
      <c r="A180" s="1">
        <f>B146</f>
        <v>3</v>
      </c>
      <c r="D180" s="1" t="s">
        <v>10</v>
      </c>
      <c r="E180" s="20">
        <f ca="1">E168</f>
        <v>-953.6690000000001</v>
      </c>
      <c r="F180" s="8">
        <f ca="1">O168</f>
        <v>-427.33709999999996</v>
      </c>
      <c r="G180" s="8">
        <f ca="1">P168</f>
        <v>-733.3608999999999</v>
      </c>
      <c r="H180" s="8">
        <f ca="1">Q168</f>
        <v>-659.28829999999994</v>
      </c>
      <c r="I180" s="8">
        <f ca="1">R168</f>
        <v>-501.40969999999993</v>
      </c>
      <c r="K180" s="17">
        <f ca="1">F180</f>
        <v>-427.33709999999996</v>
      </c>
      <c r="L180" s="17">
        <f t="shared" ref="L180" ca="1" si="136">G180</f>
        <v>-733.3608999999999</v>
      </c>
      <c r="M180" s="17">
        <f t="shared" ref="M180" ca="1" si="137">H180</f>
        <v>-659.28829999999994</v>
      </c>
      <c r="N180" s="17">
        <f t="shared" ref="N180" ca="1" si="138">I180</f>
        <v>-501.40969999999993</v>
      </c>
      <c r="AB180" s="56">
        <f>SUM(AB178:AB179)</f>
        <v>12.566370614359172</v>
      </c>
      <c r="AE180" s="56">
        <f>SUM(AE178:AE179)</f>
        <v>8.2938046054770531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209.58549233097244</v>
      </c>
      <c r="K181" s="4">
        <f ca="1">($Z146+$X178)*(1-ABS((0.48*$Z145+K180)/(0.48*$Z145+$W178))^(1+1/(1+$W178/$Z145)))</f>
        <v>172.37042183889238</v>
      </c>
      <c r="L181" s="4">
        <f ca="1">($Z146+$X178)*(1-ABS((0.48*$Z145+L180)/(0.48*$Z145+$W178))^(1+1/(1+$W178/$Z145)))</f>
        <v>195.98687489955188</v>
      </c>
      <c r="M181" s="4">
        <f ca="1">($Z146+$X178)*(1-ABS((0.48*$Z145+M180)/(0.48*$Z145+$W178))^(1+1/(1+$W178/$Z145)))</f>
        <v>190.7628688833951</v>
      </c>
      <c r="N181" s="4">
        <f ca="1">($Z146+$X178)*(1-ABS((0.48*$Z145+N180)/(0.48*$Z145+$W178))^(1+1/(1+$W178/$Z145)))</f>
        <v>178.57355642553583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499.91345773691268</v>
      </c>
      <c r="K182" s="4">
        <f ca="1">($Z147+$X179)*(1-ABS((0.48*$Z145+K180)/(0.48*$Z145+$W179))^(1+1/(1+$W179/$Z145)))</f>
        <v>387.03174267713388</v>
      </c>
      <c r="L182" s="4">
        <f ca="1">($Z147+$X179)*(1-ABS((0.48*$Z145+L180)/(0.48*$Z145+$W179))^(1+1/(1+$W179/$Z145)))</f>
        <v>459.14772671779286</v>
      </c>
      <c r="M182" s="4">
        <f ca="1">($Z147+$X179)*(1-ABS((0.48*$Z145+M180)/(0.48*$Z145+$W179))^(1+1/(1+$W179/$Z145)))</f>
        <v>443.31652469499272</v>
      </c>
      <c r="N182" s="4">
        <f ca="1">($Z147+$X179)*(1-ABS((0.48*$Z145+N180)/(0.48*$Z145+$W179))^(1+1/(1+$W179/$Z145)))</f>
        <v>406.09865475577317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8.6157236644365497E-3</v>
      </c>
      <c r="K183" s="3">
        <f t="shared" ref="K183:N183" ca="1" si="139">ABS(K178/K181)^1.5+ABS(K179/K182)^1.5</f>
        <v>0.41444314951402272</v>
      </c>
      <c r="L183" s="3">
        <f t="shared" ca="1" si="139"/>
        <v>0.32871527215324681</v>
      </c>
      <c r="M183" s="3">
        <f t="shared" ca="1" si="139"/>
        <v>0.8533819472074039</v>
      </c>
      <c r="N183" s="3">
        <f t="shared" ca="1" si="139"/>
        <v>0.9437093068530289</v>
      </c>
    </row>
    <row r="184" spans="1:31" x14ac:dyDescent="0.2">
      <c r="Z184" s="60" t="s">
        <v>113</v>
      </c>
      <c r="AA184" s="60"/>
      <c r="AB184" s="60"/>
      <c r="AC184" s="60" t="s">
        <v>114</v>
      </c>
      <c r="AD184" s="60"/>
      <c r="AE184" s="60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s="54" t="s">
        <v>110</v>
      </c>
      <c r="AA185" s="54" t="s">
        <v>111</v>
      </c>
      <c r="AB185" s="54" t="s">
        <v>112</v>
      </c>
      <c r="AC185" s="54" t="s">
        <v>110</v>
      </c>
      <c r="AD185" s="54" t="s">
        <v>111</v>
      </c>
      <c r="AE185" s="54" t="s">
        <v>112</v>
      </c>
    </row>
    <row r="186" spans="1:31" x14ac:dyDescent="0.2">
      <c r="D186" s="1" t="s">
        <v>52</v>
      </c>
      <c r="E186" s="17">
        <f ca="1">E171</f>
        <v>-8.4880909090909089</v>
      </c>
      <c r="F186" s="4">
        <f t="shared" ref="F186:F187" ca="1" si="140">O171</f>
        <v>-31.353590909090908</v>
      </c>
      <c r="G186" s="4">
        <f t="shared" ref="G186:G187" ca="1" si="141">P171</f>
        <v>21.076681818181815</v>
      </c>
      <c r="H186" s="18">
        <f t="shared" ref="H186:H187" ca="1" si="142">Q171</f>
        <v>-73.8245</v>
      </c>
      <c r="I186" s="18">
        <f t="shared" ref="I186:I187" ca="1" si="143">R171</f>
        <v>63.547590909090907</v>
      </c>
      <c r="J186" s="4">
        <f>INDEX($N$33:$N$44,MATCH(A180,$L$33:$L$44,-1)+1,1)</f>
        <v>187.05647999999997</v>
      </c>
      <c r="K186" s="17">
        <f ca="1">MAX(ABS(F186),IF(J186="---",0,0.3*J186))</f>
        <v>56.11694399999999</v>
      </c>
      <c r="L186" s="17">
        <f ca="1">MAX(ABS(G186),IF(J186="---",0,0.3*J186))</f>
        <v>56.11694399999999</v>
      </c>
      <c r="M186" s="17">
        <f ca="1">MAX(ABS(H186),J186)</f>
        <v>187.05647999999997</v>
      </c>
      <c r="N186" s="17">
        <f ca="1">MAX(ABS(I186),J186)</f>
        <v>187.05647999999997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12.394698745694177</v>
      </c>
      <c r="T186" s="19">
        <f ca="1">MAX(N186-$Z146*(1-((0.48*$Z145+N188)/(0.48*$Z145))^2),0)/(($F146-2*$F147)*$O$2)*1000</f>
        <v>14.140064975881064</v>
      </c>
      <c r="U186" s="17">
        <f ca="1">MAX(P186:T186)</f>
        <v>14.140064975881064</v>
      </c>
      <c r="V186" s="49">
        <f>AB188</f>
        <v>12.566370614359172</v>
      </c>
      <c r="W186" s="8">
        <f>2*V186*$O$2/10</f>
        <v>983.45509155854393</v>
      </c>
      <c r="X186" s="4">
        <f>W186*(F146-2*F147)/200</f>
        <v>108.18006007143984</v>
      </c>
      <c r="Z186">
        <v>4</v>
      </c>
      <c r="AA186">
        <v>20</v>
      </c>
      <c r="AB186">
        <f>((PI()*(AA186/10)^2)/4)*Z186</f>
        <v>12.566370614359172</v>
      </c>
      <c r="AC186">
        <v>2</v>
      </c>
      <c r="AD186">
        <v>20</v>
      </c>
      <c r="AE186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-0.91109090909090917</v>
      </c>
      <c r="F187" s="18">
        <f t="shared" ca="1" si="140"/>
        <v>-77.964218181818197</v>
      </c>
      <c r="G187" s="18">
        <f t="shared" ca="1" si="141"/>
        <v>77.115309090909093</v>
      </c>
      <c r="H187" s="4">
        <f t="shared" ca="1" si="142"/>
        <v>34.031963636363642</v>
      </c>
      <c r="I187" s="4">
        <f t="shared" ca="1" si="143"/>
        <v>-34.880872727272731</v>
      </c>
      <c r="J187" s="4">
        <f>INDEX($O$33:$O$44,MATCH(A180,$L$33:$L$44,-1)+1,1)</f>
        <v>139.35167999999999</v>
      </c>
      <c r="K187" s="17">
        <f ca="1">MAX(ABS(F187),J187)</f>
        <v>139.35167999999999</v>
      </c>
      <c r="L187" s="17">
        <f ca="1">MAX(ABS(G187),J187)</f>
        <v>139.35167999999999</v>
      </c>
      <c r="M187" s="17">
        <f ca="1">MAX(ABS(H187),IF(J187="---",0,0.3*J187))</f>
        <v>41.805503999999992</v>
      </c>
      <c r="N187" s="17">
        <f ca="1">MAX(ABS(I187),IF(J187="---",0,0.3*J187))</f>
        <v>41.805503999999992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0</v>
      </c>
      <c r="R187" s="19">
        <f ca="1">MAX(L187-$Z147*(1-((0.48*$Z145+L188)/(0.48*$Z145))^2),0)/(($F145-2*$F147)*$O$2)*1000</f>
        <v>0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0</v>
      </c>
      <c r="V187" s="49">
        <f>AE188</f>
        <v>8.2938046054770531</v>
      </c>
      <c r="W187" s="8">
        <f>2*V187*$O$2/10</f>
        <v>649.08036042863898</v>
      </c>
      <c r="X187" s="4">
        <f>W187*(F145-2*F147)/200</f>
        <v>233.66892975431006</v>
      </c>
      <c r="Z187">
        <v>0</v>
      </c>
      <c r="AA187">
        <v>16</v>
      </c>
      <c r="AB187">
        <f>((PI()*(AA187/10)^2)/4)*Z187</f>
        <v>0</v>
      </c>
      <c r="AC187">
        <v>1</v>
      </c>
      <c r="AD187">
        <v>16</v>
      </c>
      <c r="AE187">
        <f>((PI()*(AD187/10)^2)/4)*AC187</f>
        <v>2.0106192982974678</v>
      </c>
    </row>
    <row r="188" spans="1:31" x14ac:dyDescent="0.2">
      <c r="D188" s="1" t="s">
        <v>10</v>
      </c>
      <c r="E188" s="20">
        <f ca="1">E175</f>
        <v>-974.72900000000016</v>
      </c>
      <c r="F188" s="8">
        <f ca="1">O175</f>
        <v>-443.53710000000001</v>
      </c>
      <c r="G188" s="8">
        <f ca="1">P175</f>
        <v>-749.56089999999995</v>
      </c>
      <c r="H188" s="8">
        <f ca="1">Q175</f>
        <v>-675.48829999999998</v>
      </c>
      <c r="I188" s="8">
        <f ca="1">R175</f>
        <v>-517.60969999999998</v>
      </c>
      <c r="K188" s="17">
        <f ca="1">F188</f>
        <v>-443.53710000000001</v>
      </c>
      <c r="L188" s="17">
        <f t="shared" ref="L188" ca="1" si="144">G188</f>
        <v>-749.56089999999995</v>
      </c>
      <c r="M188" s="17">
        <f t="shared" ref="M188" ca="1" si="145">H188</f>
        <v>-675.48829999999998</v>
      </c>
      <c r="N188" s="17">
        <f t="shared" ref="N188" ca="1" si="146">I188</f>
        <v>-517.60969999999998</v>
      </c>
      <c r="Z188" s="54"/>
      <c r="AA188" s="54"/>
      <c r="AB188" s="55">
        <f>SUM(AB186:AB187)</f>
        <v>12.566370614359172</v>
      </c>
      <c r="AC188" s="54"/>
      <c r="AD188" s="54"/>
      <c r="AE188" s="55">
        <f>SUM(AE186:AE187)</f>
        <v>8.2938046054770531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210.7289133728122</v>
      </c>
      <c r="K189" s="4">
        <f ca="1">($Z146+$X186)*(1-ABS((0.48*$Z145+K188)/(0.48*$Z145+$W186))^(1+1/(1+$W186/$Z145)))</f>
        <v>173.75311885629384</v>
      </c>
      <c r="L189" s="4">
        <f ca="1">($Z146+$X186)*(1-ABS((0.48*$Z145+L188)/(0.48*$Z145+$W186))^(1+1/(1+$W186/$Z145)))</f>
        <v>197.08645025314704</v>
      </c>
      <c r="M189" s="4">
        <f ca="1">($Z146+$X186)*(1-ABS((0.48*$Z145+M188)/(0.48*$Z145+$W186))^(1+1/(1+$W186/$Z145)))</f>
        <v>191.93274434095056</v>
      </c>
      <c r="N189" s="4">
        <f ca="1">($Z146+$X186)*(1-ABS((0.48*$Z145+N188)/(0.48*$Z145+$W186))^(1+1/(1+$W186/$Z145)))</f>
        <v>179.88938875533441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503.30447716103373</v>
      </c>
      <c r="K190" s="4">
        <f ca="1">($Z147+$X187)*(1-ABS((0.48*$Z145+K188)/(0.48*$Z145+$W187))^(1+1/(1+$W187/$Z145)))</f>
        <v>391.28845625376249</v>
      </c>
      <c r="L190" s="4">
        <f ca="1">($Z147+$X187)*(1-ABS((0.48*$Z145+L188)/(0.48*$Z145+$W187))^(1+1/(1+$W187/$Z145)))</f>
        <v>462.46939014143294</v>
      </c>
      <c r="M190" s="4">
        <f ca="1">($Z147+$X187)*(1-ABS((0.48*$Z145+M188)/(0.48*$Z145+$W187))^(1+1/(1+$W187/$Z145)))</f>
        <v>446.86868724818072</v>
      </c>
      <c r="N190" s="4">
        <f ca="1">($Z147+$X187)*(1-ABS((0.48*$Z145+N188)/(0.48*$Z145+$W187))^(1+1/(1+$W187/$Z145)))</f>
        <v>410.13297448933088</v>
      </c>
    </row>
    <row r="191" spans="1:31" x14ac:dyDescent="0.2">
      <c r="A191" t="str">
        <f ca="1">IF(MAX(E191:N191)&gt;1,"non verificato","verificato")</f>
        <v>non verificato</v>
      </c>
      <c r="D191" s="7" t="s">
        <v>76</v>
      </c>
      <c r="E191" s="3">
        <f ca="1">ABS(E186/E189)^1.5+ABS(E187/E190)^1.5</f>
        <v>8.1610659593058139E-3</v>
      </c>
      <c r="K191" s="3">
        <f t="shared" ref="K191:N191" ca="1" si="147">ABS(K186/K189)^1.5+ABS(K187/K190)^1.5</f>
        <v>0.39607604058298629</v>
      </c>
      <c r="L191" s="3">
        <f t="shared" ca="1" si="147"/>
        <v>0.31733748144015539</v>
      </c>
      <c r="M191" s="3">
        <f t="shared" ca="1" si="147"/>
        <v>0.99074803621321794</v>
      </c>
      <c r="N191" s="3">
        <f t="shared" ca="1" si="147"/>
        <v>1.0928972670971373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19</v>
      </c>
      <c r="D194" t="s">
        <v>20</v>
      </c>
      <c r="E194" s="1" t="s">
        <v>21</v>
      </c>
      <c r="F194" s="46">
        <v>80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217.11613067930921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30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122.4</v>
      </c>
      <c r="AA195" s="5" t="s">
        <v>35</v>
      </c>
      <c r="AB195" s="10" t="s">
        <v>120</v>
      </c>
      <c r="AC195" s="10">
        <f ca="1">1.3*MAX(E231,E239)*2/((M196-M195-M194)/100)</f>
        <v>525.91799417615073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326.39999999999998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8.48</v>
      </c>
      <c r="F199" s="4">
        <f t="shared" ca="1" si="148"/>
        <v>5.1369999999999996</v>
      </c>
      <c r="G199" s="4">
        <f t="shared" ca="1" si="148"/>
        <v>4.6989999999999998</v>
      </c>
      <c r="H199" s="4">
        <f t="shared" ca="1" si="148"/>
        <v>88.977999999999994</v>
      </c>
      <c r="I199" s="4">
        <f t="shared" ca="1" si="148"/>
        <v>-3.484</v>
      </c>
      <c r="J199" s="4">
        <f t="shared" ca="1" si="148"/>
        <v>-3.4910000000000001</v>
      </c>
    </row>
    <row r="200" spans="1:29" x14ac:dyDescent="0.2">
      <c r="D200" s="1" t="s">
        <v>53</v>
      </c>
      <c r="E200" s="4">
        <f t="shared" ref="E200:J200" ca="1" si="149">INDEX(E$4:E$26,$W194,1)</f>
        <v>-0.32900000000000001</v>
      </c>
      <c r="F200" s="4">
        <f t="shared" ca="1" si="149"/>
        <v>-0.35099999999999998</v>
      </c>
      <c r="G200" s="4">
        <f t="shared" ca="1" si="149"/>
        <v>128.876</v>
      </c>
      <c r="H200" s="4">
        <f t="shared" ca="1" si="149"/>
        <v>-8.0030000000000001</v>
      </c>
      <c r="I200" s="4">
        <f t="shared" ca="1" si="149"/>
        <v>-8.9979999999999993</v>
      </c>
      <c r="J200" s="4">
        <f t="shared" ca="1" si="149"/>
        <v>-9.0169999999999995</v>
      </c>
    </row>
    <row r="201" spans="1:29" x14ac:dyDescent="0.2">
      <c r="D201" s="1" t="s">
        <v>54</v>
      </c>
      <c r="E201" s="4">
        <f t="shared" ref="E201:J201" ca="1" si="150">INDEX(O$4:O$26,$W194+2,1)</f>
        <v>4.9109999999999996</v>
      </c>
      <c r="F201" s="4">
        <f t="shared" ca="1" si="150"/>
        <v>2.9729999999999999</v>
      </c>
      <c r="G201" s="4">
        <f t="shared" ca="1" si="150"/>
        <v>2.8940000000000001</v>
      </c>
      <c r="H201" s="4">
        <f t="shared" ca="1" si="150"/>
        <v>54.552999999999997</v>
      </c>
      <c r="I201" s="4">
        <f t="shared" ca="1" si="150"/>
        <v>-2.133</v>
      </c>
      <c r="J201" s="4">
        <f t="shared" ca="1" si="150"/>
        <v>-2.137</v>
      </c>
    </row>
    <row r="202" spans="1:29" x14ac:dyDescent="0.2">
      <c r="D202" s="1" t="s">
        <v>55</v>
      </c>
      <c r="E202" s="4">
        <f t="shared" ref="E202:J202" ca="1" si="151">INDEX(E$4:E$26,$W194+2,1)</f>
        <v>4.2999999999999997E-2</v>
      </c>
      <c r="F202" s="4">
        <f t="shared" ca="1" si="151"/>
        <v>-8.4000000000000005E-2</v>
      </c>
      <c r="G202" s="4">
        <f t="shared" ca="1" si="151"/>
        <v>76.486000000000004</v>
      </c>
      <c r="H202" s="4">
        <f t="shared" ca="1" si="151"/>
        <v>-6.0339999999999998</v>
      </c>
      <c r="I202" s="4">
        <f t="shared" ca="1" si="151"/>
        <v>-5.867</v>
      </c>
      <c r="J202" s="4">
        <f t="shared" ca="1" si="151"/>
        <v>-5.88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-1246.5</v>
      </c>
      <c r="F203" s="4">
        <f t="shared" ca="1" si="152"/>
        <v>-752.31899999999996</v>
      </c>
      <c r="G203" s="4">
        <f t="shared" ca="1" si="152"/>
        <v>222.98400000000001</v>
      </c>
      <c r="H203" s="4">
        <f t="shared" ca="1" si="152"/>
        <v>-39.578000000000003</v>
      </c>
      <c r="I203" s="4">
        <f t="shared" ca="1" si="152"/>
        <v>-16.940999999999999</v>
      </c>
      <c r="J203" s="4">
        <f t="shared" ca="1" si="152"/>
        <v>-16.977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-7.7249999999999996</v>
      </c>
      <c r="F206" s="4">
        <f t="shared" ca="1" si="153"/>
        <v>-4.6719999999999997</v>
      </c>
      <c r="G206" s="4">
        <f t="shared" ca="1" si="153"/>
        <v>-4.8499999999999996</v>
      </c>
      <c r="H206" s="4">
        <f t="shared" ca="1" si="153"/>
        <v>-91.049000000000007</v>
      </c>
      <c r="I206" s="4">
        <f t="shared" ca="1" si="153"/>
        <v>3.5550000000000002</v>
      </c>
      <c r="J206" s="4">
        <f t="shared" ca="1" si="153"/>
        <v>3.5630000000000002</v>
      </c>
    </row>
    <row r="207" spans="1:29" x14ac:dyDescent="0.2">
      <c r="D207" s="1" t="s">
        <v>53</v>
      </c>
      <c r="E207" s="4">
        <f t="shared" ref="E207:J207" ca="1" si="154">INDEX(E$4:E$26,$W194+1,1)</f>
        <v>-0.47</v>
      </c>
      <c r="F207" s="4">
        <f t="shared" ca="1" si="154"/>
        <v>-7.5999999999999998E-2</v>
      </c>
      <c r="G207" s="4">
        <f t="shared" ca="1" si="154"/>
        <v>-124.643</v>
      </c>
      <c r="H207" s="4">
        <f t="shared" ca="1" si="154"/>
        <v>12.034000000000001</v>
      </c>
      <c r="I207" s="4">
        <f t="shared" ca="1" si="154"/>
        <v>10.363</v>
      </c>
      <c r="J207" s="4">
        <f t="shared" ca="1" si="154"/>
        <v>10.385</v>
      </c>
    </row>
    <row r="208" spans="1:29" x14ac:dyDescent="0.2">
      <c r="D208" s="1" t="s">
        <v>54</v>
      </c>
      <c r="E208" s="4">
        <f ca="1">E201</f>
        <v>4.9109999999999996</v>
      </c>
      <c r="F208" s="4">
        <f t="shared" ref="F208:J208" ca="1" si="155">F201</f>
        <v>2.9729999999999999</v>
      </c>
      <c r="G208" s="4">
        <f t="shared" ca="1" si="155"/>
        <v>2.8940000000000001</v>
      </c>
      <c r="H208" s="4">
        <f t="shared" ca="1" si="155"/>
        <v>54.552999999999997</v>
      </c>
      <c r="I208" s="4">
        <f t="shared" ca="1" si="155"/>
        <v>-2.133</v>
      </c>
      <c r="J208" s="4">
        <f t="shared" ca="1" si="155"/>
        <v>-2.137</v>
      </c>
    </row>
    <row r="209" spans="1:27" x14ac:dyDescent="0.2">
      <c r="D209" s="1" t="s">
        <v>55</v>
      </c>
      <c r="E209" s="4">
        <f ca="1">E202</f>
        <v>4.2999999999999997E-2</v>
      </c>
      <c r="F209" s="4">
        <f t="shared" ref="F209:J209" ca="1" si="156">F202</f>
        <v>-8.4000000000000005E-2</v>
      </c>
      <c r="G209" s="4">
        <f t="shared" ca="1" si="156"/>
        <v>76.486000000000004</v>
      </c>
      <c r="H209" s="4">
        <f t="shared" ca="1" si="156"/>
        <v>-6.0339999999999998</v>
      </c>
      <c r="I209" s="4">
        <f t="shared" ca="1" si="156"/>
        <v>-5.867</v>
      </c>
      <c r="J209" s="4">
        <f t="shared" ca="1" si="156"/>
        <v>-5.88</v>
      </c>
    </row>
    <row r="210" spans="1:27" x14ac:dyDescent="0.2">
      <c r="D210" s="1" t="s">
        <v>10</v>
      </c>
      <c r="E210" s="4">
        <f ca="1">E203</f>
        <v>-1246.5</v>
      </c>
      <c r="F210" s="4">
        <f ca="1">F203</f>
        <v>-752.31899999999996</v>
      </c>
      <c r="G210" s="4">
        <f t="shared" ref="G210:J210" ca="1" si="157">G203</f>
        <v>222.98400000000001</v>
      </c>
      <c r="H210" s="4">
        <f t="shared" ca="1" si="157"/>
        <v>-39.578000000000003</v>
      </c>
      <c r="I210" s="4">
        <f t="shared" ca="1" si="157"/>
        <v>-16.940999999999999</v>
      </c>
      <c r="J210" s="4">
        <f t="shared" ca="1" si="157"/>
        <v>-16.977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7.0068181818181827</v>
      </c>
      <c r="F213" s="14">
        <f t="shared" ca="1" si="158"/>
        <v>4.2452727272727273</v>
      </c>
      <c r="G213" s="14">
        <f t="shared" ca="1" si="158"/>
        <v>3.830909090909091</v>
      </c>
      <c r="H213" s="14">
        <f t="shared" ca="1" si="158"/>
        <v>72.61190909090908</v>
      </c>
      <c r="I213" s="14">
        <f t="shared" ca="1" si="158"/>
        <v>-2.8440909090909092</v>
      </c>
      <c r="J213" s="14">
        <f t="shared" ca="1" si="158"/>
        <v>-2.8497272727272729</v>
      </c>
      <c r="K213" s="14">
        <f ca="1">(ABS(G213)+ABS(I213))*SIGN(G213)</f>
        <v>6.6750000000000007</v>
      </c>
      <c r="L213" s="14">
        <f ca="1">(ABS(H213)+ABS(J213))*SIGN(H213)</f>
        <v>75.461636363636359</v>
      </c>
      <c r="M213" s="14">
        <f ca="1">(ABS(K213)+0.3*ABS(L213))*SIGN(K213)</f>
        <v>29.313490909090909</v>
      </c>
      <c r="N213" s="14">
        <f t="shared" ref="N213:N217" ca="1" si="159">(ABS(L213)+0.3*ABS(K213))*SIGN(L213)</f>
        <v>77.464136363636356</v>
      </c>
      <c r="O213" s="14">
        <f ca="1">F213+M213</f>
        <v>33.558763636363636</v>
      </c>
      <c r="P213" s="14">
        <f ca="1">F213-M213</f>
        <v>-25.068218181818182</v>
      </c>
      <c r="Q213" s="14">
        <f ca="1">F213+N213</f>
        <v>81.709409090909077</v>
      </c>
      <c r="R213" s="14">
        <f ca="1">F213-N213</f>
        <v>-73.218863636363636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-0.34181818181818185</v>
      </c>
      <c r="F214" s="14">
        <f t="shared" ca="1" si="160"/>
        <v>-0.32599999999999996</v>
      </c>
      <c r="G214" s="14">
        <f t="shared" ca="1" si="160"/>
        <v>105.82881818181818</v>
      </c>
      <c r="H214" s="14">
        <f t="shared" ca="1" si="160"/>
        <v>-6.181454545454546</v>
      </c>
      <c r="I214" s="14">
        <f t="shared" ca="1" si="160"/>
        <v>-7.2379090909090902</v>
      </c>
      <c r="J214" s="14">
        <f t="shared" ca="1" si="160"/>
        <v>-7.2531818181818171</v>
      </c>
      <c r="K214" s="14">
        <f t="shared" ref="K214:K217" ca="1" si="161">(ABS(G214)+ABS(I214))*SIGN(G214)</f>
        <v>113.06672727272726</v>
      </c>
      <c r="L214" s="14">
        <f t="shared" ref="L214:L217" ca="1" si="162">(ABS(H214)+ABS(J214))*SIGN(H214)</f>
        <v>-13.434636363636363</v>
      </c>
      <c r="M214" s="14">
        <f t="shared" ref="M214:M216" ca="1" si="163">(ABS(K214)+0.3*ABS(L214))*SIGN(K214)</f>
        <v>117.09711818181817</v>
      </c>
      <c r="N214" s="14">
        <f t="shared" ca="1" si="159"/>
        <v>-47.354654545454544</v>
      </c>
      <c r="O214" s="14">
        <f t="shared" ref="O214:O216" ca="1" si="164">F214+M214</f>
        <v>116.77111818181818</v>
      </c>
      <c r="P214" s="14">
        <f t="shared" ref="P214:P216" ca="1" si="165">F214-M214</f>
        <v>-117.42311818181817</v>
      </c>
      <c r="Q214" s="14">
        <f t="shared" ref="Q214:Q216" ca="1" si="166">F214+N214</f>
        <v>-47.680654545454544</v>
      </c>
      <c r="R214" s="14">
        <f t="shared" ref="R214:R216" ca="1" si="167">F214-N214</f>
        <v>47.028654545454543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4.9109999999999996</v>
      </c>
      <c r="F215" s="14">
        <f t="shared" ca="1" si="168"/>
        <v>2.9729999999999999</v>
      </c>
      <c r="G215" s="14">
        <f t="shared" ca="1" si="168"/>
        <v>2.8940000000000001</v>
      </c>
      <c r="H215" s="14">
        <f t="shared" ca="1" si="168"/>
        <v>54.552999999999997</v>
      </c>
      <c r="I215" s="14">
        <f t="shared" ca="1" si="168"/>
        <v>-2.133</v>
      </c>
      <c r="J215" s="14">
        <f t="shared" ca="1" si="168"/>
        <v>-2.137</v>
      </c>
      <c r="K215" s="14">
        <f t="shared" ca="1" si="161"/>
        <v>5.0270000000000001</v>
      </c>
      <c r="L215" s="14">
        <f t="shared" ca="1" si="162"/>
        <v>56.69</v>
      </c>
      <c r="M215" s="14">
        <f t="shared" ca="1" si="163"/>
        <v>22.033999999999999</v>
      </c>
      <c r="N215" s="14">
        <f t="shared" ca="1" si="159"/>
        <v>58.198099999999997</v>
      </c>
      <c r="O215" s="14">
        <f t="shared" ca="1" si="164"/>
        <v>25.006999999999998</v>
      </c>
      <c r="P215" s="14">
        <f t="shared" ca="1" si="165"/>
        <v>-19.061</v>
      </c>
      <c r="Q215" s="14">
        <f t="shared" ca="1" si="166"/>
        <v>61.171099999999996</v>
      </c>
      <c r="R215" s="14">
        <f t="shared" ca="1" si="167"/>
        <v>-55.225099999999998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4.2999999999999997E-2</v>
      </c>
      <c r="F216" s="14">
        <f t="shared" ca="1" si="169"/>
        <v>-8.4000000000000005E-2</v>
      </c>
      <c r="G216" s="14">
        <f t="shared" ca="1" si="169"/>
        <v>76.486000000000004</v>
      </c>
      <c r="H216" s="14">
        <f t="shared" ca="1" si="169"/>
        <v>-6.0339999999999998</v>
      </c>
      <c r="I216" s="14">
        <f t="shared" ca="1" si="169"/>
        <v>-5.867</v>
      </c>
      <c r="J216" s="14">
        <f t="shared" ca="1" si="169"/>
        <v>-5.88</v>
      </c>
      <c r="K216" s="14">
        <f t="shared" ca="1" si="161"/>
        <v>82.353000000000009</v>
      </c>
      <c r="L216" s="14">
        <f t="shared" ca="1" si="162"/>
        <v>-11.914</v>
      </c>
      <c r="M216" s="14">
        <f t="shared" ca="1" si="163"/>
        <v>85.927200000000013</v>
      </c>
      <c r="N216" s="14">
        <f t="shared" ca="1" si="159"/>
        <v>-36.619900000000001</v>
      </c>
      <c r="O216" s="14">
        <f t="shared" ca="1" si="164"/>
        <v>85.84320000000001</v>
      </c>
      <c r="P216" s="14">
        <f t="shared" ca="1" si="165"/>
        <v>-86.011200000000017</v>
      </c>
      <c r="Q216" s="14">
        <f t="shared" ca="1" si="166"/>
        <v>-36.703900000000004</v>
      </c>
      <c r="R216" s="14">
        <f t="shared" ca="1" si="167"/>
        <v>36.535899999999998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-1304.7529999999999</v>
      </c>
      <c r="F217" s="14">
        <f ca="1">F203+L203</f>
        <v>-797.12899999999991</v>
      </c>
      <c r="G217" s="14">
        <f ca="1">G203</f>
        <v>222.98400000000001</v>
      </c>
      <c r="H217" s="14">
        <f t="shared" ref="H217:J217" ca="1" si="170">H203</f>
        <v>-39.578000000000003</v>
      </c>
      <c r="I217" s="14">
        <f t="shared" ca="1" si="170"/>
        <v>-16.940999999999999</v>
      </c>
      <c r="J217" s="14">
        <f t="shared" ca="1" si="170"/>
        <v>-16.977</v>
      </c>
      <c r="K217" s="14">
        <f t="shared" ca="1" si="161"/>
        <v>239.92500000000001</v>
      </c>
      <c r="L217" s="14">
        <f t="shared" ca="1" si="162"/>
        <v>-56.555000000000007</v>
      </c>
      <c r="M217" s="14">
        <f ca="1">(ABS(K217)+0.3*ABS(L217))*SIGN(K217)</f>
        <v>256.89150000000001</v>
      </c>
      <c r="N217" s="14">
        <f t="shared" ca="1" si="159"/>
        <v>-128.53250000000003</v>
      </c>
      <c r="O217" s="14">
        <f ca="1">F217+M217</f>
        <v>-540.23749999999995</v>
      </c>
      <c r="P217" s="14">
        <f ca="1">F217-M217</f>
        <v>-1054.0204999999999</v>
      </c>
      <c r="Q217" s="14">
        <f ca="1">F217+N217</f>
        <v>-925.66149999999993</v>
      </c>
      <c r="R217" s="14">
        <f ca="1">F217-N217</f>
        <v>-668.59649999999988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-6.2518181818181819</v>
      </c>
      <c r="F220" s="14">
        <f t="shared" ca="1" si="171"/>
        <v>-3.780272727272727</v>
      </c>
      <c r="G220" s="14">
        <f t="shared" ca="1" si="171"/>
        <v>-3.9819090909090908</v>
      </c>
      <c r="H220" s="14">
        <f t="shared" ca="1" si="171"/>
        <v>-74.682909090909106</v>
      </c>
      <c r="I220" s="14">
        <f t="shared" ca="1" si="171"/>
        <v>2.9150909090909094</v>
      </c>
      <c r="J220" s="14">
        <f t="shared" ca="1" si="171"/>
        <v>2.921727272727273</v>
      </c>
      <c r="K220" s="14">
        <f ca="1">(ABS(G220)+ABS(I220))*SIGN(G220)</f>
        <v>-6.8970000000000002</v>
      </c>
      <c r="L220" s="14">
        <f ca="1">(ABS(H220)+ABS(J220))*SIGN(H220)</f>
        <v>-77.604636363636374</v>
      </c>
      <c r="M220" s="14">
        <f t="shared" ref="M220:M224" ca="1" si="172">(ABS(K220)+0.3*ABS(L220))*SIGN(K220)</f>
        <v>-30.178390909090915</v>
      </c>
      <c r="N220" s="14">
        <f t="shared" ref="N220:N224" ca="1" si="173">(ABS(L220)+0.3*ABS(K220))*SIGN(L220)</f>
        <v>-79.67373636363638</v>
      </c>
      <c r="O220" s="14">
        <f ca="1">F220+M220</f>
        <v>-33.958663636363639</v>
      </c>
      <c r="P220" s="14">
        <f ca="1">F220-M220</f>
        <v>26.398118181818187</v>
      </c>
      <c r="Q220" s="14">
        <f ca="1">F220+N220</f>
        <v>-83.454009090909111</v>
      </c>
      <c r="R220" s="14">
        <f ca="1">F220-N220</f>
        <v>75.893463636363649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-0.45718181818181813</v>
      </c>
      <c r="F221" s="14">
        <f t="shared" ca="1" si="174"/>
        <v>-0.10099999999999999</v>
      </c>
      <c r="G221" s="14">
        <f t="shared" ca="1" si="174"/>
        <v>-101.59581818181817</v>
      </c>
      <c r="H221" s="14">
        <f t="shared" ca="1" si="174"/>
        <v>10.212454545454547</v>
      </c>
      <c r="I221" s="14">
        <f t="shared" ca="1" si="174"/>
        <v>8.6029090909090904</v>
      </c>
      <c r="J221" s="14">
        <f t="shared" ca="1" si="174"/>
        <v>8.6211818181818174</v>
      </c>
      <c r="K221" s="14">
        <f t="shared" ref="K221:K224" ca="1" si="175">(ABS(G221)+ABS(I221))*SIGN(G221)</f>
        <v>-110.19872727272727</v>
      </c>
      <c r="L221" s="14">
        <f t="shared" ref="L221:L224" ca="1" si="176">(ABS(H221)+ABS(J221))*SIGN(H221)</f>
        <v>18.833636363636366</v>
      </c>
      <c r="M221" s="14">
        <f t="shared" ca="1" si="172"/>
        <v>-115.84881818181817</v>
      </c>
      <c r="N221" s="14">
        <f t="shared" ca="1" si="173"/>
        <v>51.893254545454546</v>
      </c>
      <c r="O221" s="14">
        <f t="shared" ref="O221:O223" ca="1" si="177">F221+M221</f>
        <v>-115.94981818181817</v>
      </c>
      <c r="P221" s="14">
        <f t="shared" ref="P221:P223" ca="1" si="178">F221-M221</f>
        <v>115.74781818181818</v>
      </c>
      <c r="Q221" s="14">
        <f t="shared" ref="Q221:Q223" ca="1" si="179">F221+N221</f>
        <v>51.792254545454547</v>
      </c>
      <c r="R221" s="14">
        <f t="shared" ref="R221:R223" ca="1" si="180">F221-N221</f>
        <v>-51.994254545454545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4.9109999999999996</v>
      </c>
      <c r="F222" s="14">
        <f t="shared" ref="F222:J222" ca="1" si="181">F215</f>
        <v>2.9729999999999999</v>
      </c>
      <c r="G222" s="14">
        <f t="shared" ca="1" si="181"/>
        <v>2.8940000000000001</v>
      </c>
      <c r="H222" s="14">
        <f t="shared" ca="1" si="181"/>
        <v>54.552999999999997</v>
      </c>
      <c r="I222" s="14">
        <f t="shared" ca="1" si="181"/>
        <v>-2.133</v>
      </c>
      <c r="J222" s="14">
        <f t="shared" ca="1" si="181"/>
        <v>-2.137</v>
      </c>
      <c r="K222" s="14">
        <f t="shared" ca="1" si="175"/>
        <v>5.0270000000000001</v>
      </c>
      <c r="L222" s="14">
        <f t="shared" ca="1" si="176"/>
        <v>56.69</v>
      </c>
      <c r="M222" s="14">
        <f t="shared" ca="1" si="172"/>
        <v>22.033999999999999</v>
      </c>
      <c r="N222" s="14">
        <f t="shared" ca="1" si="173"/>
        <v>58.198099999999997</v>
      </c>
      <c r="O222" s="14">
        <f t="shared" ca="1" si="177"/>
        <v>25.006999999999998</v>
      </c>
      <c r="P222" s="14">
        <f t="shared" ca="1" si="178"/>
        <v>-19.061</v>
      </c>
      <c r="Q222" s="14">
        <f t="shared" ca="1" si="179"/>
        <v>61.171099999999996</v>
      </c>
      <c r="R222" s="14">
        <f t="shared" ca="1" si="180"/>
        <v>-55.225099999999998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4.2999999999999997E-2</v>
      </c>
      <c r="F223" s="14">
        <f t="shared" ref="F223:J223" ca="1" si="182">F216</f>
        <v>-8.4000000000000005E-2</v>
      </c>
      <c r="G223" s="14">
        <f t="shared" ca="1" si="182"/>
        <v>76.486000000000004</v>
      </c>
      <c r="H223" s="14">
        <f t="shared" ca="1" si="182"/>
        <v>-6.0339999999999998</v>
      </c>
      <c r="I223" s="14">
        <f t="shared" ca="1" si="182"/>
        <v>-5.867</v>
      </c>
      <c r="J223" s="14">
        <f t="shared" ca="1" si="182"/>
        <v>-5.88</v>
      </c>
      <c r="K223" s="14">
        <f t="shared" ca="1" si="175"/>
        <v>82.353000000000009</v>
      </c>
      <c r="L223" s="14">
        <f t="shared" ca="1" si="176"/>
        <v>-11.914</v>
      </c>
      <c r="M223" s="14">
        <f t="shared" ca="1" si="172"/>
        <v>85.927200000000013</v>
      </c>
      <c r="N223" s="14">
        <f t="shared" ca="1" si="173"/>
        <v>-36.619900000000001</v>
      </c>
      <c r="O223" s="14">
        <f t="shared" ca="1" si="177"/>
        <v>85.84320000000001</v>
      </c>
      <c r="P223" s="14">
        <f t="shared" ca="1" si="178"/>
        <v>-86.011200000000017</v>
      </c>
      <c r="Q223" s="14">
        <f t="shared" ca="1" si="179"/>
        <v>-36.703900000000004</v>
      </c>
      <c r="R223" s="14">
        <f t="shared" ca="1" si="180"/>
        <v>36.535899999999998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-1325.8130000000001</v>
      </c>
      <c r="F224" s="14">
        <f ca="1">F210+L210</f>
        <v>-813.32899999999995</v>
      </c>
      <c r="G224" s="14">
        <f t="shared" ref="G224:J224" ca="1" si="183">G210</f>
        <v>222.98400000000001</v>
      </c>
      <c r="H224" s="14">
        <f t="shared" ca="1" si="183"/>
        <v>-39.578000000000003</v>
      </c>
      <c r="I224" s="14">
        <f t="shared" ca="1" si="183"/>
        <v>-16.940999999999999</v>
      </c>
      <c r="J224" s="14">
        <f t="shared" ca="1" si="183"/>
        <v>-16.977</v>
      </c>
      <c r="K224" s="14">
        <f t="shared" ca="1" si="175"/>
        <v>239.92500000000001</v>
      </c>
      <c r="L224" s="14">
        <f t="shared" ca="1" si="176"/>
        <v>-56.555000000000007</v>
      </c>
      <c r="M224" s="14">
        <f t="shared" ca="1" si="172"/>
        <v>256.89150000000001</v>
      </c>
      <c r="N224" s="14">
        <f t="shared" ca="1" si="173"/>
        <v>-128.53250000000003</v>
      </c>
      <c r="O224" s="14">
        <f ca="1">F224+M224</f>
        <v>-556.4375</v>
      </c>
      <c r="P224" s="14">
        <f ca="1">F224-M224</f>
        <v>-1070.2204999999999</v>
      </c>
      <c r="Q224" s="14">
        <f ca="1">F224+N224</f>
        <v>-941.86149999999998</v>
      </c>
      <c r="R224" s="14">
        <f ca="1">F224-N224</f>
        <v>-684.79649999999992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60" t="s">
        <v>113</v>
      </c>
      <c r="AA225" s="60"/>
      <c r="AB225" s="60"/>
      <c r="AC225" s="60" t="s">
        <v>114</v>
      </c>
      <c r="AD225" s="60"/>
      <c r="AE225" s="60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19</v>
      </c>
      <c r="D227" s="1" t="s">
        <v>52</v>
      </c>
      <c r="E227" s="17">
        <f ca="1">E213</f>
        <v>7.0068181818181827</v>
      </c>
      <c r="F227" s="4">
        <f t="shared" ref="F227:F228" ca="1" si="184">O213</f>
        <v>33.558763636363636</v>
      </c>
      <c r="G227" s="4">
        <f t="shared" ref="G227:G228" ca="1" si="185">P213</f>
        <v>-25.068218181818182</v>
      </c>
      <c r="H227" s="18">
        <f t="shared" ref="H227:H228" ca="1" si="186">Q213</f>
        <v>81.709409090909077</v>
      </c>
      <c r="I227" s="18">
        <f t="shared" ref="I227:I228" ca="1" si="187">R213</f>
        <v>-73.218863636363636</v>
      </c>
      <c r="J227" s="4">
        <f>INDEX($N$33:$N$44,MATCH(A229,$L$33:$L$44,-1),1)</f>
        <v>202.64452</v>
      </c>
      <c r="K227" s="17">
        <f ca="1">MAX(ABS(F227),IF(J227="---",0,0.3*J227))</f>
        <v>60.793355999999996</v>
      </c>
      <c r="L227" s="17">
        <f ca="1">MAX(ABS(G227),IF(J227="---",0,0.3*J227))</f>
        <v>60.793355999999996</v>
      </c>
      <c r="M227" s="17">
        <f ca="1">MAX(ABS(H227),J227)</f>
        <v>202.64452</v>
      </c>
      <c r="N227" s="17">
        <f ca="1">MAX(ABS(I227),J227)</f>
        <v>202.64452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11.984690919069312</v>
      </c>
      <c r="T227" s="19">
        <f ca="1">MAX(N227-$Z195*(1-((0.48*$Z194+N229)/(0.48*$Z194))^2),0)/(($F195-2*$F196)*$O$2)*1000</f>
        <v>14.276065423834334</v>
      </c>
      <c r="U227" s="17">
        <f ca="1">MAX(P227:T227)</f>
        <v>14.276065423834334</v>
      </c>
      <c r="V227" s="49">
        <f>AB229</f>
        <v>12.566370614359172</v>
      </c>
      <c r="W227" s="8">
        <f>2*V227*$O$2/10</f>
        <v>983.45509155854393</v>
      </c>
      <c r="X227" s="4">
        <f>W227*(F195-2*F196)/200</f>
        <v>108.18006007143984</v>
      </c>
      <c r="Y227" s="53"/>
      <c r="Z227">
        <v>4</v>
      </c>
      <c r="AA227">
        <v>20</v>
      </c>
      <c r="AB227">
        <f>((PI()*(AA227/10)^2)/4)*Z227</f>
        <v>12.566370614359172</v>
      </c>
      <c r="AC227">
        <v>2</v>
      </c>
      <c r="AD227">
        <v>20</v>
      </c>
      <c r="AE227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-0.34181818181818185</v>
      </c>
      <c r="F228" s="18">
        <f t="shared" ca="1" si="184"/>
        <v>116.77111818181818</v>
      </c>
      <c r="G228" s="18">
        <f t="shared" ca="1" si="185"/>
        <v>-117.42311818181817</v>
      </c>
      <c r="H228" s="4">
        <f t="shared" ca="1" si="186"/>
        <v>-47.680654545454544</v>
      </c>
      <c r="I228" s="4">
        <f t="shared" ca="1" si="187"/>
        <v>47.028654545454543</v>
      </c>
      <c r="J228" s="4">
        <f>INDEX($O$33:$O$44,MATCH(A229,$L$33:$L$44,-1),1)</f>
        <v>150.96431999999999</v>
      </c>
      <c r="K228" s="17">
        <f ca="1">MAX(ABS(F228),J228)</f>
        <v>150.96431999999999</v>
      </c>
      <c r="L228" s="17">
        <f ca="1">MAX(ABS(G228),J228)</f>
        <v>150.96431999999999</v>
      </c>
      <c r="M228" s="17">
        <f ca="1">MAX(ABS(H228),IF(J228="---",0,0.3*J228))</f>
        <v>47.680654545454544</v>
      </c>
      <c r="N228" s="17">
        <f ca="1">MAX(ABS(I228),IF(J228="---",0,0.3*J228))</f>
        <v>47.028654545454543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0</v>
      </c>
      <c r="R228" s="19">
        <f ca="1">MAX(L228-$Z196*(1-((0.48*$Z194+L229)/(0.48*$Z194))^2),0)/(($F194-2*$F196)*$O$2)*1000</f>
        <v>0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0</v>
      </c>
      <c r="V228" s="49">
        <f>AE229</f>
        <v>8.2938046054770531</v>
      </c>
      <c r="W228" s="8">
        <f>2*V228*$O$2/10</f>
        <v>649.08036042863898</v>
      </c>
      <c r="X228" s="4">
        <f>W228*(F194-2*F196)/200</f>
        <v>233.66892975431006</v>
      </c>
      <c r="Y228" s="53"/>
      <c r="Z228">
        <v>0</v>
      </c>
      <c r="AA228">
        <v>16</v>
      </c>
      <c r="AB228">
        <f>((PI()*(AA228/10)^2)/4)*Z228</f>
        <v>0</v>
      </c>
      <c r="AC228">
        <v>1</v>
      </c>
      <c r="AD228">
        <v>16</v>
      </c>
      <c r="AE228">
        <f>((PI()*(AD228/10)^2)/4)*AC228</f>
        <v>2.0106192982974678</v>
      </c>
    </row>
    <row r="229" spans="1:31" x14ac:dyDescent="0.2">
      <c r="A229" s="1">
        <f>B195</f>
        <v>2</v>
      </c>
      <c r="D229" s="1" t="s">
        <v>10</v>
      </c>
      <c r="E229" s="20">
        <f ca="1">E217</f>
        <v>-1304.7529999999999</v>
      </c>
      <c r="F229" s="8">
        <f ca="1">O217</f>
        <v>-540.23749999999995</v>
      </c>
      <c r="G229" s="8">
        <f ca="1">P217</f>
        <v>-1054.0204999999999</v>
      </c>
      <c r="H229" s="8">
        <f ca="1">Q217</f>
        <v>-925.66149999999993</v>
      </c>
      <c r="I229" s="8">
        <f ca="1">R217</f>
        <v>-668.59649999999988</v>
      </c>
      <c r="K229" s="17">
        <f ca="1">F229</f>
        <v>-540.23749999999995</v>
      </c>
      <c r="L229" s="17">
        <f t="shared" ref="L229" ca="1" si="188">G229</f>
        <v>-1054.0204999999999</v>
      </c>
      <c r="M229" s="17">
        <f t="shared" ref="M229" ca="1" si="189">H229</f>
        <v>-925.66149999999993</v>
      </c>
      <c r="N229" s="17">
        <f t="shared" ref="N229" ca="1" si="190">I229</f>
        <v>-668.59649999999988</v>
      </c>
      <c r="AB229" s="56">
        <f>SUM(AB227:AB228)</f>
        <v>12.566370614359172</v>
      </c>
      <c r="AE229" s="56">
        <f>SUM(AE227:AE228)</f>
        <v>8.2938046054770531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224.82568082477869</v>
      </c>
      <c r="K230" s="4">
        <f ca="1">($Z195+$X227)*(1-ABS((0.48*$Z194+K229)/(0.48*$Z194+$W227))^(1+1/(1+$W227/$Z194)))</f>
        <v>181.70260726668039</v>
      </c>
      <c r="L230" s="4">
        <f ca="1">($Z195+$X227)*(1-ABS((0.48*$Z194+L229)/(0.48*$Z194+$W227))^(1+1/(1+$W227/$Z194)))</f>
        <v>214.78039839151123</v>
      </c>
      <c r="M230" s="4">
        <f ca="1">($Z195+$X227)*(1-ABS((0.48*$Z194+M229)/(0.48*$Z194+$W227))^(1+1/(1+$W227/$Z194)))</f>
        <v>208.02171918674298</v>
      </c>
      <c r="N230" s="4">
        <f ca="1">($Z195+$X227)*(1-ABS((0.48*$Z194+N229)/(0.48*$Z194+$W227))^(1+1/(1+$W227/$Z194)))</f>
        <v>191.43691892205388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544.33309869942764</v>
      </c>
      <c r="K231" s="4">
        <f ca="1">($Z196+$X228)*(1-ABS((0.48*$Z194+K229)/(0.48*$Z194+$W228))^(1+1/(1+$W228/$Z194)))</f>
        <v>415.68606468867512</v>
      </c>
      <c r="L231" s="4">
        <f ca="1">($Z196+$X228)*(1-ABS((0.48*$Z194+L229)/(0.48*$Z194+$W228))^(1+1/(1+$W228/$Z194)))</f>
        <v>515.26022050214294</v>
      </c>
      <c r="M231" s="4">
        <f ca="1">($Z196+$X228)*(1-ABS((0.48*$Z194+M229)/(0.48*$Z194+$W228))^(1+1/(1+$W228/$Z194)))</f>
        <v>495.26507418019054</v>
      </c>
      <c r="N231" s="4">
        <f ca="1">($Z196+$X228)*(1-ABS((0.48*$Z194+N229)/(0.48*$Z194+$W228))^(1+1/(1+$W228/$Z194)))</f>
        <v>445.3636498804695</v>
      </c>
    </row>
    <row r="232" spans="1:31" x14ac:dyDescent="0.2">
      <c r="A232" t="str">
        <f ca="1">IF(MAX(E232:N232)&gt;1,"non verificato","verificato")</f>
        <v>non verificato</v>
      </c>
      <c r="D232" s="7" t="s">
        <v>76</v>
      </c>
      <c r="E232" s="3">
        <f ca="1">ABS(E227/E230)^1.5+ABS(E228/E231)^1.5</f>
        <v>5.5176322954387539E-3</v>
      </c>
      <c r="K232" s="3">
        <f t="shared" ref="K232:N232" ca="1" si="191">ABS(K227/K230)^1.5+ABS(K228/K231)^1.5</f>
        <v>0.41238581724357692</v>
      </c>
      <c r="L232" s="3">
        <f t="shared" ca="1" si="191"/>
        <v>0.3091770888910137</v>
      </c>
      <c r="M232" s="3">
        <f t="shared" ca="1" si="191"/>
        <v>0.99134930964580048</v>
      </c>
      <c r="N232" s="3">
        <f t="shared" ca="1" si="191"/>
        <v>1.1234039800013056</v>
      </c>
    </row>
    <row r="233" spans="1:31" x14ac:dyDescent="0.2">
      <c r="Z233" s="60" t="s">
        <v>113</v>
      </c>
      <c r="AA233" s="60"/>
      <c r="AB233" s="60"/>
      <c r="AC233" s="60" t="s">
        <v>114</v>
      </c>
      <c r="AD233" s="60"/>
      <c r="AE233" s="60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s="54" t="s">
        <v>110</v>
      </c>
      <c r="AA234" s="54" t="s">
        <v>111</v>
      </c>
      <c r="AB234" s="54" t="s">
        <v>112</v>
      </c>
      <c r="AC234" s="54" t="s">
        <v>110</v>
      </c>
      <c r="AD234" s="54" t="s">
        <v>111</v>
      </c>
      <c r="AE234" s="54" t="s">
        <v>112</v>
      </c>
    </row>
    <row r="235" spans="1:31" x14ac:dyDescent="0.2">
      <c r="D235" s="1" t="s">
        <v>52</v>
      </c>
      <c r="E235" s="17">
        <f ca="1">E220</f>
        <v>-6.2518181818181819</v>
      </c>
      <c r="F235" s="4">
        <f t="shared" ref="F235:F236" ca="1" si="192">O220</f>
        <v>-33.958663636363639</v>
      </c>
      <c r="G235" s="4">
        <f t="shared" ref="G235:G236" ca="1" si="193">P220</f>
        <v>26.398118181818187</v>
      </c>
      <c r="H235" s="18">
        <f t="shared" ref="H235:H236" ca="1" si="194">Q220</f>
        <v>-83.454009090909111</v>
      </c>
      <c r="I235" s="18">
        <f t="shared" ref="I235:I236" ca="1" si="195">R220</f>
        <v>75.893463636363649</v>
      </c>
      <c r="J235" s="4">
        <f>INDEX($N$33:$N$44,MATCH(A229,$L$33:$L$44,-1)+1,1)</f>
        <v>154.596</v>
      </c>
      <c r="K235" s="17">
        <f ca="1">MAX(ABS(F235),IF(J235="---",0,0.3*J235))</f>
        <v>46.378799999999998</v>
      </c>
      <c r="L235" s="17">
        <f ca="1">MAX(ABS(G235),IF(J235="---",0,0.3*J235))</f>
        <v>46.378799999999998</v>
      </c>
      <c r="M235" s="17">
        <f ca="1">MAX(ABS(H235),J235)</f>
        <v>154.596</v>
      </c>
      <c r="N235" s="17">
        <f ca="1">MAX(ABS(I235),J235)</f>
        <v>154.596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6.2825289919395573</v>
      </c>
      <c r="T235" s="19">
        <f ca="1">MAX(N235-$Z195*(1-((0.48*$Z194+N237)/(0.48*$Z194))^2),0)/(($F195-2*$F196)*$O$2)*1000</f>
        <v>8.5294412181283761</v>
      </c>
      <c r="U235" s="17">
        <f ca="1">MAX(P235:T235)</f>
        <v>8.5294412181283761</v>
      </c>
      <c r="V235" s="49">
        <f>AB237</f>
        <v>12.566370614359172</v>
      </c>
      <c r="W235" s="8">
        <f>2*V235*$O$2/10</f>
        <v>983.45509155854393</v>
      </c>
      <c r="X235" s="4">
        <f>W235*(F195-2*F196)/200</f>
        <v>108.18006007143984</v>
      </c>
      <c r="Z235">
        <v>4</v>
      </c>
      <c r="AA235">
        <v>20</v>
      </c>
      <c r="AB235">
        <f>((PI()*(AA235/10)^2)/4)*Z235</f>
        <v>12.566370614359172</v>
      </c>
      <c r="AC235">
        <v>2</v>
      </c>
      <c r="AD235">
        <v>20</v>
      </c>
      <c r="AE235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-0.45718181818181813</v>
      </c>
      <c r="F236" s="18">
        <f t="shared" ca="1" si="192"/>
        <v>-115.94981818181817</v>
      </c>
      <c r="G236" s="18">
        <f t="shared" ca="1" si="193"/>
        <v>115.74781818181818</v>
      </c>
      <c r="H236" s="4">
        <f t="shared" ca="1" si="194"/>
        <v>51.792254545454547</v>
      </c>
      <c r="I236" s="4">
        <f t="shared" ca="1" si="195"/>
        <v>-51.994254545454545</v>
      </c>
      <c r="J236" s="4">
        <f>INDEX($O$33:$O$44,MATCH(A229,$L$33:$L$44,-1)+1,1)</f>
        <v>185.536</v>
      </c>
      <c r="K236" s="17">
        <f ca="1">MAX(ABS(F236),J236)</f>
        <v>185.536</v>
      </c>
      <c r="L236" s="17">
        <f ca="1">MAX(ABS(G236),J236)</f>
        <v>185.536</v>
      </c>
      <c r="M236" s="17">
        <f ca="1">MAX(ABS(H236),IF(J236="---",0,0.3*J236))</f>
        <v>55.660800000000002</v>
      </c>
      <c r="N236" s="17">
        <f ca="1">MAX(ABS(I236),IF(J236="---",0,0.3*J236))</f>
        <v>55.660800000000002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3.2120397290258285E-2</v>
      </c>
      <c r="R236" s="19">
        <f ca="1">MAX(L236-$Z196*(1-((0.48*$Z194+L237)/(0.48*$Z194))^2),0)/(($F194-2*$F196)*$O$2)*1000</f>
        <v>0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3.2120397290258285E-2</v>
      </c>
      <c r="V236" s="49">
        <f>AE237</f>
        <v>8.2938046054770531</v>
      </c>
      <c r="W236" s="8">
        <f>2*V236*$O$2/10</f>
        <v>649.08036042863898</v>
      </c>
      <c r="X236" s="4">
        <f>W236*(F194-2*F196)/200</f>
        <v>233.66892975431006</v>
      </c>
      <c r="Z236">
        <v>0</v>
      </c>
      <c r="AA236">
        <v>16</v>
      </c>
      <c r="AB236">
        <f>((PI()*(AA236/10)^2)/4)*Z236</f>
        <v>0</v>
      </c>
      <c r="AC236">
        <v>1</v>
      </c>
      <c r="AD236">
        <v>16</v>
      </c>
      <c r="AE236">
        <f>((PI()*(AD236/10)^2)/4)*AC236</f>
        <v>2.0106192982974678</v>
      </c>
    </row>
    <row r="237" spans="1:31" x14ac:dyDescent="0.2">
      <c r="D237" s="1" t="s">
        <v>10</v>
      </c>
      <c r="E237" s="20">
        <f ca="1">E224</f>
        <v>-1325.8130000000001</v>
      </c>
      <c r="F237" s="8">
        <f ca="1">O224</f>
        <v>-556.4375</v>
      </c>
      <c r="G237" s="8">
        <f ca="1">P224</f>
        <v>-1070.2204999999999</v>
      </c>
      <c r="H237" s="8">
        <f ca="1">Q224</f>
        <v>-941.86149999999998</v>
      </c>
      <c r="I237" s="8">
        <f ca="1">R224</f>
        <v>-684.79649999999992</v>
      </c>
      <c r="K237" s="17">
        <f ca="1">F237</f>
        <v>-556.4375</v>
      </c>
      <c r="L237" s="17">
        <f t="shared" ref="L237" ca="1" si="196">G237</f>
        <v>-1070.2204999999999</v>
      </c>
      <c r="M237" s="17">
        <f t="shared" ref="M237" ca="1" si="197">H237</f>
        <v>-941.86149999999998</v>
      </c>
      <c r="N237" s="17">
        <f t="shared" ref="N237" ca="1" si="198">I237</f>
        <v>-684.79649999999992</v>
      </c>
      <c r="Z237" s="54"/>
      <c r="AA237" s="54"/>
      <c r="AB237" s="55">
        <f>SUM(AB235:AB236)</f>
        <v>12.566370614359172</v>
      </c>
      <c r="AC237" s="54"/>
      <c r="AD237" s="54"/>
      <c r="AE237" s="55">
        <f>SUM(AE235:AE236)</f>
        <v>8.2938046054770531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225.46675109005187</v>
      </c>
      <c r="K238" s="4">
        <f ca="1">($Z195+$X235)*(1-ABS((0.48*$Z194+K237)/(0.48*$Z194+$W235))^(1+1/(1+$W235/$Z194)))</f>
        <v>182.98299655927917</v>
      </c>
      <c r="L238" s="4">
        <f ca="1">($Z195+$X235)*(1-ABS((0.48*$Z194+L237)/(0.48*$Z194+$W235))^(1+1/(1+$W235/$Z194)))</f>
        <v>215.55816528492554</v>
      </c>
      <c r="M238" s="4">
        <f ca="1">($Z195+$X235)*(1-ABS((0.48*$Z194+M237)/(0.48*$Z194+$W235))^(1+1/(1+$W235/$Z194)))</f>
        <v>208.93221549773486</v>
      </c>
      <c r="N238" s="4">
        <f ca="1">($Z195+$X235)*(1-ABS((0.48*$Z194+N237)/(0.48*$Z194+$W235))^(1+1/(1+$W235/$Z194)))</f>
        <v>192.59802862735691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546.14560933677194</v>
      </c>
      <c r="K239" s="4">
        <f ca="1">($Z196+$X236)*(1-ABS((0.48*$Z194+K237)/(0.48*$Z194+$W236))^(1+1/(1+$W236/$Z194)))</f>
        <v>419.60287490433973</v>
      </c>
      <c r="L239" s="4">
        <f ca="1">($Z196+$X236)*(1-ABS((0.48*$Z194+L237)/(0.48*$Z194+$W236))^(1+1/(1+$W236/$Z194)))</f>
        <v>517.54351783982031</v>
      </c>
      <c r="M239" s="4">
        <f ca="1">($Z196+$X236)*(1-ABS((0.48*$Z194+M237)/(0.48*$Z194+$W236))^(1+1/(1+$W236/$Z194)))</f>
        <v>497.97303152229966</v>
      </c>
      <c r="N239" s="4">
        <f ca="1">($Z196+$X236)*(1-ABS((0.48*$Z194+N237)/(0.48*$Z194+$W236))^(1+1/(1+$W236/$Z194)))</f>
        <v>448.88700747819166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4.6414948868434306E-3</v>
      </c>
      <c r="K240" s="3">
        <f t="shared" ref="K240:N240" ca="1" si="199">ABS(K235/K238)^1.5+ABS(K236/K239)^1.5</f>
        <v>0.42162889996240283</v>
      </c>
      <c r="L240" s="3">
        <f t="shared" ca="1" si="199"/>
        <v>0.31444605195878883</v>
      </c>
      <c r="M240" s="3">
        <f t="shared" ca="1" si="199"/>
        <v>0.67385594048968223</v>
      </c>
      <c r="N240" s="3">
        <f t="shared" ca="1" si="199"/>
        <v>0.762813735671245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19</v>
      </c>
      <c r="D242" t="s">
        <v>20</v>
      </c>
      <c r="E242" s="1" t="s">
        <v>21</v>
      </c>
      <c r="F242" s="46">
        <v>80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171.2172896785805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30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122.4</v>
      </c>
      <c r="AA243" s="5" t="s">
        <v>35</v>
      </c>
      <c r="AB243" s="10" t="s">
        <v>120</v>
      </c>
      <c r="AC243" s="10">
        <f ca="1">1.3*MAX(E279,E287)*2/((M244-M243-M242)/100)</f>
        <v>439.54395109477974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326.39999999999998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3.004</v>
      </c>
      <c r="F247" s="4">
        <f t="shared" ca="1" si="200"/>
        <v>1.823</v>
      </c>
      <c r="G247" s="4">
        <f t="shared" ca="1" si="200"/>
        <v>2.31</v>
      </c>
      <c r="H247" s="4">
        <f t="shared" ca="1" si="200"/>
        <v>56.195</v>
      </c>
      <c r="I247" s="4">
        <f t="shared" ca="1" si="200"/>
        <v>-2.427</v>
      </c>
      <c r="J247" s="4">
        <f t="shared" ca="1" si="200"/>
        <v>-2.4319999999999999</v>
      </c>
    </row>
    <row r="248" spans="1:29" x14ac:dyDescent="0.2">
      <c r="D248" s="1" t="s">
        <v>53</v>
      </c>
      <c r="E248" s="4">
        <f t="shared" ref="E248:J248" ca="1" si="201">INDEX(E$4:E$26,$W242,1)</f>
        <v>-0.90800000000000003</v>
      </c>
      <c r="F248" s="4">
        <f t="shared" ca="1" si="201"/>
        <v>-0.66100000000000003</v>
      </c>
      <c r="G248" s="4">
        <f t="shared" ca="1" si="201"/>
        <v>108.218</v>
      </c>
      <c r="H248" s="4">
        <f t="shared" ca="1" si="201"/>
        <v>-3.6930000000000001</v>
      </c>
      <c r="I248" s="4">
        <f t="shared" ca="1" si="201"/>
        <v>-5.0629999999999997</v>
      </c>
      <c r="J248" s="4">
        <f t="shared" ca="1" si="201"/>
        <v>-5.0730000000000004</v>
      </c>
    </row>
    <row r="249" spans="1:29" x14ac:dyDescent="0.2">
      <c r="D249" s="1" t="s">
        <v>54</v>
      </c>
      <c r="E249" s="4">
        <f t="shared" ref="E249:J249" ca="1" si="202">INDEX(O$4:O$26,$W242+2,1)</f>
        <v>1.5</v>
      </c>
      <c r="F249" s="4">
        <f t="shared" ca="1" si="202"/>
        <v>0.90900000000000003</v>
      </c>
      <c r="G249" s="4">
        <f t="shared" ca="1" si="202"/>
        <v>1.2869999999999999</v>
      </c>
      <c r="H249" s="4">
        <f t="shared" ca="1" si="202"/>
        <v>31.116</v>
      </c>
      <c r="I249" s="4">
        <f t="shared" ca="1" si="202"/>
        <v>-1.34</v>
      </c>
      <c r="J249" s="4">
        <f t="shared" ca="1" si="202"/>
        <v>-1.3420000000000001</v>
      </c>
    </row>
    <row r="250" spans="1:29" x14ac:dyDescent="0.2">
      <c r="D250" s="1" t="s">
        <v>55</v>
      </c>
      <c r="E250" s="4">
        <f t="shared" ref="E250:J250" ca="1" si="203">INDEX(E$4:E$26,$W242+2,1)</f>
        <v>-2.8000000000000001E-2</v>
      </c>
      <c r="F250" s="4">
        <f t="shared" ca="1" si="203"/>
        <v>-6.2E-2</v>
      </c>
      <c r="G250" s="4">
        <f t="shared" ca="1" si="203"/>
        <v>107.67700000000001</v>
      </c>
      <c r="H250" s="4">
        <f t="shared" ca="1" si="203"/>
        <v>-4.1760000000000002</v>
      </c>
      <c r="I250" s="4">
        <f t="shared" ca="1" si="203"/>
        <v>-6.149</v>
      </c>
      <c r="J250" s="4">
        <f t="shared" ca="1" si="203"/>
        <v>-6.1619999999999999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-1585.1790000000001</v>
      </c>
      <c r="F251" s="4">
        <f t="shared" ca="1" si="204"/>
        <v>-958.05100000000004</v>
      </c>
      <c r="G251" s="4">
        <f t="shared" ca="1" si="204"/>
        <v>322.661</v>
      </c>
      <c r="H251" s="4">
        <f t="shared" ca="1" si="204"/>
        <v>-52.15</v>
      </c>
      <c r="I251" s="4">
        <f t="shared" ca="1" si="204"/>
        <v>-23.472999999999999</v>
      </c>
      <c r="J251" s="4">
        <f t="shared" ca="1" si="204"/>
        <v>-23.523000000000003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-2.6960000000000002</v>
      </c>
      <c r="F254" s="4">
        <f t="shared" ca="1" si="205"/>
        <v>-1.633</v>
      </c>
      <c r="G254" s="4">
        <f t="shared" ca="1" si="205"/>
        <v>-2.581</v>
      </c>
      <c r="H254" s="4">
        <f t="shared" ca="1" si="205"/>
        <v>-62.045999999999999</v>
      </c>
      <c r="I254" s="4">
        <f t="shared" ca="1" si="205"/>
        <v>2.6629999999999998</v>
      </c>
      <c r="J254" s="4">
        <f t="shared" ca="1" si="205"/>
        <v>2.669</v>
      </c>
    </row>
    <row r="255" spans="1:29" x14ac:dyDescent="0.2">
      <c r="D255" s="1" t="s">
        <v>53</v>
      </c>
      <c r="E255" s="4">
        <f t="shared" ref="E255:J255" ca="1" si="206">INDEX(E$4:E$26,$W242+1,1)</f>
        <v>-0.8</v>
      </c>
      <c r="F255" s="4">
        <f t="shared" ca="1" si="206"/>
        <v>-0.42599999999999999</v>
      </c>
      <c r="G255" s="4">
        <f t="shared" ca="1" si="206"/>
        <v>-301.57400000000001</v>
      </c>
      <c r="H255" s="4">
        <f t="shared" ca="1" si="206"/>
        <v>13.326000000000001</v>
      </c>
      <c r="I255" s="4">
        <f t="shared" ca="1" si="206"/>
        <v>18.303999999999998</v>
      </c>
      <c r="J255" s="4">
        <f t="shared" ca="1" si="206"/>
        <v>18.343</v>
      </c>
    </row>
    <row r="256" spans="1:29" x14ac:dyDescent="0.2">
      <c r="D256" s="1" t="s">
        <v>54</v>
      </c>
      <c r="E256" s="4">
        <f ca="1">E249</f>
        <v>1.5</v>
      </c>
      <c r="F256" s="4">
        <f t="shared" ref="F256:J258" ca="1" si="207">F249</f>
        <v>0.90900000000000003</v>
      </c>
      <c r="G256" s="4">
        <f t="shared" ca="1" si="207"/>
        <v>1.2869999999999999</v>
      </c>
      <c r="H256" s="4">
        <f t="shared" ca="1" si="207"/>
        <v>31.116</v>
      </c>
      <c r="I256" s="4">
        <f t="shared" ca="1" si="207"/>
        <v>-1.34</v>
      </c>
      <c r="J256" s="4">
        <f t="shared" ca="1" si="207"/>
        <v>-1.3420000000000001</v>
      </c>
    </row>
    <row r="257" spans="1:27" x14ac:dyDescent="0.2">
      <c r="D257" s="1" t="s">
        <v>55</v>
      </c>
      <c r="E257" s="4">
        <f ca="1">E250</f>
        <v>-2.8000000000000001E-2</v>
      </c>
      <c r="F257" s="4">
        <f t="shared" ca="1" si="207"/>
        <v>-6.2E-2</v>
      </c>
      <c r="G257" s="4">
        <f t="shared" ca="1" si="207"/>
        <v>107.67700000000001</v>
      </c>
      <c r="H257" s="4">
        <f t="shared" ca="1" si="207"/>
        <v>-4.1760000000000002</v>
      </c>
      <c r="I257" s="4">
        <f t="shared" ca="1" si="207"/>
        <v>-6.149</v>
      </c>
      <c r="J257" s="4">
        <f t="shared" ca="1" si="207"/>
        <v>-6.1619999999999999</v>
      </c>
    </row>
    <row r="258" spans="1:27" x14ac:dyDescent="0.2">
      <c r="D258" s="1" t="s">
        <v>10</v>
      </c>
      <c r="E258" s="4">
        <f ca="1">E251</f>
        <v>-1585.1790000000001</v>
      </c>
      <c r="F258" s="4">
        <f t="shared" ca="1" si="207"/>
        <v>-958.05100000000004</v>
      </c>
      <c r="G258" s="4">
        <f t="shared" ca="1" si="207"/>
        <v>322.661</v>
      </c>
      <c r="H258" s="4">
        <f t="shared" ca="1" si="207"/>
        <v>-52.15</v>
      </c>
      <c r="I258" s="4">
        <f t="shared" ca="1" si="207"/>
        <v>-23.472999999999999</v>
      </c>
      <c r="J258" s="4">
        <f t="shared" ca="1" si="207"/>
        <v>-23.523000000000003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2.5539999999999998</v>
      </c>
      <c r="F261" s="14">
        <f t="shared" ca="1" si="208"/>
        <v>1.550157894736842</v>
      </c>
      <c r="G261" s="14">
        <f t="shared" ca="1" si="208"/>
        <v>1.9238684210526316</v>
      </c>
      <c r="H261" s="14">
        <f t="shared" ca="1" si="208"/>
        <v>46.860184210526313</v>
      </c>
      <c r="I261" s="14">
        <f t="shared" ca="1" si="208"/>
        <v>-2.025157894736842</v>
      </c>
      <c r="J261" s="14">
        <f t="shared" ca="1" si="208"/>
        <v>-2.0292894736842104</v>
      </c>
      <c r="K261" s="14">
        <f ca="1">(ABS(G261)+ABS(I261))*SIGN(G261)</f>
        <v>3.9490263157894736</v>
      </c>
      <c r="L261" s="14">
        <f ca="1">(ABS(H261)+ABS(J261))*SIGN(H261)</f>
        <v>48.889473684210522</v>
      </c>
      <c r="M261" s="14">
        <f ca="1">(ABS(K261)+0.3*ABS(L261))*SIGN(K261)</f>
        <v>18.615868421052628</v>
      </c>
      <c r="N261" s="14">
        <f t="shared" ref="N261:N265" ca="1" si="209">(ABS(L261)+0.3*ABS(K261))*SIGN(L261)</f>
        <v>50.074181578947361</v>
      </c>
      <c r="O261" s="14">
        <f ca="1">F261+M261</f>
        <v>20.16602631578947</v>
      </c>
      <c r="P261" s="14">
        <f ca="1">F261-M261</f>
        <v>-17.065710526315787</v>
      </c>
      <c r="Q261" s="14">
        <f ca="1">F261+N261</f>
        <v>51.624339473684202</v>
      </c>
      <c r="R261" s="14">
        <f ca="1">F261-N261</f>
        <v>-48.524023684210519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-0.89947368421052631</v>
      </c>
      <c r="F262" s="14">
        <f t="shared" ca="1" si="210"/>
        <v>-0.64244736842105266</v>
      </c>
      <c r="G262" s="14">
        <f t="shared" ca="1" si="210"/>
        <v>75.866</v>
      </c>
      <c r="H262" s="14">
        <f t="shared" ca="1" si="210"/>
        <v>-2.3493947368421053</v>
      </c>
      <c r="I262" s="14">
        <f t="shared" ca="1" si="210"/>
        <v>-3.218236842105263</v>
      </c>
      <c r="J262" s="14">
        <f t="shared" ca="1" si="210"/>
        <v>-3.224368421052632</v>
      </c>
      <c r="K262" s="14">
        <f t="shared" ref="K262:L265" ca="1" si="211">(ABS(G262)+ABS(I262))*SIGN(G262)</f>
        <v>79.08423684210527</v>
      </c>
      <c r="L262" s="14">
        <f t="shared" ca="1" si="211"/>
        <v>-5.5737631578947369</v>
      </c>
      <c r="M262" s="14">
        <f t="shared" ref="M262:M265" ca="1" si="212">(ABS(K262)+0.3*ABS(L262))*SIGN(K262)</f>
        <v>80.756365789473691</v>
      </c>
      <c r="N262" s="14">
        <f t="shared" ca="1" si="209"/>
        <v>-29.299034210526315</v>
      </c>
      <c r="O262" s="14">
        <f t="shared" ref="O262:O264" ca="1" si="213">F262+M262</f>
        <v>80.113918421052631</v>
      </c>
      <c r="P262" s="14">
        <f t="shared" ref="P262:P264" ca="1" si="214">F262-M262</f>
        <v>-81.39881315789475</v>
      </c>
      <c r="Q262" s="14">
        <f t="shared" ref="Q262:Q264" ca="1" si="215">F262+N262</f>
        <v>-29.941481578947368</v>
      </c>
      <c r="R262" s="14">
        <f t="shared" ref="R262:R264" ca="1" si="216">F262-N262</f>
        <v>28.656586842105263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1.5</v>
      </c>
      <c r="F263" s="14">
        <f t="shared" ca="1" si="217"/>
        <v>0.90900000000000003</v>
      </c>
      <c r="G263" s="14">
        <f t="shared" ca="1" si="217"/>
        <v>1.2869999999999999</v>
      </c>
      <c r="H263" s="14">
        <f t="shared" ca="1" si="217"/>
        <v>31.116</v>
      </c>
      <c r="I263" s="14">
        <f t="shared" ca="1" si="217"/>
        <v>-1.34</v>
      </c>
      <c r="J263" s="14">
        <f t="shared" ca="1" si="217"/>
        <v>-1.3420000000000001</v>
      </c>
      <c r="K263" s="14">
        <f t="shared" ca="1" si="211"/>
        <v>2.6269999999999998</v>
      </c>
      <c r="L263" s="14">
        <f t="shared" ca="1" si="211"/>
        <v>32.457999999999998</v>
      </c>
      <c r="M263" s="14">
        <f t="shared" ca="1" si="212"/>
        <v>12.3644</v>
      </c>
      <c r="N263" s="14">
        <f t="shared" ca="1" si="209"/>
        <v>33.246099999999998</v>
      </c>
      <c r="O263" s="14">
        <f t="shared" ca="1" si="213"/>
        <v>13.273400000000001</v>
      </c>
      <c r="P263" s="14">
        <f t="shared" ca="1" si="214"/>
        <v>-11.455399999999999</v>
      </c>
      <c r="Q263" s="14">
        <f t="shared" ca="1" si="215"/>
        <v>34.155099999999997</v>
      </c>
      <c r="R263" s="14">
        <f t="shared" ca="1" si="216"/>
        <v>-32.3371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-2.8000000000000001E-2</v>
      </c>
      <c r="F264" s="14">
        <f t="shared" ca="1" si="217"/>
        <v>-6.2E-2</v>
      </c>
      <c r="G264" s="14">
        <f t="shared" ca="1" si="217"/>
        <v>107.67700000000001</v>
      </c>
      <c r="H264" s="14">
        <f t="shared" ca="1" si="217"/>
        <v>-4.1760000000000002</v>
      </c>
      <c r="I264" s="14">
        <f t="shared" ca="1" si="217"/>
        <v>-6.149</v>
      </c>
      <c r="J264" s="14">
        <f t="shared" ca="1" si="217"/>
        <v>-6.1619999999999999</v>
      </c>
      <c r="K264" s="14">
        <f t="shared" ca="1" si="211"/>
        <v>113.82600000000001</v>
      </c>
      <c r="L264" s="14">
        <f t="shared" ca="1" si="211"/>
        <v>-10.338000000000001</v>
      </c>
      <c r="M264" s="14">
        <f t="shared" ca="1" si="212"/>
        <v>116.92740000000001</v>
      </c>
      <c r="N264" s="14">
        <f t="shared" ca="1" si="209"/>
        <v>-44.485800000000005</v>
      </c>
      <c r="O264" s="14">
        <f t="shared" ca="1" si="213"/>
        <v>116.86540000000001</v>
      </c>
      <c r="P264" s="14">
        <f t="shared" ca="1" si="214"/>
        <v>-116.9894</v>
      </c>
      <c r="Q264" s="14">
        <f t="shared" ca="1" si="215"/>
        <v>-44.547800000000002</v>
      </c>
      <c r="R264" s="14">
        <f t="shared" ca="1" si="216"/>
        <v>44.423800000000007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-1664.4920000000002</v>
      </c>
      <c r="F265" s="14">
        <f ca="1">F251+L251</f>
        <v>-1019.061</v>
      </c>
      <c r="G265" s="14">
        <f t="shared" ca="1" si="217"/>
        <v>322.661</v>
      </c>
      <c r="H265" s="14">
        <f t="shared" ca="1" si="217"/>
        <v>-52.15</v>
      </c>
      <c r="I265" s="14">
        <f t="shared" ca="1" si="217"/>
        <v>-23.472999999999999</v>
      </c>
      <c r="J265" s="14">
        <f t="shared" ca="1" si="217"/>
        <v>-23.523000000000003</v>
      </c>
      <c r="K265" s="14">
        <f t="shared" ca="1" si="211"/>
        <v>346.13400000000001</v>
      </c>
      <c r="L265" s="14">
        <f t="shared" ca="1" si="211"/>
        <v>-75.673000000000002</v>
      </c>
      <c r="M265" s="14">
        <f t="shared" ca="1" si="212"/>
        <v>368.83590000000004</v>
      </c>
      <c r="N265" s="14">
        <f t="shared" ca="1" si="209"/>
        <v>-179.51319999999998</v>
      </c>
      <c r="O265" s="14">
        <f ca="1">F265+M265</f>
        <v>-650.2251</v>
      </c>
      <c r="P265" s="14">
        <f ca="1">F265-M265</f>
        <v>-1387.8969000000002</v>
      </c>
      <c r="Q265" s="14">
        <f ca="1">F265+N265</f>
        <v>-1198.5742</v>
      </c>
      <c r="R265" s="14">
        <f ca="1">F265-N265</f>
        <v>-839.54780000000005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-2.6960000000000002</v>
      </c>
      <c r="F268" s="14">
        <f t="shared" ca="1" si="218"/>
        <v>-1.633</v>
      </c>
      <c r="G268" s="14">
        <f t="shared" ca="1" si="218"/>
        <v>-2.581</v>
      </c>
      <c r="H268" s="14">
        <f t="shared" ca="1" si="218"/>
        <v>-62.045999999999999</v>
      </c>
      <c r="I268" s="14">
        <f t="shared" ca="1" si="218"/>
        <v>2.6629999999999998</v>
      </c>
      <c r="J268" s="14">
        <f t="shared" ca="1" si="218"/>
        <v>2.669</v>
      </c>
      <c r="K268" s="14">
        <f ca="1">(ABS(G268)+ABS(I268))*SIGN(G268)</f>
        <v>-5.2439999999999998</v>
      </c>
      <c r="L268" s="14">
        <f ca="1">(ABS(H268)+ABS(J268))*SIGN(H268)</f>
        <v>-64.715000000000003</v>
      </c>
      <c r="M268" s="14">
        <f t="shared" ref="M268:M272" ca="1" si="219">(ABS(K268)+0.3*ABS(L268))*SIGN(K268)</f>
        <v>-24.6585</v>
      </c>
      <c r="N268" s="14">
        <f t="shared" ref="N268:N272" ca="1" si="220">(ABS(L268)+0.3*ABS(K268))*SIGN(L268)</f>
        <v>-66.288200000000003</v>
      </c>
      <c r="O268" s="14">
        <f ca="1">F268+M268</f>
        <v>-26.291499999999999</v>
      </c>
      <c r="P268" s="14">
        <f ca="1">F268-M268</f>
        <v>23.025500000000001</v>
      </c>
      <c r="Q268" s="14">
        <f ca="1">F268+N268</f>
        <v>-67.921199999999999</v>
      </c>
      <c r="R268" s="14">
        <f ca="1">F268-N268</f>
        <v>64.655200000000008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-0.8</v>
      </c>
      <c r="F269" s="14">
        <f t="shared" ca="1" si="221"/>
        <v>-0.42599999999999999</v>
      </c>
      <c r="G269" s="14">
        <f t="shared" ca="1" si="221"/>
        <v>-301.57400000000001</v>
      </c>
      <c r="H269" s="14">
        <f t="shared" ca="1" si="221"/>
        <v>13.326000000000001</v>
      </c>
      <c r="I269" s="14">
        <f t="shared" ca="1" si="221"/>
        <v>18.303999999999998</v>
      </c>
      <c r="J269" s="14">
        <f t="shared" ca="1" si="221"/>
        <v>18.343</v>
      </c>
      <c r="K269" s="14">
        <f t="shared" ref="K269:L272" ca="1" si="222">(ABS(G269)+ABS(I269))*SIGN(G269)</f>
        <v>-319.87799999999999</v>
      </c>
      <c r="L269" s="14">
        <f t="shared" ca="1" si="222"/>
        <v>31.669</v>
      </c>
      <c r="M269" s="14">
        <f t="shared" ca="1" si="219"/>
        <v>-329.37869999999998</v>
      </c>
      <c r="N269" s="14">
        <f t="shared" ca="1" si="220"/>
        <v>127.63239999999999</v>
      </c>
      <c r="O269" s="14">
        <f t="shared" ref="O269:O271" ca="1" si="223">F269+M269</f>
        <v>-329.80469999999997</v>
      </c>
      <c r="P269" s="14">
        <f t="shared" ref="P269:P271" ca="1" si="224">F269-M269</f>
        <v>328.95269999999999</v>
      </c>
      <c r="Q269" s="14">
        <f t="shared" ref="Q269:Q271" ca="1" si="225">F269+N269</f>
        <v>127.20639999999999</v>
      </c>
      <c r="R269" s="14">
        <f t="shared" ref="R269:R271" ca="1" si="226">F269-N269</f>
        <v>-128.05839999999998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1.5</v>
      </c>
      <c r="F270" s="14">
        <f t="shared" ref="F270:J271" ca="1" si="227">F263</f>
        <v>0.90900000000000003</v>
      </c>
      <c r="G270" s="14">
        <f t="shared" ca="1" si="227"/>
        <v>1.2869999999999999</v>
      </c>
      <c r="H270" s="14">
        <f t="shared" ca="1" si="227"/>
        <v>31.116</v>
      </c>
      <c r="I270" s="14">
        <f t="shared" ca="1" si="227"/>
        <v>-1.34</v>
      </c>
      <c r="J270" s="14">
        <f t="shared" ca="1" si="227"/>
        <v>-1.3420000000000001</v>
      </c>
      <c r="K270" s="14">
        <f t="shared" ca="1" si="222"/>
        <v>2.6269999999999998</v>
      </c>
      <c r="L270" s="14">
        <f t="shared" ca="1" si="222"/>
        <v>32.457999999999998</v>
      </c>
      <c r="M270" s="14">
        <f t="shared" ca="1" si="219"/>
        <v>12.3644</v>
      </c>
      <c r="N270" s="14">
        <f t="shared" ca="1" si="220"/>
        <v>33.246099999999998</v>
      </c>
      <c r="O270" s="14">
        <f t="shared" ca="1" si="223"/>
        <v>13.273400000000001</v>
      </c>
      <c r="P270" s="14">
        <f t="shared" ca="1" si="224"/>
        <v>-11.455399999999999</v>
      </c>
      <c r="Q270" s="14">
        <f t="shared" ca="1" si="225"/>
        <v>34.155099999999997</v>
      </c>
      <c r="R270" s="14">
        <f t="shared" ca="1" si="226"/>
        <v>-32.3371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-2.8000000000000001E-2</v>
      </c>
      <c r="F271" s="14">
        <f t="shared" ca="1" si="227"/>
        <v>-6.2E-2</v>
      </c>
      <c r="G271" s="14">
        <f t="shared" ca="1" si="227"/>
        <v>107.67700000000001</v>
      </c>
      <c r="H271" s="14">
        <f t="shared" ca="1" si="227"/>
        <v>-4.1760000000000002</v>
      </c>
      <c r="I271" s="14">
        <f t="shared" ca="1" si="227"/>
        <v>-6.149</v>
      </c>
      <c r="J271" s="14">
        <f t="shared" ca="1" si="227"/>
        <v>-6.1619999999999999</v>
      </c>
      <c r="K271" s="14">
        <f t="shared" ca="1" si="222"/>
        <v>113.82600000000001</v>
      </c>
      <c r="L271" s="14">
        <f t="shared" ca="1" si="222"/>
        <v>-10.338000000000001</v>
      </c>
      <c r="M271" s="14">
        <f t="shared" ca="1" si="219"/>
        <v>116.92740000000001</v>
      </c>
      <c r="N271" s="14">
        <f t="shared" ca="1" si="220"/>
        <v>-44.485800000000005</v>
      </c>
      <c r="O271" s="14">
        <f t="shared" ca="1" si="223"/>
        <v>116.86540000000001</v>
      </c>
      <c r="P271" s="14">
        <f t="shared" ca="1" si="224"/>
        <v>-116.9894</v>
      </c>
      <c r="Q271" s="14">
        <f t="shared" ca="1" si="225"/>
        <v>-44.547800000000002</v>
      </c>
      <c r="R271" s="14">
        <f t="shared" ca="1" si="226"/>
        <v>44.423800000000007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-1691.7920000000001</v>
      </c>
      <c r="F272" s="14">
        <f ca="1">F258+L258</f>
        <v>-1040.0610000000001</v>
      </c>
      <c r="G272" s="14">
        <f t="shared" ref="G272:J272" ca="1" si="228">G258</f>
        <v>322.661</v>
      </c>
      <c r="H272" s="14">
        <f t="shared" ca="1" si="228"/>
        <v>-52.15</v>
      </c>
      <c r="I272" s="14">
        <f t="shared" ca="1" si="228"/>
        <v>-23.472999999999999</v>
      </c>
      <c r="J272" s="14">
        <f t="shared" ca="1" si="228"/>
        <v>-23.523000000000003</v>
      </c>
      <c r="K272" s="14">
        <f t="shared" ca="1" si="222"/>
        <v>346.13400000000001</v>
      </c>
      <c r="L272" s="14">
        <f t="shared" ca="1" si="222"/>
        <v>-75.673000000000002</v>
      </c>
      <c r="M272" s="14">
        <f t="shared" ca="1" si="219"/>
        <v>368.83590000000004</v>
      </c>
      <c r="N272" s="14">
        <f t="shared" ca="1" si="220"/>
        <v>-179.51319999999998</v>
      </c>
      <c r="O272" s="14">
        <f ca="1">F272+M272</f>
        <v>-671.22510000000011</v>
      </c>
      <c r="P272" s="14">
        <f ca="1">F272-M272</f>
        <v>-1408.8969000000002</v>
      </c>
      <c r="Q272" s="14">
        <f ca="1">F272+N272</f>
        <v>-1219.5742</v>
      </c>
      <c r="R272" s="14">
        <f ca="1">F272-N272</f>
        <v>-860.54780000000017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60" t="s">
        <v>113</v>
      </c>
      <c r="AA273" s="60"/>
      <c r="AB273" s="60"/>
      <c r="AC273" s="60" t="s">
        <v>114</v>
      </c>
      <c r="AD273" s="60"/>
      <c r="AE273" s="60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60"/>
      <c r="AI274" s="60"/>
      <c r="AJ274" s="60"/>
    </row>
    <row r="275" spans="1:36" x14ac:dyDescent="0.2">
      <c r="A275" s="1">
        <f ca="1">B242</f>
        <v>19</v>
      </c>
      <c r="D275" s="1" t="s">
        <v>52</v>
      </c>
      <c r="E275" s="17">
        <f ca="1">E261</f>
        <v>2.5539999999999998</v>
      </c>
      <c r="F275" s="4">
        <f t="shared" ref="F275:I276" ca="1" si="229">O261</f>
        <v>20.16602631578947</v>
      </c>
      <c r="G275" s="4">
        <f t="shared" ca="1" si="229"/>
        <v>-17.065710526315787</v>
      </c>
      <c r="H275" s="18">
        <f t="shared" ca="1" si="229"/>
        <v>51.624339473684202</v>
      </c>
      <c r="I275" s="18">
        <f t="shared" ca="1" si="229"/>
        <v>-48.524023684210519</v>
      </c>
      <c r="J275" s="4">
        <f>INDEX($N$33:$N$44,MATCH(A277,$L$33:$L$44,-1),1)</f>
        <v>154.596</v>
      </c>
      <c r="K275" s="17">
        <f ca="1">MAX(ABS(F275),IF(J275="---",0,0.3*J275))</f>
        <v>46.378799999999998</v>
      </c>
      <c r="L275" s="17">
        <f ca="1">MAX(ABS(G275),IF(J275="---",0,0.3*J275))</f>
        <v>46.378799999999998</v>
      </c>
      <c r="M275" s="17">
        <f ca="1">MAX(ABS(H275),J275)</f>
        <v>154.596</v>
      </c>
      <c r="N275" s="17">
        <f ca="1">MAX(ABS(I275),J275)</f>
        <v>154.596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4.7427831472885371</v>
      </c>
      <c r="T275" s="19">
        <f ca="1">MAX(N275-$Z243*(1-((0.48*$Z242+N277)/(0.48*$Z242))^2),0)/(($F243-2*$F244)*$O$2)*1000</f>
        <v>7.0922936473074758</v>
      </c>
      <c r="U275" s="17">
        <f ca="1">MAX(P275:T275)</f>
        <v>7.0922936473074758</v>
      </c>
      <c r="V275" s="49">
        <f>AB277</f>
        <v>12.566370614359172</v>
      </c>
      <c r="W275" s="8">
        <f>2*V275*$O$2/10</f>
        <v>983.45509155854393</v>
      </c>
      <c r="X275" s="4">
        <f>W275*(F243-2*F244)/200</f>
        <v>108.18006007143984</v>
      </c>
      <c r="Y275" s="53"/>
      <c r="Z275">
        <v>4</v>
      </c>
      <c r="AA275">
        <v>20</v>
      </c>
      <c r="AB275" s="56">
        <f>((PI()*(AA275/10)^2)/4)*Z275</f>
        <v>12.566370614359172</v>
      </c>
      <c r="AC275">
        <v>3</v>
      </c>
      <c r="AD275">
        <v>20</v>
      </c>
      <c r="AE275" s="56">
        <f>((PI()*(AD275/10)^2)/4)*AC275</f>
        <v>9.4247779607693793</v>
      </c>
      <c r="AH275" s="60"/>
      <c r="AI275" s="60"/>
      <c r="AJ275" s="60"/>
    </row>
    <row r="276" spans="1:36" x14ac:dyDescent="0.2">
      <c r="A276" s="12" t="s">
        <v>29</v>
      </c>
      <c r="D276" s="1" t="s">
        <v>53</v>
      </c>
      <c r="E276" s="17">
        <f ca="1">E262</f>
        <v>-0.89947368421052631</v>
      </c>
      <c r="F276" s="18">
        <f t="shared" ca="1" si="229"/>
        <v>80.113918421052631</v>
      </c>
      <c r="G276" s="18">
        <f t="shared" ca="1" si="229"/>
        <v>-81.39881315789475</v>
      </c>
      <c r="H276" s="4">
        <f t="shared" ca="1" si="229"/>
        <v>-29.941481578947368</v>
      </c>
      <c r="I276" s="4">
        <f t="shared" ca="1" si="229"/>
        <v>28.656586842105263</v>
      </c>
      <c r="J276" s="4">
        <f>INDEX($O$33:$O$44,MATCH(A277,$L$33:$L$44,-1),1)</f>
        <v>185.536</v>
      </c>
      <c r="K276" s="17">
        <f ca="1">MAX(ABS(F276),J276)</f>
        <v>185.536</v>
      </c>
      <c r="L276" s="17">
        <f ca="1">MAX(ABS(G276),J276)</f>
        <v>185.536</v>
      </c>
      <c r="M276" s="17">
        <f ca="1">MAX(ABS(H276),IF(J276="---",0,0.3*J276))</f>
        <v>55.660800000000002</v>
      </c>
      <c r="N276" s="17">
        <f ca="1">MAX(ABS(I276),IF(J276="---",0,0.3*J276))</f>
        <v>55.660800000000002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0</v>
      </c>
      <c r="R276" s="19">
        <f ca="1">MAX(L276-$Z244*(1-((0.48*$Z242+L277)/(0.48*$Z242))^2),0)/(($F242-2*$F244)*$O$2)*1000</f>
        <v>0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0</v>
      </c>
      <c r="V276" s="49">
        <f>AE277</f>
        <v>9.4247779607693793</v>
      </c>
      <c r="W276" s="8">
        <f>2*V276*$O$2/10</f>
        <v>737.591318668908</v>
      </c>
      <c r="X276" s="4">
        <f>W276*(F242-2*F244)/200</f>
        <v>265.53287472080689</v>
      </c>
      <c r="Y276" s="53"/>
      <c r="Z276">
        <v>0</v>
      </c>
      <c r="AA276">
        <v>16</v>
      </c>
      <c r="AB276" s="56">
        <f>((PI()*(AA276/10)^2)/4)*Z276</f>
        <v>0</v>
      </c>
      <c r="AC276">
        <v>0</v>
      </c>
      <c r="AD276">
        <v>16</v>
      </c>
      <c r="AE276" s="5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-1664.4920000000002</v>
      </c>
      <c r="F277" s="8">
        <f ca="1">O265</f>
        <v>-650.2251</v>
      </c>
      <c r="G277" s="8">
        <f ca="1">P265</f>
        <v>-1387.8969000000002</v>
      </c>
      <c r="H277" s="8">
        <f ca="1">Q265</f>
        <v>-1198.5742</v>
      </c>
      <c r="I277" s="8">
        <f ca="1">R265</f>
        <v>-839.54780000000005</v>
      </c>
      <c r="K277" s="17">
        <f ca="1">F277</f>
        <v>-650.2251</v>
      </c>
      <c r="L277" s="17">
        <f t="shared" ref="L277:N277" ca="1" si="230">G277</f>
        <v>-1387.8969000000002</v>
      </c>
      <c r="M277" s="17">
        <f t="shared" ca="1" si="230"/>
        <v>-1198.5742</v>
      </c>
      <c r="N277" s="17">
        <f t="shared" ca="1" si="230"/>
        <v>-839.54780000000005</v>
      </c>
      <c r="AB277" s="56">
        <f>SUM(AB275:AB276)</f>
        <v>12.566370614359172</v>
      </c>
      <c r="AE277" s="56">
        <f>SUM(AE275:AE276)</f>
        <v>9.4247779607693793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230.48481302885835</v>
      </c>
      <c r="K278" s="4">
        <f ca="1">($Z243+$X275)*(1-ABS((0.48*$Z242+K277)/(0.48*$Z242+$W275))^(1+1/(1+$W275/$Z242)))</f>
        <v>190.10173514350072</v>
      </c>
      <c r="L278" s="4">
        <f ca="1">($Z243+$X275)*(1-ABS((0.48*$Z242+L277)/(0.48*$Z242+$W275))^(1+1/(1+$W275/$Z242)))</f>
        <v>227.16062159655414</v>
      </c>
      <c r="M278" s="4">
        <f ca="1">($Z243+$X275)*(1-ABS((0.48*$Z242+M277)/(0.48*$Z242+$W275))^(1+1/(1+$W275/$Z242)))</f>
        <v>221.10250245687962</v>
      </c>
      <c r="N278" s="4">
        <f ca="1">($Z243+$X275)*(1-ABS((0.48*$Z242+N277)/(0.48*$Z242+$W275))^(1+1/(1+$W275/$Z242)))</f>
        <v>202.9094540224315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591.69378031989572</v>
      </c>
      <c r="K279" s="4">
        <f ca="1">($Z244+$X276)*(1-ABS((0.48*$Z242+K277)/(0.48*$Z242+$W276))^(1+1/(1+$W276/$Z242)))</f>
        <v>473.03751648386896</v>
      </c>
      <c r="L279" s="4">
        <f ca="1">($Z244+$X276)*(1-ABS((0.48*$Z242+L277)/(0.48*$Z242+$W276))^(1+1/(1+$W276/$Z242)))</f>
        <v>582.51314550665768</v>
      </c>
      <c r="M279" s="4">
        <f ca="1">($Z244+$X276)*(1-ABS((0.48*$Z242+M277)/(0.48*$Z242+$W276))^(1+1/(1+$W276/$Z242)))</f>
        <v>565.12438955672269</v>
      </c>
      <c r="N279" s="4">
        <f ca="1">($Z244+$X276)*(1-ABS((0.48*$Z242+N277)/(0.48*$Z242+$W276))^(1+1/(1+$W276/$Z242)))</f>
        <v>511.45567568634965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1.2257249826686069E-3</v>
      </c>
      <c r="K280" s="3">
        <f t="shared" ref="K280:N280" ca="1" si="231">ABS(K275/K278)^1.5+ABS(K276/K279)^1.5</f>
        <v>0.36614352907929176</v>
      </c>
      <c r="L280" s="3">
        <f t="shared" ca="1" si="231"/>
        <v>0.2720089493090686</v>
      </c>
      <c r="M280" s="3">
        <f t="shared" ca="1" si="231"/>
        <v>0.61557537192743472</v>
      </c>
      <c r="N280" s="3">
        <f t="shared" ca="1" si="231"/>
        <v>0.70093562748016291</v>
      </c>
    </row>
    <row r="281" spans="1:36" x14ac:dyDescent="0.2">
      <c r="Z281" s="60" t="s">
        <v>113</v>
      </c>
      <c r="AA281" s="60"/>
      <c r="AB281" s="60"/>
      <c r="AC281" s="60" t="s">
        <v>114</v>
      </c>
      <c r="AD281" s="60"/>
      <c r="AE281" s="60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s="54" t="s">
        <v>110</v>
      </c>
      <c r="AA282" s="54" t="s">
        <v>111</v>
      </c>
      <c r="AB282" s="54" t="s">
        <v>112</v>
      </c>
      <c r="AC282" s="54" t="s">
        <v>110</v>
      </c>
      <c r="AD282" s="54" t="s">
        <v>111</v>
      </c>
      <c r="AE282" s="54" t="s">
        <v>112</v>
      </c>
    </row>
    <row r="283" spans="1:36" x14ac:dyDescent="0.2">
      <c r="D283" s="1" t="s">
        <v>52</v>
      </c>
      <c r="E283" s="17">
        <f ca="1">E268</f>
        <v>-2.6960000000000002</v>
      </c>
      <c r="F283" s="4">
        <f ca="1">O268</f>
        <v>-26.291499999999999</v>
      </c>
      <c r="G283" s="4">
        <f t="shared" ref="F283:I284" ca="1" si="232">P268</f>
        <v>23.025500000000001</v>
      </c>
      <c r="H283" s="18">
        <f t="shared" ca="1" si="232"/>
        <v>-67.921199999999999</v>
      </c>
      <c r="I283" s="18">
        <f t="shared" ca="1" si="232"/>
        <v>64.655200000000008</v>
      </c>
      <c r="J283" s="4" t="str">
        <f>INDEX($N$33:$N$44,MATCH(A277,$L$33:$L$44,-1)+1,1)</f>
        <v>---</v>
      </c>
      <c r="K283" s="17">
        <f ca="1">MAX(ABS(F283),IF(J283="---",0,0.3*J283))</f>
        <v>26.291499999999999</v>
      </c>
      <c r="L283" s="17">
        <f ca="1">MAX(ABS(G283),IF(J283="---",0,0.3*J283))</f>
        <v>23.025500000000001</v>
      </c>
      <c r="M283" s="17">
        <f ca="1">MAX(ABS(H283),J283)</f>
        <v>67.921199999999999</v>
      </c>
      <c r="N283" s="17">
        <f ca="1">MAX(ABS(I283),J283)</f>
        <v>64.655200000000008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</v>
      </c>
      <c r="T283" s="19">
        <f ca="1">MAX(N283-$Z243*(1-((0.48*$Z242+N285)/(0.48*$Z242))^2),0)/(($F243-2*$F244)*$O$2)*1000</f>
        <v>0</v>
      </c>
      <c r="U283" s="17">
        <f ca="1">MAX(P283:T283)</f>
        <v>0</v>
      </c>
      <c r="V283" s="49">
        <f>AB285</f>
        <v>12.566370614359172</v>
      </c>
      <c r="W283" s="8">
        <f>2*V283*$O$2/10</f>
        <v>983.45509155854393</v>
      </c>
      <c r="X283" s="4">
        <f>W283*(F243-2*F244)/200</f>
        <v>108.18006007143984</v>
      </c>
      <c r="Z283" s="54">
        <v>4</v>
      </c>
      <c r="AA283" s="54">
        <v>20</v>
      </c>
      <c r="AB283" s="55">
        <f>((PI()*(AA283/10)^2)/4)*Z283</f>
        <v>12.566370614359172</v>
      </c>
      <c r="AC283" s="54">
        <v>3</v>
      </c>
      <c r="AD283" s="54">
        <v>20</v>
      </c>
      <c r="AE283" s="55">
        <f>((PI()*(AD283/10)^2)/4)*AC283</f>
        <v>9.4247779607693793</v>
      </c>
    </row>
    <row r="284" spans="1:36" x14ac:dyDescent="0.2">
      <c r="D284" s="1" t="s">
        <v>53</v>
      </c>
      <c r="E284" s="17">
        <f ca="1">E269</f>
        <v>-0.8</v>
      </c>
      <c r="F284" s="18">
        <f t="shared" ca="1" si="232"/>
        <v>-329.80469999999997</v>
      </c>
      <c r="G284" s="18">
        <f t="shared" ca="1" si="232"/>
        <v>328.95269999999999</v>
      </c>
      <c r="H284" s="4">
        <f t="shared" ca="1" si="232"/>
        <v>127.20639999999999</v>
      </c>
      <c r="I284" s="4">
        <f t="shared" ca="1" si="232"/>
        <v>-128.05839999999998</v>
      </c>
      <c r="J284" s="4" t="str">
        <f>INDEX($O$33:$O$44,MATCH(A277,$L$33:$L$44,-1)+1,1)</f>
        <v>---</v>
      </c>
      <c r="K284" s="17">
        <f ca="1">MAX(ABS(F284),J284)</f>
        <v>329.80469999999997</v>
      </c>
      <c r="L284" s="17">
        <f ca="1">MAX(ABS(G284),J284)</f>
        <v>328.95269999999999</v>
      </c>
      <c r="M284" s="17">
        <f ca="1">MAX(ABS(H284),IF(J284="---",0,0.3*J284))</f>
        <v>127.20639999999999</v>
      </c>
      <c r="N284" s="17">
        <f ca="1">MAX(ABS(I284),IF(J284="---",0,0.3*J284))</f>
        <v>128.05839999999998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4.1360346107953241</v>
      </c>
      <c r="R284" s="19">
        <f ca="1">MAX(L284-$Z244*(1-((0.48*$Z242+L285)/(0.48*$Z242))^2),0)/(($F242-2*$F244)*$O$2)*1000</f>
        <v>0.30711305908849029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4.1360346107953241</v>
      </c>
      <c r="V284" s="49">
        <f>AE285</f>
        <v>9.4247779607693793</v>
      </c>
      <c r="W284" s="8">
        <f>2*V284*$O$2/10</f>
        <v>737.591318668908</v>
      </c>
      <c r="X284" s="4">
        <f>W284*(F242-2*F244)/200</f>
        <v>265.53287472080689</v>
      </c>
      <c r="Z284" s="54">
        <v>0</v>
      </c>
      <c r="AA284" s="54">
        <v>16</v>
      </c>
      <c r="AB284" s="55">
        <f>((PI()*(AA284/10)^2)/4)*Z284</f>
        <v>0</v>
      </c>
      <c r="AC284" s="54">
        <v>0</v>
      </c>
      <c r="AD284" s="54">
        <v>16</v>
      </c>
      <c r="AE284" s="55">
        <f>((PI()*(AD284/10)^2)/4)*AC284</f>
        <v>0</v>
      </c>
    </row>
    <row r="285" spans="1:36" x14ac:dyDescent="0.2">
      <c r="D285" s="1" t="s">
        <v>10</v>
      </c>
      <c r="E285" s="20">
        <f ca="1">E272</f>
        <v>-1691.7920000000001</v>
      </c>
      <c r="F285" s="8">
        <f ca="1">O272</f>
        <v>-671.22510000000011</v>
      </c>
      <c r="G285" s="8">
        <f ca="1">P272</f>
        <v>-1408.8969000000002</v>
      </c>
      <c r="H285" s="8">
        <f ca="1">Q272</f>
        <v>-1219.5742</v>
      </c>
      <c r="I285" s="8">
        <f ca="1">R272</f>
        <v>-860.54780000000017</v>
      </c>
      <c r="K285" s="17">
        <f ca="1">F285</f>
        <v>-671.22510000000011</v>
      </c>
      <c r="L285" s="17">
        <f t="shared" ref="L285:N285" ca="1" si="233">G285</f>
        <v>-1408.8969000000002</v>
      </c>
      <c r="M285" s="17">
        <f t="shared" ca="1" si="233"/>
        <v>-1219.5742</v>
      </c>
      <c r="N285" s="17">
        <f t="shared" ca="1" si="233"/>
        <v>-860.54780000000017</v>
      </c>
      <c r="Z285" s="54"/>
      <c r="AA285" s="54"/>
      <c r="AB285" s="55">
        <f>SUM(AB283:AB284)</f>
        <v>12.566370614359172</v>
      </c>
      <c r="AC285" s="54"/>
      <c r="AD285" s="54"/>
      <c r="AE285" s="55">
        <f>SUM(AE283:AE284)</f>
        <v>9.4247779607693793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230.29876617174469</v>
      </c>
      <c r="K286" s="4">
        <f ca="1">($Z243+$X283)*(1-ABS((0.48*$Z242+K285)/(0.48*$Z242+$W283))^(1+1/(1+$W283/$Z242)))</f>
        <v>191.6263572852651</v>
      </c>
      <c r="L286" s="4">
        <f ca="1">($Z243+$X283)*(1-ABS((0.48*$Z242+L285)/(0.48*$Z242+$W283))^(1+1/(1+$W283/$Z242)))</f>
        <v>227.66542295995558</v>
      </c>
      <c r="M286" s="4">
        <f ca="1">($Z243+$X283)*(1-ABS((0.48*$Z242+M285)/(0.48*$Z242+$W283))^(1+1/(1+$W283/$Z242)))</f>
        <v>221.90249881387328</v>
      </c>
      <c r="N286" s="4">
        <f ca="1">($Z243+$X283)*(1-ABS((0.48*$Z242+N285)/(0.48*$Z242+$W283))^(1+1/(1+$W283/$Z242)))</f>
        <v>204.19807524064785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591.20662496996408</v>
      </c>
      <c r="K287" s="4">
        <f ca="1">($Z244+$X284)*(1-ABS((0.48*$Z242+K285)/(0.48*$Z242+$W284))^(1+1/(1+$W284/$Z242)))</f>
        <v>477.6296946027723</v>
      </c>
      <c r="L287" s="4">
        <f ca="1">($Z244+$X284)*(1-ABS((0.48*$Z242+L285)/(0.48*$Z242+$W284))^(1+1/(1+$W284/$Z242)))</f>
        <v>583.9369725071092</v>
      </c>
      <c r="M287" s="4">
        <f ca="1">($Z244+$X284)*(1-ABS((0.48*$Z242+M285)/(0.48*$Z242+$W284))^(1+1/(1+$W284/$Z242)))</f>
        <v>567.44340330468629</v>
      </c>
      <c r="N287" s="4">
        <f ca="1">($Z244+$X284)*(1-ABS((0.48*$Z242+N285)/(0.48*$Z242+$W284))^(1+1/(1+$W284/$Z242)))</f>
        <v>515.2984241366504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1.3163852421594511E-3</v>
      </c>
      <c r="K288" s="3">
        <f t="shared" ref="K288:N288" ca="1" si="234">ABS(K283/K286)^1.5+ABS(K284/K287)^1.5</f>
        <v>0.62460444487246447</v>
      </c>
      <c r="L288" s="3">
        <f t="shared" ca="1" si="234"/>
        <v>0.45497966116264077</v>
      </c>
      <c r="M288" s="3">
        <f t="shared" ca="1" si="234"/>
        <v>0.27548215019313216</v>
      </c>
      <c r="N288" s="3">
        <f t="shared" ca="1" si="234"/>
        <v>0.30205365894590142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AC86:AE86"/>
    <mergeCell ref="AH274:AJ274"/>
    <mergeCell ref="AH275:AJ275"/>
    <mergeCell ref="Z225:AB225"/>
    <mergeCell ref="AC225:AE225"/>
    <mergeCell ref="Z233:AB233"/>
    <mergeCell ref="AC233:AE233"/>
    <mergeCell ref="U31:W31"/>
    <mergeCell ref="Z281:AB281"/>
    <mergeCell ref="AC281:AE281"/>
    <mergeCell ref="Z273:AB273"/>
    <mergeCell ref="AC273:AE273"/>
    <mergeCell ref="Z176:AB176"/>
    <mergeCell ref="AC176:AE176"/>
    <mergeCell ref="Z184:AB184"/>
    <mergeCell ref="AC184:AE184"/>
    <mergeCell ref="Z127:AB127"/>
    <mergeCell ref="AC127:AE127"/>
    <mergeCell ref="Z135:AB135"/>
    <mergeCell ref="AC135:AE135"/>
    <mergeCell ref="Z78:AB78"/>
    <mergeCell ref="AC78:AE78"/>
    <mergeCell ref="Z86:AB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2017-02-28T10:14:07Z</dcterms:modified>
</cp:coreProperties>
</file>