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84" i="3" l="1"/>
  <c r="AB284" i="3"/>
  <c r="AE283" i="3"/>
  <c r="AB283" i="3"/>
  <c r="AE276" i="3"/>
  <c r="AB276" i="3"/>
  <c r="AE275" i="3"/>
  <c r="AB275" i="3"/>
  <c r="AE138" i="3"/>
  <c r="AB138" i="3"/>
  <c r="AE137" i="3"/>
  <c r="AB137" i="3"/>
  <c r="AE130" i="3"/>
  <c r="AB130" i="3"/>
  <c r="AE129" i="3"/>
  <c r="AB129" i="3"/>
  <c r="AE89" i="3" l="1"/>
  <c r="AB89" i="3"/>
  <c r="AE88" i="3"/>
  <c r="AB88" i="3"/>
  <c r="AE81" i="3"/>
  <c r="AB81" i="3"/>
  <c r="AE80" i="3"/>
  <c r="AB80" i="3"/>
  <c r="AE187" i="3"/>
  <c r="AB187" i="3"/>
  <c r="AE186" i="3"/>
  <c r="AB186" i="3"/>
  <c r="AE179" i="3"/>
  <c r="AB179" i="3"/>
  <c r="AE178" i="3"/>
  <c r="AB178" i="3"/>
  <c r="AE236" i="3"/>
  <c r="AB236" i="3"/>
  <c r="AE235" i="3"/>
  <c r="AB235" i="3"/>
  <c r="AE228" i="3"/>
  <c r="AB228" i="3"/>
  <c r="AE227" i="3"/>
  <c r="AB227" i="3"/>
  <c r="AE180" i="3" l="1"/>
  <c r="V179" i="3" s="1"/>
  <c r="W179" i="3" s="1"/>
  <c r="X179" i="3" s="1"/>
  <c r="AB188" i="3"/>
  <c r="V186" i="3" s="1"/>
  <c r="W186" i="3" s="1"/>
  <c r="X186" i="3" s="1"/>
  <c r="AB180" i="3"/>
  <c r="V178" i="3" s="1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AE188" i="3"/>
  <c r="V187" i="3" s="1"/>
  <c r="W187" i="3" s="1"/>
  <c r="X187" i="3" s="1"/>
  <c r="AE229" i="3"/>
  <c r="V228" i="3" s="1"/>
  <c r="W228" i="3" s="1"/>
  <c r="X228" i="3" s="1"/>
  <c r="AB229" i="3"/>
  <c r="V227" i="3" s="1"/>
  <c r="W227" i="3" s="1"/>
  <c r="X227" i="3" s="1"/>
  <c r="AE237" i="3"/>
  <c r="V236" i="3" s="1"/>
  <c r="W236" i="3" s="1"/>
  <c r="X236" i="3" s="1"/>
  <c r="AB237" i="3"/>
  <c r="V235" i="3" s="1"/>
  <c r="W235" i="3" s="1"/>
  <c r="X235" i="3" s="1"/>
  <c r="A229" i="3"/>
  <c r="Z194" i="3"/>
  <c r="Z196" i="3" s="1"/>
  <c r="A180" i="3"/>
  <c r="Z145" i="3"/>
  <c r="Z147" i="3" s="1"/>
  <c r="A131" i="3"/>
  <c r="Z96" i="3"/>
  <c r="Z98" i="3" s="1"/>
  <c r="S2" i="3"/>
  <c r="S1" i="3" s="1"/>
  <c r="AB277" i="3" l="1"/>
  <c r="V275" i="3" s="1"/>
  <c r="AE277" i="3"/>
  <c r="V276" i="3" s="1"/>
  <c r="Z97" i="3"/>
  <c r="Z146" i="3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K175" i="3" l="1"/>
  <c r="AC96" i="3"/>
  <c r="AC97" i="3"/>
  <c r="P187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V34" i="3"/>
  <c r="W34" i="3"/>
  <c r="O173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U187" i="3" s="1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W35" i="3" l="1"/>
  <c r="V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<sst xmlns="http://schemas.openxmlformats.org/spreadsheetml/2006/main" count="1913" uniqueCount="121">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</sst>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48" zoomScale="70" zoomScaleNormal="70" workbookViewId="0">
      <selection activeCell="Z89" sqref="Z89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20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20</v>
      </c>
      <c r="B4" s="21">
        <f ca="1">MATCH(C2,INDIRECT("Pilastri!B1:B"&amp;TRIM(S1)),0)</f>
        <v>382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6.1719999999999997</v>
      </c>
      <c r="F4" s="22">
        <f ca="1">INDEX(Pilastri!$A$1:$K$10000,$B4,7)</f>
        <v>4.702</v>
      </c>
      <c r="G4" s="22">
        <f ca="1">INDEX(Pilastri!$A$1:$K$10000,$B4,8)</f>
        <v>36.084000000000003</v>
      </c>
      <c r="H4" s="22">
        <f ca="1">INDEX(Pilastri!$A$1:$K$10000,$B4,9)</f>
        <v>-4.29</v>
      </c>
      <c r="I4" s="22">
        <f ca="1">INDEX(Pilastri!$A$1:$K$10000,$B4,10)</f>
        <v>-3.0910000000000002</v>
      </c>
      <c r="J4" s="22">
        <f ca="1">INDEX(Pilastri!$A$1:$K$10000,$B4,11)</f>
        <v>-3.097</v>
      </c>
      <c r="K4" s="21">
        <f ca="1">INDEX(Pilastri!$A$1:$K$10000,$L4,2)</f>
        <v>20</v>
      </c>
      <c r="L4" s="21">
        <f ca="1">MATCH(C2,INDIRECT("Pilastri!B"&amp;TRIM(S2)&amp;":B10000"),0)+S1</f>
        <v>702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18.565000000000001</v>
      </c>
      <c r="P4" s="22">
        <f ca="1">INDEX(Pilastri!$A$1:$K$10000,$L4,7)</f>
        <v>11.132</v>
      </c>
      <c r="Q4" s="22">
        <f ca="1">INDEX(Pilastri!$A$1:$K$10000,$L4,8)</f>
        <v>0.69599999999999995</v>
      </c>
      <c r="R4" s="22">
        <f ca="1">INDEX(Pilastri!$A$1:$K$10000,$L4,9)</f>
        <v>41.198999999999998</v>
      </c>
      <c r="S4" s="22">
        <f ca="1">INDEX(Pilastri!$A$1:$K$10000,$L4,10)</f>
        <v>0.25800000000000001</v>
      </c>
      <c r="T4" s="22">
        <f ca="1">INDEX(Pilastri!$A$1:$K$10000,$L4,11)</f>
        <v>0.25900000000000001</v>
      </c>
      <c r="U4" s="22"/>
      <c r="V4" s="38">
        <f ca="1">K4</f>
        <v>20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383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-5.4470000000000001</v>
      </c>
      <c r="F5" s="25">
        <f ca="1">INDEX(Pilastri!$A$1:$K$10000,$B5,7)</f>
        <v>-4.2919999999999998</v>
      </c>
      <c r="G5" s="25">
        <f ca="1">INDEX(Pilastri!$A$1:$K$10000,$B5,8)</f>
        <v>-21.215</v>
      </c>
      <c r="H5" s="25">
        <f ca="1">INDEX(Pilastri!$A$1:$K$10000,$B5,9)</f>
        <v>3.222</v>
      </c>
      <c r="I5" s="25">
        <f ca="1">INDEX(Pilastri!$A$1:$K$10000,$B5,10)</f>
        <v>1.4950000000000001</v>
      </c>
      <c r="J5" s="25">
        <f ca="1">INDEX(Pilastri!$A$1:$K$10000,$B5,11)</f>
        <v>1.498</v>
      </c>
      <c r="K5" s="24"/>
      <c r="L5" s="1">
        <f ca="1">L4+1</f>
        <v>703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-16.257999999999999</v>
      </c>
      <c r="P5" s="25">
        <f ca="1">INDEX(Pilastri!$A$1:$K$10000,$L5,7)</f>
        <v>-9.8089999999999993</v>
      </c>
      <c r="Q5" s="25">
        <f ca="1">INDEX(Pilastri!$A$1:$K$10000,$L5,8)</f>
        <v>-0.67100000000000004</v>
      </c>
      <c r="R5" s="25">
        <f ca="1">INDEX(Pilastri!$A$1:$K$10000,$L5,9)</f>
        <v>-39.938000000000002</v>
      </c>
      <c r="S5" s="25">
        <f ca="1">INDEX(Pilastri!$A$1:$K$10000,$L5,10)</f>
        <v>-0.254</v>
      </c>
      <c r="T5" s="25">
        <f ca="1">INDEX(Pilastri!$A$1:$K$10000,$L5,11)</f>
        <v>-0.255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384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3.5209999999999999</v>
      </c>
      <c r="F6" s="25">
        <f ca="1">INDEX(Pilastri!$A$1:$K$10000,$B6,7)</f>
        <v>2.7250000000000001</v>
      </c>
      <c r="G6" s="25">
        <f ca="1">INDEX(Pilastri!$A$1:$K$10000,$B6,8)</f>
        <v>16.32</v>
      </c>
      <c r="H6" s="25">
        <f ca="1">INDEX(Pilastri!$A$1:$K$10000,$B6,9)</f>
        <v>-2.2530000000000001</v>
      </c>
      <c r="I6" s="25">
        <f ca="1">INDEX(Pilastri!$A$1:$K$10000,$B6,10)</f>
        <v>-1.39</v>
      </c>
      <c r="J6" s="25">
        <f ca="1">INDEX(Pilastri!$A$1:$K$10000,$B6,11)</f>
        <v>-1.393</v>
      </c>
      <c r="K6" s="24"/>
      <c r="L6" s="1">
        <f t="shared" ref="L6:L7" ca="1" si="1">L5+1</f>
        <v>704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10.552</v>
      </c>
      <c r="P6" s="25">
        <f ca="1">INDEX(Pilastri!$A$1:$K$10000,$L6,7)</f>
        <v>6.3460000000000001</v>
      </c>
      <c r="Q6" s="25">
        <f ca="1">INDEX(Pilastri!$A$1:$K$10000,$L6,8)</f>
        <v>0.41399999999999998</v>
      </c>
      <c r="R6" s="25">
        <f ca="1">INDEX(Pilastri!$A$1:$K$10000,$L6,9)</f>
        <v>24.587</v>
      </c>
      <c r="S6" s="25">
        <f ca="1">INDEX(Pilastri!$A$1:$K$10000,$L6,10)</f>
        <v>0.155</v>
      </c>
      <c r="T6" s="25">
        <f ca="1">INDEX(Pilastri!$A$1:$K$10000,$L6,11)</f>
        <v>0.156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385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-7.9580000000000002</v>
      </c>
      <c r="F7" s="25">
        <f ca="1">INDEX(Pilastri!$A$1:$K$10000,$B7,7)</f>
        <v>-6.0979999999999999</v>
      </c>
      <c r="G7" s="25">
        <f ca="1">INDEX(Pilastri!$A$1:$K$10000,$B7,8)</f>
        <v>-17.847000000000001</v>
      </c>
      <c r="H7" s="25">
        <f ca="1">INDEX(Pilastri!$A$1:$K$10000,$B7,9)</f>
        <v>2.1240000000000001</v>
      </c>
      <c r="I7" s="25">
        <f ca="1">INDEX(Pilastri!$A$1:$K$10000,$B7,10)</f>
        <v>1.5289999999999999</v>
      </c>
      <c r="J7" s="25">
        <f ca="1">INDEX(Pilastri!$A$1:$K$10000,$B7,11)</f>
        <v>1.532</v>
      </c>
      <c r="K7" s="24"/>
      <c r="L7" s="1">
        <f t="shared" ca="1" si="1"/>
        <v>705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-254.495</v>
      </c>
      <c r="P7" s="25">
        <f ca="1">INDEX(Pilastri!$A$1:$K$10000,$L7,7)</f>
        <v>-153.61500000000001</v>
      </c>
      <c r="Q7" s="25">
        <f ca="1">INDEX(Pilastri!$A$1:$K$10000,$L7,8)</f>
        <v>-0.03</v>
      </c>
      <c r="R7" s="25">
        <f ca="1">INDEX(Pilastri!$A$1:$K$10000,$L7,9)</f>
        <v>-1.897</v>
      </c>
      <c r="S7" s="25">
        <f ca="1">INDEX(Pilastri!$A$1:$K$10000,$L7,10)</f>
        <v>-1.7000000000000001E-2</v>
      </c>
      <c r="T7" s="25">
        <f ca="1">INDEX(Pilastri!$A$1:$K$10000,$L7,11)</f>
        <v>-1.7000000000000001E-2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-262.45300000000003</v>
      </c>
      <c r="Z7" s="42">
        <f t="shared" ca="1" si="2"/>
        <v>-159.71300000000002</v>
      </c>
      <c r="AA7" s="42">
        <f t="shared" ca="1" si="2"/>
        <v>-17.877000000000002</v>
      </c>
      <c r="AB7" s="42">
        <f t="shared" ca="1" si="2"/>
        <v>0.22700000000000009</v>
      </c>
      <c r="AC7" s="42">
        <f t="shared" ca="1" si="2"/>
        <v>1.512</v>
      </c>
      <c r="AD7" s="44">
        <f t="shared" ca="1" si="2"/>
        <v>1.5150000000000001</v>
      </c>
    </row>
    <row r="8" spans="1:30" x14ac:dyDescent="0.2">
      <c r="A8" s="23"/>
      <c r="B8" s="1">
        <f ca="1">IF(ROW(C8)-ROW(C$4)&gt;=4*$C$4,"",B7+1)</f>
        <v>386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3.7629999999999999</v>
      </c>
      <c r="F8" s="25">
        <f ca="1">IF(D8="","",INDEX(Pilastri!$A$1:$K$10000,$B8,7))</f>
        <v>2.4900000000000002</v>
      </c>
      <c r="G8" s="25">
        <f ca="1">IF(E8="","",INDEX(Pilastri!$A$1:$K$10000,$B8,8))</f>
        <v>87.367000000000004</v>
      </c>
      <c r="H8" s="25">
        <f ca="1">IF(F8="","",INDEX(Pilastri!$A$1:$K$10000,$B8,9))</f>
        <v>-6.84</v>
      </c>
      <c r="I8" s="25">
        <f ca="1">IF(G8="","",INDEX(Pilastri!$A$1:$K$10000,$B8,10))</f>
        <v>-6.4859999999999998</v>
      </c>
      <c r="J8" s="25">
        <f ca="1">IF(H8="","",INDEX(Pilastri!$A$1:$K$10000,$B8,11))</f>
        <v>-6.5</v>
      </c>
      <c r="K8" s="24"/>
      <c r="L8" s="1">
        <f ca="1">IF(ROW(M8)-ROW(M$4)&gt;=4*$C$4,"",L7+1)</f>
        <v>706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12.45</v>
      </c>
      <c r="P8" s="25">
        <f ca="1">IF(N8="","",INDEX(Pilastri!$A$1:$K$10000,$L8,7))</f>
        <v>7.2770000000000001</v>
      </c>
      <c r="Q8" s="25">
        <f ca="1">IF(O8="","",INDEX(Pilastri!$A$1:$K$10000,$L8,8))</f>
        <v>1.165</v>
      </c>
      <c r="R8" s="25">
        <f ca="1">IF(P8="","",INDEX(Pilastri!$A$1:$K$10000,$L8,9))</f>
        <v>61.616999999999997</v>
      </c>
      <c r="S8" s="25">
        <f ca="1">IF(Q8="","",INDEX(Pilastri!$A$1:$K$10000,$L8,10))</f>
        <v>0.217</v>
      </c>
      <c r="T8" s="25">
        <f ca="1">IF(R8="","",INDEX(Pilastri!$A$1:$K$10000,$L8,11))</f>
        <v>0.217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387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-3.9279999999999999</v>
      </c>
      <c r="F9" s="25">
        <f ca="1">IF(D9="","",INDEX(Pilastri!$A$1:$K$10000,$B9,7))</f>
        <v>-2.7269999999999999</v>
      </c>
      <c r="G9" s="25">
        <f ca="1">IF(E9="","",INDEX(Pilastri!$A$1:$K$10000,$B9,8))</f>
        <v>-53.182000000000002</v>
      </c>
      <c r="H9" s="25">
        <f ca="1">IF(F9="","",INDEX(Pilastri!$A$1:$K$10000,$B9,9))</f>
        <v>4.6879999999999997</v>
      </c>
      <c r="I9" s="25">
        <f ca="1">IF(G9="","",INDEX(Pilastri!$A$1:$K$10000,$B9,10))</f>
        <v>3.97</v>
      </c>
      <c r="J9" s="25">
        <f ca="1">IF(H9="","",INDEX(Pilastri!$A$1:$K$10000,$B9,11))</f>
        <v>3.9780000000000002</v>
      </c>
      <c r="K9" s="24"/>
      <c r="L9" s="24">
        <f t="shared" ref="L9:L27" ca="1" si="4">IF(ROW(M9)-ROW(M$4)&gt;=4*$C$4,"",L8+1)</f>
        <v>707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-12.446999999999999</v>
      </c>
      <c r="P9" s="25">
        <f ca="1">IF(N9="","",INDEX(Pilastri!$A$1:$K$10000,$L9,7))</f>
        <v>-7.282</v>
      </c>
      <c r="Q9" s="25">
        <f ca="1">IF(O9="","",INDEX(Pilastri!$A$1:$K$10000,$L9,8))</f>
        <v>-1.1279999999999999</v>
      </c>
      <c r="R9" s="25">
        <f ca="1">IF(P9="","",INDEX(Pilastri!$A$1:$K$10000,$L9,9))</f>
        <v>-60.076999999999998</v>
      </c>
      <c r="S9" s="25">
        <f ca="1">IF(Q9="","",INDEX(Pilastri!$A$1:$K$10000,$L9,10))</f>
        <v>-0.217</v>
      </c>
      <c r="T9" s="25">
        <f ca="1">IF(R9="","",INDEX(Pilastri!$A$1:$K$10000,$L9,11))</f>
        <v>-0.218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388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2.331</v>
      </c>
      <c r="F10" s="25">
        <f ca="1">IF(D10="","",INDEX(Pilastri!$A$1:$K$10000,$B10,7))</f>
        <v>1.581</v>
      </c>
      <c r="G10" s="25">
        <f ca="1">IF(E10="","",INDEX(Pilastri!$A$1:$K$10000,$B10,8))</f>
        <v>42.139000000000003</v>
      </c>
      <c r="H10" s="25">
        <f ca="1">IF(F10="","",INDEX(Pilastri!$A$1:$K$10000,$B10,9))</f>
        <v>-3.4830000000000001</v>
      </c>
      <c r="I10" s="25">
        <f ca="1">IF(G10="","",INDEX(Pilastri!$A$1:$K$10000,$B10,10))</f>
        <v>-3.1680000000000001</v>
      </c>
      <c r="J10" s="25">
        <f ca="1">IF(H10="","",INDEX(Pilastri!$A$1:$K$10000,$B10,11))</f>
        <v>-3.1749999999999998</v>
      </c>
      <c r="K10" s="24"/>
      <c r="L10" s="24">
        <f t="shared" ca="1" si="4"/>
        <v>708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7.5449999999999999</v>
      </c>
      <c r="P10" s="25">
        <f ca="1">IF(N10="","",INDEX(Pilastri!$A$1:$K$10000,$L10,7))</f>
        <v>4.4119999999999999</v>
      </c>
      <c r="Q10" s="25">
        <f ca="1">IF(O10="","",INDEX(Pilastri!$A$1:$K$10000,$L10,8))</f>
        <v>0.69499999999999995</v>
      </c>
      <c r="R10" s="25">
        <f ca="1">IF(P10="","",INDEX(Pilastri!$A$1:$K$10000,$L10,9))</f>
        <v>36.875999999999998</v>
      </c>
      <c r="S10" s="25">
        <f ca="1">IF(Q10="","",INDEX(Pilastri!$A$1:$K$10000,$L10,10))</f>
        <v>0.13200000000000001</v>
      </c>
      <c r="T10" s="25">
        <f ca="1">IF(R10="","",INDEX(Pilastri!$A$1:$K$10000,$L10,11))</f>
        <v>0.13200000000000001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389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-18.741</v>
      </c>
      <c r="F11" s="25">
        <f ca="1">IF(D11="","",INDEX(Pilastri!$A$1:$K$10000,$B11,7))</f>
        <v>-14.246</v>
      </c>
      <c r="G11" s="25">
        <f ca="1">IF(E11="","",INDEX(Pilastri!$A$1:$K$10000,$B11,8))</f>
        <v>-66.370999999999995</v>
      </c>
      <c r="H11" s="25">
        <f ca="1">IF(F11="","",INDEX(Pilastri!$A$1:$K$10000,$B11,9))</f>
        <v>6.899</v>
      </c>
      <c r="I11" s="25">
        <f ca="1">IF(G11="","",INDEX(Pilastri!$A$1:$K$10000,$B11,10))</f>
        <v>5.5060000000000002</v>
      </c>
      <c r="J11" s="25">
        <f ca="1">IF(H11="","",INDEX(Pilastri!$A$1:$K$10000,$B11,11))</f>
        <v>5.5179999999999998</v>
      </c>
      <c r="K11" s="24"/>
      <c r="L11" s="24">
        <f t="shared" ca="1" si="4"/>
        <v>709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-527.67399999999998</v>
      </c>
      <c r="P11" s="25">
        <f ca="1">IF(N11="","",INDEX(Pilastri!$A$1:$K$10000,$L11,7))</f>
        <v>-321.13600000000002</v>
      </c>
      <c r="Q11" s="25">
        <f ca="1">IF(O11="","",INDEX(Pilastri!$A$1:$K$10000,$L11,8))</f>
        <v>-9.9000000000000005E-2</v>
      </c>
      <c r="R11" s="25">
        <f ca="1">IF(P11="","",INDEX(Pilastri!$A$1:$K$10000,$L11,9))</f>
        <v>-6.0780000000000003</v>
      </c>
      <c r="S11" s="25">
        <f ca="1">IF(Q11="","",INDEX(Pilastri!$A$1:$K$10000,$L11,10))</f>
        <v>-3.7999999999999999E-2</v>
      </c>
      <c r="T11" s="25">
        <f ca="1">IF(R11="","",INDEX(Pilastri!$A$1:$K$10000,$L11,11))</f>
        <v>-3.7999999999999999E-2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-546.41499999999996</v>
      </c>
      <c r="Z11" s="42">
        <f t="shared" ca="1" si="5"/>
        <v>-335.38200000000001</v>
      </c>
      <c r="AA11" s="42">
        <f t="shared" ca="1" si="5"/>
        <v>-66.47</v>
      </c>
      <c r="AB11" s="42">
        <f t="shared" ca="1" si="5"/>
        <v>0.82099999999999973</v>
      </c>
      <c r="AC11" s="42">
        <f t="shared" ca="1" si="5"/>
        <v>5.468</v>
      </c>
      <c r="AD11" s="44">
        <f t="shared" ca="1" si="5"/>
        <v>5.4799999999999995</v>
      </c>
    </row>
    <row r="12" spans="1:30" x14ac:dyDescent="0.2">
      <c r="A12" s="23"/>
      <c r="B12" s="24">
        <f t="shared" ca="1" si="3"/>
        <v>390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4.8810000000000002</v>
      </c>
      <c r="F12" s="25">
        <f ca="1">IF(D12="","",INDEX(Pilastri!$A$1:$K$10000,$B12,7))</f>
        <v>3.5640000000000001</v>
      </c>
      <c r="G12" s="25">
        <f ca="1">IF(E12="","",INDEX(Pilastri!$A$1:$K$10000,$B12,8))</f>
        <v>109.643</v>
      </c>
      <c r="H12" s="25">
        <f ca="1">IF(F12="","",INDEX(Pilastri!$A$1:$K$10000,$B12,9))</f>
        <v>-8.8179999999999996</v>
      </c>
      <c r="I12" s="25">
        <f ca="1">IF(G12="","",INDEX(Pilastri!$A$1:$K$10000,$B12,10))</f>
        <v>-8.2460000000000004</v>
      </c>
      <c r="J12" s="25">
        <f ca="1">IF(H12="","",INDEX(Pilastri!$A$1:$K$10000,$B12,11))</f>
        <v>-8.2629999999999999</v>
      </c>
      <c r="K12" s="24"/>
      <c r="L12" s="24">
        <f t="shared" ca="1" si="4"/>
        <v>710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13.659000000000001</v>
      </c>
      <c r="P12" s="25">
        <f ca="1">IF(N12="","",INDEX(Pilastri!$A$1:$K$10000,$L12,7))</f>
        <v>8.0069999999999997</v>
      </c>
      <c r="Q12" s="25">
        <f ca="1">IF(O12="","",INDEX(Pilastri!$A$1:$K$10000,$L12,8))</f>
        <v>1.675</v>
      </c>
      <c r="R12" s="25">
        <f ca="1">IF(P12="","",INDEX(Pilastri!$A$1:$K$10000,$L12,9))</f>
        <v>82.738</v>
      </c>
      <c r="S12" s="25">
        <f ca="1">IF(Q12="","",INDEX(Pilastri!$A$1:$K$10000,$L12,10))</f>
        <v>0.251</v>
      </c>
      <c r="T12" s="25">
        <f ca="1">IF(R12="","",INDEX(Pilastri!$A$1:$K$10000,$L12,11))</f>
        <v>0.252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391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-4.891</v>
      </c>
      <c r="F13" s="25">
        <f ca="1">IF(D13="","",INDEX(Pilastri!$A$1:$K$10000,$B13,7))</f>
        <v>-3.4569999999999999</v>
      </c>
      <c r="G13" s="25">
        <f ca="1">IF(E13="","",INDEX(Pilastri!$A$1:$K$10000,$B13,8))</f>
        <v>-80.069999999999993</v>
      </c>
      <c r="H13" s="25">
        <f ca="1">IF(F13="","",INDEX(Pilastri!$A$1:$K$10000,$B13,9))</f>
        <v>7.8540000000000001</v>
      </c>
      <c r="I13" s="25">
        <f ca="1">IF(G13="","",INDEX(Pilastri!$A$1:$K$10000,$B13,10))</f>
        <v>6.367</v>
      </c>
      <c r="J13" s="25">
        <f ca="1">IF(H13="","",INDEX(Pilastri!$A$1:$K$10000,$B13,11))</f>
        <v>6.38</v>
      </c>
      <c r="K13" s="24"/>
      <c r="L13" s="24">
        <f t="shared" ca="1" si="4"/>
        <v>711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-13.304</v>
      </c>
      <c r="P13" s="25">
        <f ca="1">IF(N13="","",INDEX(Pilastri!$A$1:$K$10000,$L13,7))</f>
        <v>-7.8010000000000002</v>
      </c>
      <c r="Q13" s="25">
        <f ca="1">IF(O13="","",INDEX(Pilastri!$A$1:$K$10000,$L13,8))</f>
        <v>-1.633</v>
      </c>
      <c r="R13" s="25">
        <f ca="1">IF(P13="","",INDEX(Pilastri!$A$1:$K$10000,$L13,9))</f>
        <v>-81.08</v>
      </c>
      <c r="S13" s="25">
        <f ca="1">IF(Q13="","",INDEX(Pilastri!$A$1:$K$10000,$L13,10))</f>
        <v>-0.26</v>
      </c>
      <c r="T13" s="25">
        <f ca="1">IF(R13="","",INDEX(Pilastri!$A$1:$K$10000,$L13,11))</f>
        <v>-0.26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392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2.9609999999999999</v>
      </c>
      <c r="F14" s="25">
        <f ca="1">IF(D14="","",INDEX(Pilastri!$A$1:$K$10000,$B14,7))</f>
        <v>2.1280000000000001</v>
      </c>
      <c r="G14" s="25">
        <f ca="1">IF(E14="","",INDEX(Pilastri!$A$1:$K$10000,$B14,8))</f>
        <v>57.003999999999998</v>
      </c>
      <c r="H14" s="25">
        <f ca="1">IF(F14="","",INDEX(Pilastri!$A$1:$K$10000,$B14,9))</f>
        <v>-5.0369999999999999</v>
      </c>
      <c r="I14" s="25">
        <f ca="1">IF(G14="","",INDEX(Pilastri!$A$1:$K$10000,$B14,10))</f>
        <v>-4.4279999999999999</v>
      </c>
      <c r="J14" s="25">
        <f ca="1">IF(H14="","",INDEX(Pilastri!$A$1:$K$10000,$B14,11))</f>
        <v>-4.4370000000000003</v>
      </c>
      <c r="K14" s="24"/>
      <c r="L14" s="24">
        <f t="shared" ca="1" si="4"/>
        <v>712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8.1709999999999994</v>
      </c>
      <c r="P14" s="25">
        <f ca="1">IF(N14="","",INDEX(Pilastri!$A$1:$K$10000,$L14,7))</f>
        <v>4.79</v>
      </c>
      <c r="Q14" s="25">
        <f ca="1">IF(O14="","",INDEX(Pilastri!$A$1:$K$10000,$L14,8))</f>
        <v>1.002</v>
      </c>
      <c r="R14" s="25">
        <f ca="1">IF(P14="","",INDEX(Pilastri!$A$1:$K$10000,$L14,9))</f>
        <v>49.640999999999998</v>
      </c>
      <c r="S14" s="25">
        <f ca="1">IF(Q14="","",INDEX(Pilastri!$A$1:$K$10000,$L14,10))</f>
        <v>0.155</v>
      </c>
      <c r="T14" s="25">
        <f ca="1">IF(R14="","",INDEX(Pilastri!$A$1:$K$10000,$L14,11))</f>
        <v>0.155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393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-29.311</v>
      </c>
      <c r="F15" s="25">
        <f ca="1">IF(D15="","",INDEX(Pilastri!$A$1:$K$10000,$B15,7))</f>
        <v>-22.138999999999999</v>
      </c>
      <c r="G15" s="25">
        <f ca="1">IF(E15="","",INDEX(Pilastri!$A$1:$K$10000,$B15,8))</f>
        <v>-143.63900000000001</v>
      </c>
      <c r="H15" s="25">
        <f ca="1">IF(F15="","",INDEX(Pilastri!$A$1:$K$10000,$B15,9))</f>
        <v>13.513999999999999</v>
      </c>
      <c r="I15" s="25">
        <f ca="1">IF(G15="","",INDEX(Pilastri!$A$1:$K$10000,$B15,10))</f>
        <v>11.596</v>
      </c>
      <c r="J15" s="25">
        <f ca="1">IF(H15="","",INDEX(Pilastri!$A$1:$K$10000,$B15,11))</f>
        <v>11.62</v>
      </c>
      <c r="K15" s="24"/>
      <c r="L15" s="24">
        <f t="shared" ca="1" si="4"/>
        <v>713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-805.05600000000004</v>
      </c>
      <c r="P15" s="25">
        <f ca="1">IF(N15="","",INDEX(Pilastri!$A$1:$K$10000,$L15,7))</f>
        <v>-491.14800000000002</v>
      </c>
      <c r="Q15" s="25">
        <f ca="1">IF(O15="","",INDEX(Pilastri!$A$1:$K$10000,$L15,8))</f>
        <v>-0.23400000000000001</v>
      </c>
      <c r="R15" s="25">
        <f ca="1">IF(P15="","",INDEX(Pilastri!$A$1:$K$10000,$L15,9))</f>
        <v>-12.842000000000001</v>
      </c>
      <c r="S15" s="25">
        <f ca="1">IF(Q15="","",INDEX(Pilastri!$A$1:$K$10000,$L15,10))</f>
        <v>-0.06</v>
      </c>
      <c r="T15" s="25">
        <f ca="1">IF(R15="","",INDEX(Pilastri!$A$1:$K$10000,$L15,11))</f>
        <v>-0.06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-834.36700000000008</v>
      </c>
      <c r="Z15" s="42">
        <f t="shared" ca="1" si="6"/>
        <v>-513.28700000000003</v>
      </c>
      <c r="AA15" s="42">
        <f t="shared" ca="1" si="6"/>
        <v>-143.87300000000002</v>
      </c>
      <c r="AB15" s="42">
        <f t="shared" ca="1" si="6"/>
        <v>0.67199999999999882</v>
      </c>
      <c r="AC15" s="42">
        <f t="shared" ca="1" si="6"/>
        <v>11.536</v>
      </c>
      <c r="AD15" s="44">
        <f t="shared" ca="1" si="6"/>
        <v>11.559999999999999</v>
      </c>
    </row>
    <row r="16" spans="1:30" x14ac:dyDescent="0.2">
      <c r="A16" s="23"/>
      <c r="B16" s="24">
        <f t="shared" ca="1" si="3"/>
        <v>394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3.6360000000000001</v>
      </c>
      <c r="F16" s="25">
        <f ca="1">IF(D16="","",INDEX(Pilastri!$A$1:$K$10000,$B16,7))</f>
        <v>2.714</v>
      </c>
      <c r="G16" s="25">
        <f ca="1">IF(E16="","",INDEX(Pilastri!$A$1:$K$10000,$B16,8))</f>
        <v>121.416</v>
      </c>
      <c r="H16" s="25">
        <f ca="1">IF(F16="","",INDEX(Pilastri!$A$1:$K$10000,$B16,9))</f>
        <v>-7.4710000000000001</v>
      </c>
      <c r="I16" s="25">
        <f ca="1">IF(G16="","",INDEX(Pilastri!$A$1:$K$10000,$B16,10))</f>
        <v>-8.4480000000000004</v>
      </c>
      <c r="J16" s="25">
        <f ca="1">IF(H16="","",INDEX(Pilastri!$A$1:$K$10000,$B16,11))</f>
        <v>-8.4659999999999993</v>
      </c>
      <c r="K16" s="24"/>
      <c r="L16" s="24">
        <f t="shared" ca="1" si="4"/>
        <v>714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12.353999999999999</v>
      </c>
      <c r="P16" s="25">
        <f ca="1">IF(N16="","",INDEX(Pilastri!$A$1:$K$10000,$L16,7))</f>
        <v>7.2480000000000002</v>
      </c>
      <c r="Q16" s="25">
        <f ca="1">IF(O16="","",INDEX(Pilastri!$A$1:$K$10000,$L16,8))</f>
        <v>1.9690000000000001</v>
      </c>
      <c r="R16" s="25">
        <f ca="1">IF(P16="","",INDEX(Pilastri!$A$1:$K$10000,$L16,9))</f>
        <v>91.484999999999999</v>
      </c>
      <c r="S16" s="25">
        <f ca="1">IF(Q16="","",INDEX(Pilastri!$A$1:$K$10000,$L16,10))</f>
        <v>0.10100000000000001</v>
      </c>
      <c r="T16" s="25">
        <f ca="1">IF(R16="","",INDEX(Pilastri!$A$1:$K$10000,$L16,11))</f>
        <v>0.10100000000000001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395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-5.04</v>
      </c>
      <c r="F17" s="25">
        <f ca="1">IF(D17="","",INDEX(Pilastri!$A$1:$K$10000,$B17,7))</f>
        <v>-3.6059999999999999</v>
      </c>
      <c r="G17" s="25">
        <f ca="1">IF(E17="","",INDEX(Pilastri!$A$1:$K$10000,$B17,8))</f>
        <v>-116.06100000000001</v>
      </c>
      <c r="H17" s="25">
        <f ca="1">IF(F17="","",INDEX(Pilastri!$A$1:$K$10000,$B17,9))</f>
        <v>11.510999999999999</v>
      </c>
      <c r="I17" s="25">
        <f ca="1">IF(G17="","",INDEX(Pilastri!$A$1:$K$10000,$B17,10))</f>
        <v>9.7620000000000005</v>
      </c>
      <c r="J17" s="25">
        <f ca="1">IF(H17="","",INDEX(Pilastri!$A$1:$K$10000,$B17,11))</f>
        <v>9.7829999999999995</v>
      </c>
      <c r="K17" s="24"/>
      <c r="L17" s="24">
        <f t="shared" ca="1" si="4"/>
        <v>715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-12.52</v>
      </c>
      <c r="P17" s="25">
        <f ca="1">IF(N17="","",INDEX(Pilastri!$A$1:$K$10000,$L17,7))</f>
        <v>-7.3369999999999997</v>
      </c>
      <c r="Q17" s="25">
        <f ca="1">IF(O17="","",INDEX(Pilastri!$A$1:$K$10000,$L17,8))</f>
        <v>-2.0230000000000001</v>
      </c>
      <c r="R17" s="25">
        <f ca="1">IF(P17="","",INDEX(Pilastri!$A$1:$K$10000,$L17,9))</f>
        <v>-94.236000000000004</v>
      </c>
      <c r="S17" s="25">
        <f ca="1">IF(Q17="","",INDEX(Pilastri!$A$1:$K$10000,$L17,10))</f>
        <v>-0.114</v>
      </c>
      <c r="T17" s="25">
        <f ca="1">IF(R17="","",INDEX(Pilastri!$A$1:$K$10000,$L17,11))</f>
        <v>-0.114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396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2.629</v>
      </c>
      <c r="F18" s="25">
        <f ca="1">IF(D18="","",INDEX(Pilastri!$A$1:$K$10000,$B18,7))</f>
        <v>1.915</v>
      </c>
      <c r="G18" s="25">
        <f ca="1">IF(E18="","",INDEX(Pilastri!$A$1:$K$10000,$B18,8))</f>
        <v>71.59</v>
      </c>
      <c r="H18" s="25">
        <f ca="1">IF(F18="","",INDEX(Pilastri!$A$1:$K$10000,$B18,9))</f>
        <v>-5.7110000000000003</v>
      </c>
      <c r="I18" s="25">
        <f ca="1">IF(G18="","",INDEX(Pilastri!$A$1:$K$10000,$B18,10))</f>
        <v>-5.5179999999999998</v>
      </c>
      <c r="J18" s="25">
        <f ca="1">IF(H18="","",INDEX(Pilastri!$A$1:$K$10000,$B18,11))</f>
        <v>-5.53</v>
      </c>
      <c r="K18" s="24"/>
      <c r="L18" s="24">
        <f t="shared" ca="1" si="4"/>
        <v>716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7.5369999999999999</v>
      </c>
      <c r="P18" s="25">
        <f ca="1">IF(N18="","",INDEX(Pilastri!$A$1:$K$10000,$L18,7))</f>
        <v>4.42</v>
      </c>
      <c r="Q18" s="25">
        <f ca="1">IF(O18="","",INDEX(Pilastri!$A$1:$K$10000,$L18,8))</f>
        <v>1.21</v>
      </c>
      <c r="R18" s="25">
        <f ca="1">IF(P18="","",INDEX(Pilastri!$A$1:$K$10000,$L18,9))</f>
        <v>56.279000000000003</v>
      </c>
      <c r="S18" s="25">
        <f ca="1">IF(Q18="","",INDEX(Pilastri!$A$1:$K$10000,$L18,10))</f>
        <v>6.5000000000000002E-2</v>
      </c>
      <c r="T18" s="25">
        <f ca="1">IF(R18="","",INDEX(Pilastri!$A$1:$K$10000,$L18,11))</f>
        <v>6.5000000000000002E-2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397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-39.698999999999998</v>
      </c>
      <c r="F19" s="25">
        <f ca="1">IF(D19="","",INDEX(Pilastri!$A$1:$K$10000,$B19,7))</f>
        <v>-29.94</v>
      </c>
      <c r="G19" s="25">
        <f ca="1">IF(E19="","",INDEX(Pilastri!$A$1:$K$10000,$B19,8))</f>
        <v>-240.46199999999999</v>
      </c>
      <c r="H19" s="25">
        <f ca="1">IF(F19="","",INDEX(Pilastri!$A$1:$K$10000,$B19,9))</f>
        <v>21.010999999999999</v>
      </c>
      <c r="I19" s="25">
        <f ca="1">IF(G19="","",INDEX(Pilastri!$A$1:$K$10000,$B19,10))</f>
        <v>18.989000000000001</v>
      </c>
      <c r="J19" s="25">
        <f ca="1">IF(H19="","",INDEX(Pilastri!$A$1:$K$10000,$B19,11))</f>
        <v>19.029</v>
      </c>
      <c r="K19" s="24"/>
      <c r="L19" s="24">
        <f t="shared" ca="1" si="4"/>
        <v>717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-1084.384</v>
      </c>
      <c r="P19" s="25">
        <f ca="1">IF(N19="","",INDEX(Pilastri!$A$1:$K$10000,$L19,7))</f>
        <v>-662.35900000000004</v>
      </c>
      <c r="Q19" s="25">
        <f ca="1">IF(O19="","",INDEX(Pilastri!$A$1:$K$10000,$L19,8))</f>
        <v>-0.39300000000000002</v>
      </c>
      <c r="R19" s="25">
        <f ca="1">IF(P19="","",INDEX(Pilastri!$A$1:$K$10000,$L19,9))</f>
        <v>-20.262</v>
      </c>
      <c r="S19" s="25">
        <f ca="1">IF(Q19="","",INDEX(Pilastri!$A$1:$K$10000,$L19,10))</f>
        <v>-8.5000000000000006E-2</v>
      </c>
      <c r="T19" s="25">
        <f ca="1">IF(R19="","",INDEX(Pilastri!$A$1:$K$10000,$L19,11))</f>
        <v>-8.5000000000000006E-2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-1124.0830000000001</v>
      </c>
      <c r="Z19" s="42">
        <f t="shared" ca="1" si="7"/>
        <v>-692.29900000000009</v>
      </c>
      <c r="AA19" s="42">
        <f t="shared" ca="1" si="7"/>
        <v>-240.85499999999999</v>
      </c>
      <c r="AB19" s="42">
        <f t="shared" ca="1" si="7"/>
        <v>0.74899999999999878</v>
      </c>
      <c r="AC19" s="42">
        <f t="shared" ca="1" si="7"/>
        <v>18.904</v>
      </c>
      <c r="AD19" s="44">
        <f t="shared" ca="1" si="7"/>
        <v>18.943999999999999</v>
      </c>
    </row>
    <row r="20" spans="1:30" x14ac:dyDescent="0.2">
      <c r="A20" s="23"/>
      <c r="B20" s="24">
        <f t="shared" ca="1" si="3"/>
        <v>398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2.0880000000000001</v>
      </c>
      <c r="F20" s="25">
        <f ca="1">IF(D20="","",INDEX(Pilastri!$A$1:$K$10000,$B20,7))</f>
        <v>1.6519999999999999</v>
      </c>
      <c r="G20" s="25">
        <f ca="1">IF(E20="","",INDEX(Pilastri!$A$1:$K$10000,$B20,8))</f>
        <v>102.621</v>
      </c>
      <c r="H20" s="25">
        <f ca="1">IF(F20="","",INDEX(Pilastri!$A$1:$K$10000,$B20,9))</f>
        <v>-3.5670000000000002</v>
      </c>
      <c r="I20" s="25">
        <f ca="1">IF(G20="","",INDEX(Pilastri!$A$1:$K$10000,$B20,10))</f>
        <v>-4.6849999999999996</v>
      </c>
      <c r="J20" s="25">
        <f ca="1">IF(H20="","",INDEX(Pilastri!$A$1:$K$10000,$B20,11))</f>
        <v>-4.694</v>
      </c>
      <c r="K20" s="24"/>
      <c r="L20" s="24">
        <f t="shared" ca="1" si="4"/>
        <v>718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6.4379999999999997</v>
      </c>
      <c r="P20" s="25">
        <f ca="1">IF(N20="","",INDEX(Pilastri!$A$1:$K$10000,$L20,7))</f>
        <v>3.7650000000000001</v>
      </c>
      <c r="Q20" s="25">
        <f ca="1">IF(O20="","",INDEX(Pilastri!$A$1:$K$10000,$L20,8))</f>
        <v>1.2290000000000001</v>
      </c>
      <c r="R20" s="25">
        <f ca="1">IF(P20="","",INDEX(Pilastri!$A$1:$K$10000,$L20,9))</f>
        <v>57.625999999999998</v>
      </c>
      <c r="S20" s="25">
        <f ca="1">IF(Q20="","",INDEX(Pilastri!$A$1:$K$10000,$L20,10))</f>
        <v>-0.189</v>
      </c>
      <c r="T20" s="25">
        <f ca="1">IF(R20="","",INDEX(Pilastri!$A$1:$K$10000,$L20,11))</f>
        <v>-0.189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399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-2.298</v>
      </c>
      <c r="F21" s="25">
        <f ca="1">IF(D21="","",INDEX(Pilastri!$A$1:$K$10000,$B21,7))</f>
        <v>-1.583</v>
      </c>
      <c r="G21" s="25">
        <f ca="1">IF(E21="","",INDEX(Pilastri!$A$1:$K$10000,$B21,8))</f>
        <v>-298.733</v>
      </c>
      <c r="H21" s="25">
        <f ca="1">IF(F21="","",INDEX(Pilastri!$A$1:$K$10000,$B21,9))</f>
        <v>13.173</v>
      </c>
      <c r="I21" s="25">
        <f ca="1">IF(G21="","",INDEX(Pilastri!$A$1:$K$10000,$B21,10))</f>
        <v>18.114999999999998</v>
      </c>
      <c r="J21" s="25">
        <f ca="1">IF(H21="","",INDEX(Pilastri!$A$1:$K$10000,$B21,11))</f>
        <v>18.154</v>
      </c>
      <c r="K21" s="24"/>
      <c r="L21" s="24">
        <f t="shared" ca="1" si="4"/>
        <v>719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-4.2619999999999996</v>
      </c>
      <c r="P21" s="25">
        <f ca="1">IF(N21="","",INDEX(Pilastri!$A$1:$K$10000,$L21,7))</f>
        <v>-2.512</v>
      </c>
      <c r="Q21" s="25">
        <f ca="1">IF(O21="","",INDEX(Pilastri!$A$1:$K$10000,$L21,8))</f>
        <v>-1.347</v>
      </c>
      <c r="R21" s="25">
        <f ca="1">IF(P21="","",INDEX(Pilastri!$A$1:$K$10000,$L21,9))</f>
        <v>-63.228999999999999</v>
      </c>
      <c r="S21" s="25">
        <f ca="1">IF(Q21="","",INDEX(Pilastri!$A$1:$K$10000,$L21,10))</f>
        <v>0.186</v>
      </c>
      <c r="T21" s="25">
        <f ca="1">IF(R21="","",INDEX(Pilastri!$A$1:$K$10000,$L21,11))</f>
        <v>0.187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400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1.1539999999999999</v>
      </c>
      <c r="F22" s="25">
        <f ca="1">IF(D22="","",INDEX(Pilastri!$A$1:$K$10000,$B22,7))</f>
        <v>0.85099999999999998</v>
      </c>
      <c r="G22" s="25">
        <f ca="1">IF(E22="","",INDEX(Pilastri!$A$1:$K$10000,$B22,8))</f>
        <v>105.44</v>
      </c>
      <c r="H22" s="25">
        <f ca="1">IF(F22="","",INDEX(Pilastri!$A$1:$K$10000,$B22,9))</f>
        <v>-4.0609999999999999</v>
      </c>
      <c r="I22" s="25">
        <f ca="1">IF(G22="","",INDEX(Pilastri!$A$1:$K$10000,$B22,10))</f>
        <v>-6</v>
      </c>
      <c r="J22" s="25">
        <f ca="1">IF(H22="","",INDEX(Pilastri!$A$1:$K$10000,$B22,11))</f>
        <v>-6.0129999999999999</v>
      </c>
      <c r="K22" s="24"/>
      <c r="L22" s="24">
        <f t="shared" ca="1" si="4"/>
        <v>720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2.8159999999999998</v>
      </c>
      <c r="P22" s="25">
        <f ca="1">IF(N22="","",INDEX(Pilastri!$A$1:$K$10000,$L22,7))</f>
        <v>1.6519999999999999</v>
      </c>
      <c r="Q22" s="25">
        <f ca="1">IF(O22="","",INDEX(Pilastri!$A$1:$K$10000,$L22,8))</f>
        <v>0.67800000000000005</v>
      </c>
      <c r="R22" s="25">
        <f ca="1">IF(P22="","",INDEX(Pilastri!$A$1:$K$10000,$L22,9))</f>
        <v>31.803999999999998</v>
      </c>
      <c r="S22" s="25">
        <f ca="1">IF(Q22="","",INDEX(Pilastri!$A$1:$K$10000,$L22,10))</f>
        <v>-9.9000000000000005E-2</v>
      </c>
      <c r="T22" s="25">
        <f ca="1">IF(R22="","",INDEX(Pilastri!$A$1:$K$10000,$L22,11))</f>
        <v>-9.9000000000000005E-2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401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-49.44</v>
      </c>
      <c r="F23" s="25">
        <f ca="1">IF(D23="","",INDEX(Pilastri!$A$1:$K$10000,$B23,7))</f>
        <v>-37.325000000000003</v>
      </c>
      <c r="G23" s="25">
        <f ca="1">IF(E23="","",INDEX(Pilastri!$A$1:$K$10000,$B23,8))</f>
        <v>-345.94600000000003</v>
      </c>
      <c r="H23" s="25">
        <f ca="1">IF(F23="","",INDEX(Pilastri!$A$1:$K$10000,$B23,9))</f>
        <v>26.952000000000002</v>
      </c>
      <c r="I23" s="25">
        <f ca="1">IF(G23="","",INDEX(Pilastri!$A$1:$K$10000,$B23,10))</f>
        <v>26.193000000000001</v>
      </c>
      <c r="J23" s="25">
        <f ca="1">IF(H23="","",INDEX(Pilastri!$A$1:$K$10000,$B23,11))</f>
        <v>26.248000000000001</v>
      </c>
      <c r="K23" s="24"/>
      <c r="L23" s="24">
        <f t="shared" ca="1" si="4"/>
        <v>721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-1373.72</v>
      </c>
      <c r="P23" s="25">
        <f ca="1">IF(N23="","",INDEX(Pilastri!$A$1:$K$10000,$L23,7))</f>
        <v>-839.7</v>
      </c>
      <c r="Q23" s="25">
        <f ca="1">IF(O23="","",INDEX(Pilastri!$A$1:$K$10000,$L23,8))</f>
        <v>-0.623</v>
      </c>
      <c r="R23" s="25">
        <f ca="1">IF(P23="","",INDEX(Pilastri!$A$1:$K$10000,$L23,9))</f>
        <v>-30.841000000000001</v>
      </c>
      <c r="S23" s="25">
        <f ca="1">IF(Q23="","",INDEX(Pilastri!$A$1:$K$10000,$L23,10))</f>
        <v>-6.6000000000000003E-2</v>
      </c>
      <c r="T23" s="25">
        <f ca="1">IF(R23="","",INDEX(Pilastri!$A$1:$K$10000,$L23,11))</f>
        <v>-6.6000000000000003E-2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-1423.16</v>
      </c>
      <c r="Z23" s="42">
        <f t="shared" ca="1" si="8"/>
        <v>-877.02500000000009</v>
      </c>
      <c r="AA23" s="42">
        <f t="shared" ca="1" si="8"/>
        <v>-346.56900000000002</v>
      </c>
      <c r="AB23" s="42">
        <f t="shared" ca="1" si="8"/>
        <v>-3.8889999999999993</v>
      </c>
      <c r="AC23" s="42">
        <f t="shared" ca="1" si="8"/>
        <v>26.127000000000002</v>
      </c>
      <c r="AD23" s="44">
        <f t="shared" ca="1" si="8"/>
        <v>26.182000000000002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8" t="s">
        <v>115</v>
      </c>
      <c r="V31" s="58"/>
      <c r="W31" s="58"/>
    </row>
    <row r="32" spans="1:30" x14ac:dyDescent="0.2">
      <c r="N32" s="7" t="s">
        <v>52</v>
      </c>
      <c r="O32" s="7" t="s">
        <v>53</v>
      </c>
      <c r="U32" s="56" t="s">
        <v>116</v>
      </c>
      <c r="V32" s="56" t="s">
        <v>117</v>
      </c>
      <c r="W32" s="56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6">
        <v>5</v>
      </c>
      <c r="V33" s="57">
        <f ca="1">MAX(U80,U88)</f>
        <v>12.710527781763876</v>
      </c>
      <c r="W33" s="57">
        <f ca="1">MAX(U81,U89)</f>
        <v>0.63506715271212621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6">
        <v>4</v>
      </c>
      <c r="V34" s="57">
        <f ca="1">MAX(U129,U137)</f>
        <v>15.495035586725368</v>
      </c>
      <c r="W34" s="57">
        <f ca="1">MAX(U130,U138)</f>
        <v>0.6969666246632914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6">
        <v>3</v>
      </c>
      <c r="V35" s="57">
        <f ca="1">MAX(U178,U186)</f>
        <v>12.223711815617959</v>
      </c>
      <c r="W35" s="57">
        <f ca="1">MAX(U179,U187)</f>
        <v>0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118.92</v>
      </c>
      <c r="F36" s="7" t="s">
        <v>85</v>
      </c>
      <c r="G36" s="50">
        <v>237.84</v>
      </c>
      <c r="H36" s="6" t="s">
        <v>43</v>
      </c>
      <c r="I36" s="46">
        <v>0.43</v>
      </c>
      <c r="M36" s="6" t="s">
        <v>58</v>
      </c>
      <c r="N36" s="19">
        <f>IF(I36="","",G36*$H$31*I36)</f>
        <v>132.95256000000001</v>
      </c>
      <c r="O36" s="19">
        <f>IF(I36="","",E36*$H$31*I36)</f>
        <v>66.476280000000003</v>
      </c>
      <c r="U36" s="56">
        <v>2</v>
      </c>
      <c r="V36" s="57">
        <f ca="1">MAX(U227,U235)</f>
        <v>9.7169234253956063</v>
      </c>
      <c r="W36" s="57">
        <f ca="1">MAX(U228,U236)</f>
        <v>0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176.23944000000003</v>
      </c>
      <c r="O37" s="19">
        <f>IF(I38="","",IF(I36="","---",E36*$H$31*I37))</f>
        <v>88.119720000000015</v>
      </c>
      <c r="U37" s="56">
        <v>1</v>
      </c>
      <c r="V37" s="57">
        <f ca="1">MAX(U275,U283)</f>
        <v>7.4694774636999401</v>
      </c>
      <c r="W37" s="57">
        <f ca="1">MAX(U276,U284)</f>
        <v>4.7767977541125157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180.85</v>
      </c>
      <c r="F38" s="7" t="s">
        <v>85</v>
      </c>
      <c r="G38" s="50">
        <v>237.84</v>
      </c>
      <c r="H38" s="6" t="s">
        <v>43</v>
      </c>
      <c r="I38" s="46">
        <v>0.46</v>
      </c>
      <c r="M38" s="6" t="s">
        <v>58</v>
      </c>
      <c r="N38" s="19">
        <f>IF(I38="","",G38*$H$31*I38)</f>
        <v>142.22832</v>
      </c>
      <c r="O38" s="19">
        <f>IF(I38="","",E38*$H$31*I38)</f>
        <v>108.14830000000001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166.96368000000001</v>
      </c>
      <c r="O39" s="19">
        <f>IF(I40="","",IF(I38="","---",E38*$H$31*I39))</f>
        <v>126.9567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180.85</v>
      </c>
      <c r="F40" s="7" t="s">
        <v>85</v>
      </c>
      <c r="G40" s="50">
        <v>237.84</v>
      </c>
      <c r="H40" s="6" t="s">
        <v>43</v>
      </c>
      <c r="I40" s="46">
        <v>0.48</v>
      </c>
      <c r="M40" s="6" t="s">
        <v>58</v>
      </c>
      <c r="N40" s="19">
        <f>IF(I40="","",G40*$H$31*I40)</f>
        <v>148.41216</v>
      </c>
      <c r="O40" s="19">
        <f>IF(I40="","",E40*$H$31*I40)</f>
        <v>112.85039999999999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160.77984000000001</v>
      </c>
      <c r="O41" s="19">
        <f>IF(I42="","",IF(I40="","---",E40*$H$31*I41))</f>
        <v>122.2546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242.97</v>
      </c>
      <c r="F42" s="7" t="s">
        <v>85</v>
      </c>
      <c r="G42" s="50">
        <v>237.84</v>
      </c>
      <c r="H42" s="6" t="s">
        <v>43</v>
      </c>
      <c r="I42" s="46">
        <v>0.5</v>
      </c>
      <c r="M42" s="6" t="s">
        <v>58</v>
      </c>
      <c r="N42" s="19">
        <f>IF(I42="","",G42*$H$31*I42)</f>
        <v>154.596</v>
      </c>
      <c r="O42" s="19">
        <f>IF(I42="","",E42*$H$31*I42)</f>
        <v>157.93049999999999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154.596</v>
      </c>
      <c r="O43" s="19">
        <f>IF(I42="","---",E42*$H$31*I43)</f>
        <v>157.93049999999999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20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148.1718421365749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270.79268204613334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18.565000000000001</v>
      </c>
      <c r="F52" s="4">
        <f t="shared" ca="1" si="9"/>
        <v>11.132</v>
      </c>
      <c r="G52" s="4">
        <f t="shared" ca="1" si="9"/>
        <v>0.69599999999999995</v>
      </c>
      <c r="H52" s="4">
        <f t="shared" ca="1" si="9"/>
        <v>41.198999999999998</v>
      </c>
      <c r="I52" s="4">
        <f t="shared" ca="1" si="9"/>
        <v>0.25800000000000001</v>
      </c>
      <c r="J52" s="4">
        <f t="shared" ca="1" si="9"/>
        <v>0.25900000000000001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6.1719999999999997</v>
      </c>
      <c r="F53" s="4">
        <f t="shared" ca="1" si="10"/>
        <v>4.702</v>
      </c>
      <c r="G53" s="4">
        <f t="shared" ca="1" si="10"/>
        <v>36.084000000000003</v>
      </c>
      <c r="H53" s="4">
        <f t="shared" ca="1" si="10"/>
        <v>-4.29</v>
      </c>
      <c r="I53" s="4">
        <f t="shared" ca="1" si="10"/>
        <v>-3.0910000000000002</v>
      </c>
      <c r="J53" s="4">
        <f t="shared" ca="1" si="10"/>
        <v>-3.097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10.552</v>
      </c>
      <c r="F54" s="4">
        <f t="shared" ca="1" si="11"/>
        <v>6.3460000000000001</v>
      </c>
      <c r="G54" s="4">
        <f t="shared" ca="1" si="11"/>
        <v>0.41399999999999998</v>
      </c>
      <c r="H54" s="4">
        <f t="shared" ca="1" si="11"/>
        <v>24.587</v>
      </c>
      <c r="I54" s="4">
        <f t="shared" ca="1" si="11"/>
        <v>0.155</v>
      </c>
      <c r="J54" s="4">
        <f t="shared" ca="1" si="11"/>
        <v>0.156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3.5209999999999999</v>
      </c>
      <c r="F55" s="4">
        <f t="shared" ca="1" si="12"/>
        <v>2.7250000000000001</v>
      </c>
      <c r="G55" s="4">
        <f t="shared" ca="1" si="12"/>
        <v>16.32</v>
      </c>
      <c r="H55" s="4">
        <f t="shared" ca="1" si="12"/>
        <v>-2.2530000000000001</v>
      </c>
      <c r="I55" s="4">
        <f t="shared" ca="1" si="12"/>
        <v>-1.39</v>
      </c>
      <c r="J55" s="4">
        <f t="shared" ca="1" si="12"/>
        <v>-1.393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-262.45300000000003</v>
      </c>
      <c r="F56" s="4">
        <f t="shared" ca="1" si="13"/>
        <v>-159.71300000000002</v>
      </c>
      <c r="G56" s="4">
        <f t="shared" ca="1" si="13"/>
        <v>-17.877000000000002</v>
      </c>
      <c r="H56" s="4">
        <f t="shared" ca="1" si="13"/>
        <v>0.22700000000000009</v>
      </c>
      <c r="I56" s="4">
        <f t="shared" ca="1" si="13"/>
        <v>1.512</v>
      </c>
      <c r="J56" s="4">
        <f t="shared" ca="1" si="13"/>
        <v>1.5150000000000001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-16.257999999999999</v>
      </c>
      <c r="F59" s="4">
        <f t="shared" ca="1" si="14"/>
        <v>-9.8089999999999993</v>
      </c>
      <c r="G59" s="4">
        <f t="shared" ca="1" si="14"/>
        <v>-0.67100000000000004</v>
      </c>
      <c r="H59" s="4">
        <f t="shared" ca="1" si="14"/>
        <v>-39.938000000000002</v>
      </c>
      <c r="I59" s="4">
        <f t="shared" ca="1" si="14"/>
        <v>-0.254</v>
      </c>
      <c r="J59" s="4">
        <f t="shared" ca="1" si="14"/>
        <v>-0.255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-5.4470000000000001</v>
      </c>
      <c r="F60" s="4">
        <f t="shared" ca="1" si="15"/>
        <v>-4.2919999999999998</v>
      </c>
      <c r="G60" s="4">
        <f t="shared" ca="1" si="15"/>
        <v>-21.215</v>
      </c>
      <c r="H60" s="4">
        <f t="shared" ca="1" si="15"/>
        <v>3.222</v>
      </c>
      <c r="I60" s="4">
        <f t="shared" ca="1" si="15"/>
        <v>1.4950000000000001</v>
      </c>
      <c r="J60" s="4">
        <f t="shared" ca="1" si="15"/>
        <v>1.498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10.552</v>
      </c>
      <c r="F61" s="4">
        <f t="shared" ref="F61:J63" ca="1" si="16">F54</f>
        <v>6.3460000000000001</v>
      </c>
      <c r="G61" s="4">
        <f t="shared" ca="1" si="16"/>
        <v>0.41399999999999998</v>
      </c>
      <c r="H61" s="4">
        <f t="shared" ca="1" si="16"/>
        <v>24.587</v>
      </c>
      <c r="I61" s="4">
        <f t="shared" ca="1" si="16"/>
        <v>0.155</v>
      </c>
      <c r="J61" s="4">
        <f t="shared" ca="1" si="16"/>
        <v>0.156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3.5209999999999999</v>
      </c>
      <c r="F62" s="4">
        <f t="shared" ca="1" si="16"/>
        <v>2.7250000000000001</v>
      </c>
      <c r="G62" s="4">
        <f t="shared" ca="1" si="16"/>
        <v>16.32</v>
      </c>
      <c r="H62" s="4">
        <f t="shared" ca="1" si="16"/>
        <v>-2.2530000000000001</v>
      </c>
      <c r="I62" s="4">
        <f t="shared" ca="1" si="16"/>
        <v>-1.39</v>
      </c>
      <c r="J62" s="4">
        <f t="shared" ca="1" si="16"/>
        <v>-1.393</v>
      </c>
    </row>
    <row r="63" spans="1:27" x14ac:dyDescent="0.2">
      <c r="D63" s="1" t="s">
        <v>10</v>
      </c>
      <c r="E63" s="4">
        <f ca="1">E56</f>
        <v>-262.45300000000003</v>
      </c>
      <c r="F63" s="4">
        <f ca="1">F56</f>
        <v>-159.71300000000002</v>
      </c>
      <c r="G63" s="4">
        <f t="shared" ca="1" si="16"/>
        <v>-17.877000000000002</v>
      </c>
      <c r="H63" s="4">
        <f t="shared" ca="1" si="16"/>
        <v>0.22700000000000009</v>
      </c>
      <c r="I63" s="4">
        <f t="shared" ca="1" si="16"/>
        <v>1.512</v>
      </c>
      <c r="J63" s="4">
        <f t="shared" ca="1" si="16"/>
        <v>1.5150000000000001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15.92689393939394</v>
      </c>
      <c r="F66" s="14">
        <f t="shared" ca="1" si="17"/>
        <v>9.5455606060606062</v>
      </c>
      <c r="G66" s="14">
        <f t="shared" ca="1" si="17"/>
        <v>0.59243939393939393</v>
      </c>
      <c r="H66" s="14">
        <f t="shared" ca="1" si="17"/>
        <v>35.052257575757572</v>
      </c>
      <c r="I66" s="14">
        <f t="shared" ca="1" si="17"/>
        <v>0.21921212121212122</v>
      </c>
      <c r="J66" s="14">
        <f t="shared" ca="1" si="17"/>
        <v>0.22006060606060607</v>
      </c>
      <c r="K66" s="14">
        <f ca="1">(ABS(G66)+ABS(I66))*SIGN(G66)</f>
        <v>0.81165151515151512</v>
      </c>
      <c r="L66" s="14">
        <f ca="1">(ABS(H66)+ABS(J66))*SIGN(H66)</f>
        <v>35.272318181818179</v>
      </c>
      <c r="M66" s="14">
        <f ca="1">(ABS(K66)+0.3*ABS(L66))*SIGN(K66)</f>
        <v>11.393346969696969</v>
      </c>
      <c r="N66" s="14">
        <f t="shared" ref="N66:N70" ca="1" si="18">(ABS(L66)+0.3*ABS(K66))*SIGN(L66)</f>
        <v>35.515813636363632</v>
      </c>
      <c r="O66" s="14">
        <f ca="1">F66+M66</f>
        <v>20.938907575757575</v>
      </c>
      <c r="P66" s="14">
        <f ca="1">F66-M66</f>
        <v>-1.8477863636363629</v>
      </c>
      <c r="Q66" s="14">
        <f ca="1">F66+N66</f>
        <v>45.061374242424236</v>
      </c>
      <c r="R66" s="14">
        <f ca="1">F66-N66</f>
        <v>-25.970253030303027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5.2917727272727273</v>
      </c>
      <c r="F67" s="14">
        <f t="shared" ca="1" si="19"/>
        <v>4.0206363636363633</v>
      </c>
      <c r="G67" s="14">
        <f t="shared" ca="1" si="19"/>
        <v>31.743166666666667</v>
      </c>
      <c r="H67" s="14">
        <f t="shared" ca="1" si="19"/>
        <v>-3.7209090909090907</v>
      </c>
      <c r="I67" s="14">
        <f t="shared" ca="1" si="19"/>
        <v>-2.7435757575757576</v>
      </c>
      <c r="J67" s="14">
        <f t="shared" ca="1" si="19"/>
        <v>-2.7488939393939393</v>
      </c>
      <c r="K67" s="14">
        <f t="shared" ref="K67:L70" ca="1" si="20">(ABS(G67)+ABS(I67))*SIGN(G67)</f>
        <v>34.486742424242422</v>
      </c>
      <c r="L67" s="14">
        <f t="shared" ca="1" si="20"/>
        <v>-6.4698030303030301</v>
      </c>
      <c r="M67" s="14">
        <f t="shared" ref="M67:M69" ca="1" si="21">(ABS(K67)+0.3*ABS(L67))*SIGN(K67)</f>
        <v>36.427683333333334</v>
      </c>
      <c r="N67" s="14">
        <f t="shared" ca="1" si="18"/>
        <v>-16.815825757575759</v>
      </c>
      <c r="O67" s="14">
        <f t="shared" ref="O67:O69" ca="1" si="22">F67+M67</f>
        <v>40.448319696969698</v>
      </c>
      <c r="P67" s="14">
        <f t="shared" ref="P67:P69" ca="1" si="23">F67-M67</f>
        <v>-32.407046969696971</v>
      </c>
      <c r="Q67" s="14">
        <f t="shared" ref="Q67:Q69" ca="1" si="24">F67+N67</f>
        <v>-12.795189393939395</v>
      </c>
      <c r="R67" s="14">
        <f t="shared" ref="R67:R69" ca="1" si="25">F67-N67</f>
        <v>20.836462121212122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10.552</v>
      </c>
      <c r="F68" s="14">
        <f t="shared" ca="1" si="26"/>
        <v>6.3460000000000001</v>
      </c>
      <c r="G68" s="14">
        <f t="shared" ca="1" si="26"/>
        <v>0.41399999999999998</v>
      </c>
      <c r="H68" s="14">
        <f t="shared" ca="1" si="26"/>
        <v>24.587</v>
      </c>
      <c r="I68" s="14">
        <f t="shared" ca="1" si="26"/>
        <v>0.155</v>
      </c>
      <c r="J68" s="14">
        <f t="shared" ca="1" si="26"/>
        <v>0.156</v>
      </c>
      <c r="K68" s="14">
        <f t="shared" ca="1" si="20"/>
        <v>0.56899999999999995</v>
      </c>
      <c r="L68" s="14">
        <f t="shared" ca="1" si="20"/>
        <v>24.742999999999999</v>
      </c>
      <c r="M68" s="14">
        <f t="shared" ca="1" si="21"/>
        <v>7.9918999999999993</v>
      </c>
      <c r="N68" s="14">
        <f t="shared" ca="1" si="18"/>
        <v>24.913699999999999</v>
      </c>
      <c r="O68" s="14">
        <f t="shared" ca="1" si="22"/>
        <v>14.337899999999999</v>
      </c>
      <c r="P68" s="14">
        <f t="shared" ca="1" si="23"/>
        <v>-1.6458999999999993</v>
      </c>
      <c r="Q68" s="14">
        <f t="shared" ca="1" si="24"/>
        <v>31.259699999999999</v>
      </c>
      <c r="R68" s="14">
        <f t="shared" ca="1" si="25"/>
        <v>-18.567699999999999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3.5209999999999999</v>
      </c>
      <c r="F69" s="14">
        <f t="shared" ca="1" si="26"/>
        <v>2.7250000000000001</v>
      </c>
      <c r="G69" s="14">
        <f t="shared" ca="1" si="26"/>
        <v>16.32</v>
      </c>
      <c r="H69" s="14">
        <f t="shared" ca="1" si="26"/>
        <v>-2.2530000000000001</v>
      </c>
      <c r="I69" s="14">
        <f t="shared" ca="1" si="26"/>
        <v>-1.39</v>
      </c>
      <c r="J69" s="14">
        <f t="shared" ca="1" si="26"/>
        <v>-1.393</v>
      </c>
      <c r="K69" s="14">
        <f t="shared" ca="1" si="20"/>
        <v>17.71</v>
      </c>
      <c r="L69" s="14">
        <f t="shared" ca="1" si="20"/>
        <v>-3.6459999999999999</v>
      </c>
      <c r="M69" s="14">
        <f t="shared" ca="1" si="21"/>
        <v>18.803800000000003</v>
      </c>
      <c r="N69" s="14">
        <f t="shared" ca="1" si="18"/>
        <v>-8.9589999999999996</v>
      </c>
      <c r="O69" s="14">
        <f t="shared" ca="1" si="22"/>
        <v>21.528800000000004</v>
      </c>
      <c r="P69" s="14">
        <f t="shared" ca="1" si="23"/>
        <v>-16.078800000000001</v>
      </c>
      <c r="Q69" s="14">
        <f t="shared" ca="1" si="24"/>
        <v>-6.234</v>
      </c>
      <c r="R69" s="14">
        <f t="shared" ca="1" si="25"/>
        <v>11.683999999999999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-262.45300000000003</v>
      </c>
      <c r="F70" s="14">
        <f ca="1">F56+L56</f>
        <v>-159.71300000000002</v>
      </c>
      <c r="G70" s="14">
        <f ca="1">G56</f>
        <v>-17.877000000000002</v>
      </c>
      <c r="H70" s="14">
        <f t="shared" ca="1" si="26"/>
        <v>0.22700000000000009</v>
      </c>
      <c r="I70" s="14">
        <f t="shared" ca="1" si="26"/>
        <v>1.512</v>
      </c>
      <c r="J70" s="14">
        <f t="shared" ca="1" si="26"/>
        <v>1.5150000000000001</v>
      </c>
      <c r="K70" s="14">
        <f t="shared" ca="1" si="20"/>
        <v>-19.389000000000003</v>
      </c>
      <c r="L70" s="14">
        <f t="shared" ca="1" si="20"/>
        <v>1.7420000000000002</v>
      </c>
      <c r="M70" s="14">
        <f ca="1">(ABS(K70)+0.3*ABS(L70))*SIGN(K70)</f>
        <v>-19.911600000000004</v>
      </c>
      <c r="N70" s="14">
        <f t="shared" ca="1" si="18"/>
        <v>7.5587000000000009</v>
      </c>
      <c r="O70" s="14">
        <f ca="1">F70+M70</f>
        <v>-179.62460000000002</v>
      </c>
      <c r="P70" s="14">
        <f ca="1">F70-M70</f>
        <v>-139.80140000000003</v>
      </c>
      <c r="Q70" s="14">
        <f ca="1">F70+N70</f>
        <v>-152.15430000000003</v>
      </c>
      <c r="R70" s="14">
        <f ca="1">F70-N70</f>
        <v>-167.27170000000001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-13.092272727272727</v>
      </c>
      <c r="F73" s="14">
        <f t="shared" ca="1" si="27"/>
        <v>-7.9052727272727266</v>
      </c>
      <c r="G73" s="14">
        <f t="shared" ca="1" si="27"/>
        <v>-0.54672727272727273</v>
      </c>
      <c r="H73" s="14">
        <f t="shared" ca="1" si="27"/>
        <v>-32.561909090909097</v>
      </c>
      <c r="I73" s="14">
        <f t="shared" ca="1" si="27"/>
        <v>-0.20745454545454545</v>
      </c>
      <c r="J73" s="14">
        <f t="shared" ca="1" si="27"/>
        <v>-0.20827272727272728</v>
      </c>
      <c r="K73" s="14">
        <f ca="1">(ABS(G73)+ABS(I73))*SIGN(G73)</f>
        <v>-0.75418181818181818</v>
      </c>
      <c r="L73" s="14">
        <f ca="1">(ABS(H73)+ABS(J73))*SIGN(H73)</f>
        <v>-32.770181818181825</v>
      </c>
      <c r="M73" s="14">
        <f t="shared" ref="M73:M77" ca="1" si="28">(ABS(K73)+0.3*ABS(L73))*SIGN(K73)</f>
        <v>-10.585236363636366</v>
      </c>
      <c r="N73" s="14">
        <f t="shared" ref="N73:N77" ca="1" si="29">(ABS(L73)+0.3*ABS(K73))*SIGN(L73)</f>
        <v>-32.99643636363637</v>
      </c>
      <c r="O73" s="14">
        <f ca="1">F73+M73</f>
        <v>-18.490509090909093</v>
      </c>
      <c r="P73" s="14">
        <f ca="1">F73-M73</f>
        <v>2.679963636363639</v>
      </c>
      <c r="Q73" s="14">
        <f ca="1">F73+N73</f>
        <v>-40.901709090909094</v>
      </c>
      <c r="R73" s="14">
        <f ca="1">F73-N73</f>
        <v>25.091163636363643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-4.3907272727272728</v>
      </c>
      <c r="F74" s="14">
        <f t="shared" ca="1" si="30"/>
        <v>-3.4743636363636363</v>
      </c>
      <c r="G74" s="14">
        <f t="shared" ca="1" si="30"/>
        <v>-16.006</v>
      </c>
      <c r="H74" s="14">
        <f t="shared" ca="1" si="30"/>
        <v>2.5390909090909091</v>
      </c>
      <c r="I74" s="14">
        <f t="shared" ca="1" si="30"/>
        <v>1.0780909090909092</v>
      </c>
      <c r="J74" s="14">
        <f t="shared" ca="1" si="30"/>
        <v>1.0802727272727273</v>
      </c>
      <c r="K74" s="14">
        <f t="shared" ref="K74:L77" ca="1" si="31">(ABS(G74)+ABS(I74))*SIGN(G74)</f>
        <v>-17.084090909090911</v>
      </c>
      <c r="L74" s="14">
        <f t="shared" ca="1" si="31"/>
        <v>3.6193636363636363</v>
      </c>
      <c r="M74" s="14">
        <f t="shared" ca="1" si="28"/>
        <v>-18.169900000000002</v>
      </c>
      <c r="N74" s="14">
        <f t="shared" ca="1" si="29"/>
        <v>8.7445909090909097</v>
      </c>
      <c r="O74" s="14">
        <f t="shared" ref="O74:O76" ca="1" si="32">F74+M74</f>
        <v>-21.64426363636364</v>
      </c>
      <c r="P74" s="14">
        <f t="shared" ref="P74:P76" ca="1" si="33">F74-M74</f>
        <v>14.695536363636366</v>
      </c>
      <c r="Q74" s="14">
        <f t="shared" ref="Q74:Q76" ca="1" si="34">F74+N74</f>
        <v>5.2702272727272739</v>
      </c>
      <c r="R74" s="14">
        <f t="shared" ref="R74:R76" ca="1" si="35">F74-N74</f>
        <v>-12.218954545454546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10.552</v>
      </c>
      <c r="F75" s="14">
        <f t="shared" ref="F75:J76" ca="1" si="36">F68</f>
        <v>6.3460000000000001</v>
      </c>
      <c r="G75" s="14">
        <f t="shared" ca="1" si="36"/>
        <v>0.41399999999999998</v>
      </c>
      <c r="H75" s="14">
        <f t="shared" ca="1" si="36"/>
        <v>24.587</v>
      </c>
      <c r="I75" s="14">
        <f t="shared" ca="1" si="36"/>
        <v>0.155</v>
      </c>
      <c r="J75" s="14">
        <f t="shared" ca="1" si="36"/>
        <v>0.156</v>
      </c>
      <c r="K75" s="14">
        <f t="shared" ca="1" si="31"/>
        <v>0.56899999999999995</v>
      </c>
      <c r="L75" s="14">
        <f t="shared" ca="1" si="31"/>
        <v>24.742999999999999</v>
      </c>
      <c r="M75" s="14">
        <f t="shared" ca="1" si="28"/>
        <v>7.9918999999999993</v>
      </c>
      <c r="N75" s="14">
        <f t="shared" ca="1" si="29"/>
        <v>24.913699999999999</v>
      </c>
      <c r="O75" s="14">
        <f t="shared" ca="1" si="32"/>
        <v>14.337899999999999</v>
      </c>
      <c r="P75" s="14">
        <f t="shared" ca="1" si="33"/>
        <v>-1.6458999999999993</v>
      </c>
      <c r="Q75" s="14">
        <f t="shared" ca="1" si="34"/>
        <v>31.259699999999999</v>
      </c>
      <c r="R75" s="14">
        <f t="shared" ca="1" si="35"/>
        <v>-18.567699999999999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3.5209999999999999</v>
      </c>
      <c r="F76" s="14">
        <f t="shared" ca="1" si="36"/>
        <v>2.7250000000000001</v>
      </c>
      <c r="G76" s="14">
        <f t="shared" ca="1" si="36"/>
        <v>16.32</v>
      </c>
      <c r="H76" s="14">
        <f t="shared" ca="1" si="36"/>
        <v>-2.2530000000000001</v>
      </c>
      <c r="I76" s="14">
        <f t="shared" ca="1" si="36"/>
        <v>-1.39</v>
      </c>
      <c r="J76" s="14">
        <f t="shared" ca="1" si="36"/>
        <v>-1.393</v>
      </c>
      <c r="K76" s="14">
        <f t="shared" ca="1" si="31"/>
        <v>17.71</v>
      </c>
      <c r="L76" s="14">
        <f t="shared" ca="1" si="31"/>
        <v>-3.6459999999999999</v>
      </c>
      <c r="M76" s="14">
        <f t="shared" ca="1" si="28"/>
        <v>18.803800000000003</v>
      </c>
      <c r="N76" s="14">
        <f t="shared" ca="1" si="29"/>
        <v>-8.9589999999999996</v>
      </c>
      <c r="O76" s="14">
        <f t="shared" ca="1" si="32"/>
        <v>21.528800000000004</v>
      </c>
      <c r="P76" s="14">
        <f t="shared" ca="1" si="33"/>
        <v>-16.078800000000001</v>
      </c>
      <c r="Q76" s="14">
        <f t="shared" ca="1" si="34"/>
        <v>-6.234</v>
      </c>
      <c r="R76" s="14">
        <f t="shared" ca="1" si="35"/>
        <v>11.683999999999999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-281.22500000000002</v>
      </c>
      <c r="F77" s="14">
        <f ca="1">F63+L63</f>
        <v>-174.15300000000002</v>
      </c>
      <c r="G77" s="14">
        <f t="shared" ref="G77:J77" ca="1" si="37">G63</f>
        <v>-17.877000000000002</v>
      </c>
      <c r="H77" s="14">
        <f t="shared" ca="1" si="37"/>
        <v>0.22700000000000009</v>
      </c>
      <c r="I77" s="14">
        <f t="shared" ca="1" si="37"/>
        <v>1.512</v>
      </c>
      <c r="J77" s="14">
        <f t="shared" ca="1" si="37"/>
        <v>1.5150000000000001</v>
      </c>
      <c r="K77" s="14">
        <f t="shared" ca="1" si="31"/>
        <v>-19.389000000000003</v>
      </c>
      <c r="L77" s="14">
        <f t="shared" ca="1" si="31"/>
        <v>1.7420000000000002</v>
      </c>
      <c r="M77" s="14">
        <f t="shared" ca="1" si="28"/>
        <v>-19.911600000000004</v>
      </c>
      <c r="N77" s="14">
        <f t="shared" ca="1" si="29"/>
        <v>7.5587000000000009</v>
      </c>
      <c r="O77" s="14">
        <f ca="1">F77+M77</f>
        <v>-194.06460000000001</v>
      </c>
      <c r="P77" s="14">
        <f ca="1">F77-M77</f>
        <v>-154.24140000000003</v>
      </c>
      <c r="Q77" s="14">
        <f ca="1">F77+N77</f>
        <v>-166.59430000000003</v>
      </c>
      <c r="R77" s="14">
        <f ca="1">F77-N77</f>
        <v>-181.71170000000001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9" t="s">
        <v>113</v>
      </c>
      <c r="AA78" s="59"/>
      <c r="AB78" s="59"/>
      <c r="AC78" s="59" t="s">
        <v>114</v>
      </c>
      <c r="AD78" s="59"/>
      <c r="AE78" s="59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20</v>
      </c>
      <c r="D80" s="1" t="s">
        <v>52</v>
      </c>
      <c r="E80" s="17">
        <f ca="1">E66</f>
        <v>15.92689393939394</v>
      </c>
      <c r="F80" s="4">
        <f t="shared" ref="F80:I81" ca="1" si="38">O66</f>
        <v>20.938907575757575</v>
      </c>
      <c r="G80" s="4">
        <f t="shared" ca="1" si="38"/>
        <v>-1.8477863636363629</v>
      </c>
      <c r="H80" s="18">
        <f t="shared" ca="1" si="38"/>
        <v>45.061374242424236</v>
      </c>
      <c r="I80" s="18">
        <f t="shared" ca="1" si="38"/>
        <v>-25.970253030303027</v>
      </c>
      <c r="J80" s="4" t="str">
        <f>INDEX($N$33:$N$44,MATCH(A82,$L$33:$L$44,-1),1)</f>
        <v>---</v>
      </c>
      <c r="K80" s="17">
        <f ca="1">MAX(ABS(F80),IF(J80="---",0,0.3*J80))</f>
        <v>20.938907575757575</v>
      </c>
      <c r="L80" s="17">
        <f ca="1">MAX(ABS(G80),IF(J80="---",0,0.3*J80))</f>
        <v>1.8477863636363629</v>
      </c>
      <c r="M80" s="17">
        <f ca="1">MAX(ABS(H80),J80)</f>
        <v>45.061374242424236</v>
      </c>
      <c r="N80" s="17">
        <f ca="1">MAX(ABS(I80),J80)</f>
        <v>25.970253030303027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2.7244707481956327</v>
      </c>
      <c r="T80" s="19">
        <f ca="1">MAX(N80-$Z48*(1-((0.48*$Z47+N82)/(0.48*$Z47))^2),0)/(($F48-2*$F49)*$O$2)*1000</f>
        <v>0.27286671194899842</v>
      </c>
      <c r="U80" s="17">
        <f ca="1">MAX(P80:T80)</f>
        <v>2.7244707481956327</v>
      </c>
      <c r="V80" s="49">
        <f>AB82</f>
        <v>12.566370614359172</v>
      </c>
      <c r="W80" s="8">
        <f>2*V80*$O$2/10</f>
        <v>983.45509155854393</v>
      </c>
      <c r="X80" s="4">
        <f>W80*(F48-2*F49)/200</f>
        <v>108.18006007143984</v>
      </c>
      <c r="Y80" s="52"/>
      <c r="Z80">
        <v>4</v>
      </c>
      <c r="AA80">
        <v>20</v>
      </c>
      <c r="AB80">
        <f>((PI()*(AA80/10)^2)/4)*Z80</f>
        <v>12.566370614359172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5.2917727272727273</v>
      </c>
      <c r="F81" s="18">
        <f t="shared" ca="1" si="38"/>
        <v>40.448319696969698</v>
      </c>
      <c r="G81" s="18">
        <f t="shared" ca="1" si="38"/>
        <v>-32.407046969696971</v>
      </c>
      <c r="H81" s="4">
        <f t="shared" ca="1" si="38"/>
        <v>-12.795189393939395</v>
      </c>
      <c r="I81" s="4">
        <f t="shared" ca="1" si="38"/>
        <v>20.836462121212122</v>
      </c>
      <c r="J81" s="4" t="str">
        <f>INDEX($O$33:$O$44,MATCH(A82,$L$33:$L$44,-1),1)</f>
        <v>---</v>
      </c>
      <c r="K81" s="17">
        <f ca="1">MAX(ABS(F81),J81)</f>
        <v>40.448319696969698</v>
      </c>
      <c r="L81" s="17">
        <f ca="1">MAX(ABS(G81),J81)</f>
        <v>32.407046969696971</v>
      </c>
      <c r="M81" s="17">
        <f ca="1">MAX(ABS(H81),IF(J81="---",0,0.3*J81))</f>
        <v>12.795189393939395</v>
      </c>
      <c r="N81" s="17">
        <f ca="1">MAX(ABS(I81),IF(J81="---",0,0.3*J81))</f>
        <v>20.836462121212122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0</v>
      </c>
      <c r="AA81">
        <v>16</v>
      </c>
      <c r="AB81">
        <f>((PI()*(AA81/10)^2)/4)*Z81</f>
        <v>0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-262.45300000000003</v>
      </c>
      <c r="F82" s="8">
        <f ca="1">O70</f>
        <v>-179.62460000000002</v>
      </c>
      <c r="G82" s="8">
        <f ca="1">P70</f>
        <v>-139.80140000000003</v>
      </c>
      <c r="H82" s="8">
        <f ca="1">Q70</f>
        <v>-152.15430000000003</v>
      </c>
      <c r="I82" s="8">
        <f ca="1">R70</f>
        <v>-167.27170000000001</v>
      </c>
      <c r="K82" s="17">
        <f ca="1">F82</f>
        <v>-179.62460000000002</v>
      </c>
      <c r="L82" s="17">
        <f t="shared" ref="L82:N82" ca="1" si="39">G82</f>
        <v>-139.80140000000003</v>
      </c>
      <c r="M82" s="17">
        <f t="shared" ca="1" si="39"/>
        <v>-152.15430000000003</v>
      </c>
      <c r="N82" s="17">
        <f t="shared" ca="1" si="39"/>
        <v>-167.27170000000001</v>
      </c>
      <c r="AB82">
        <f>SUM(AB80:AB81)</f>
        <v>12.566370614359172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155.0308821610069</v>
      </c>
      <c r="K83" s="4">
        <f ca="1">($Z48+$X80)*(1-ABS((0.48*$Z47+K82)/(0.48*$Z47+$W80))^(1+1/(1+$W80/$Z47)))</f>
        <v>147.33240356573256</v>
      </c>
      <c r="L83" s="4">
        <f ca="1">($Z48+$X80)*(1-ABS((0.48*$Z47+L82)/(0.48*$Z47+$W80))^(1+1/(1+$W80/$Z47)))</f>
        <v>143.49045952231518</v>
      </c>
      <c r="M83" s="4">
        <f ca="1">($Z48+$X80)*(1-ABS((0.48*$Z47+M82)/(0.48*$Z47+$W80))^(1+1/(1+$W80/$Z47)))</f>
        <v>144.69190092119081</v>
      </c>
      <c r="N83" s="4">
        <f ca="1">($Z48+$X80)*(1-ABS((0.48*$Z47+N82)/(0.48*$Z47+$W80))^(1+1/(1+$W80/$Z47)))</f>
        <v>146.15036197398621</v>
      </c>
    </row>
    <row r="84" spans="1:31" x14ac:dyDescent="0.2">
      <c r="D84" s="7" t="s">
        <v>75</v>
      </c>
      <c r="E84" s="4">
        <f ca="1">($Z49+$X81)*(1-ABS((0.48*$Z47+E82)/(0.48*$Z47+$W81))^(1+1/(1+$W81/$Z47)))</f>
        <v>281.79461501235664</v>
      </c>
      <c r="K84" s="4">
        <f ca="1">($Z49+$X81)*(1-ABS((0.48*$Z47+K82)/(0.48*$Z47+$W81))^(1+1/(1+$W81/$Z47)))</f>
        <v>260.66677846309403</v>
      </c>
      <c r="L84" s="4">
        <f ca="1">($Z49+$X81)*(1-ABS((0.48*$Z47+L82)/(0.48*$Z47+$W81))^(1+1/(1+$W81/$Z47)))</f>
        <v>250.08223083336142</v>
      </c>
      <c r="M84" s="4">
        <f ca="1">($Z49+$X81)*(1-ABS((0.48*$Z47+M82)/(0.48*$Z47+$W81))^(1+1/(1+$W81/$Z47)))</f>
        <v>253.39496807670093</v>
      </c>
      <c r="N84" s="4">
        <f ca="1">($Z49+$X81)*(1-ABS((0.48*$Z47+N82)/(0.48*$Z47+$W81))^(1+1/(1+$W81/$Z47)))</f>
        <v>257.41301877702614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3.5501672610144294E-2</v>
      </c>
      <c r="K85" s="3">
        <f t="shared" ref="K85:N85" ca="1" si="40">ABS(K80/K83)^1.5+ABS(K81/K84)^1.5</f>
        <v>0.11470311327581675</v>
      </c>
      <c r="L85" s="3">
        <f t="shared" ca="1" si="40"/>
        <v>4.8109517357711046E-2</v>
      </c>
      <c r="M85" s="3">
        <f t="shared" ca="1" si="40"/>
        <v>0.18514300753044394</v>
      </c>
      <c r="N85" s="3">
        <f t="shared" ca="1" si="40"/>
        <v>9.7935426689292185E-2</v>
      </c>
    </row>
    <row r="86" spans="1:31" x14ac:dyDescent="0.2">
      <c r="Z86" s="59" t="s">
        <v>113</v>
      </c>
      <c r="AA86" s="59"/>
      <c r="AB86" s="59"/>
      <c r="AC86" s="59" t="s">
        <v>114</v>
      </c>
      <c r="AD86" s="59"/>
      <c r="AE86" s="59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-13.092272727272727</v>
      </c>
      <c r="F88" s="4">
        <f t="shared" ref="F88:I89" ca="1" si="41">O73</f>
        <v>-18.490509090909093</v>
      </c>
      <c r="G88" s="4">
        <f t="shared" ca="1" si="41"/>
        <v>2.679963636363639</v>
      </c>
      <c r="H88" s="18">
        <f t="shared" ca="1" si="41"/>
        <v>-40.901709090909094</v>
      </c>
      <c r="I88" s="18">
        <f t="shared" ca="1" si="41"/>
        <v>25.091163636363643</v>
      </c>
      <c r="J88" s="4">
        <f>INDEX($N$33:$N$44,MATCH(A82,$L$33:$L$44,-1)+1,1)</f>
        <v>132.95256000000001</v>
      </c>
      <c r="K88" s="17">
        <f ca="1">MAX(ABS(F88),IF(J88="---",0,0.3*J88))</f>
        <v>39.885767999999999</v>
      </c>
      <c r="L88" s="17">
        <f ca="1">MAX(ABS(G88),IF(J88="---",0,0.3*J88))</f>
        <v>39.885767999999999</v>
      </c>
      <c r="M88" s="17">
        <f ca="1">MAX(ABS(H88),J88)</f>
        <v>132.95256000000001</v>
      </c>
      <c r="N88" s="17">
        <f ca="1">MAX(ABS(I88),J88)</f>
        <v>132.95256000000001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1.4815340018203802</v>
      </c>
      <c r="R88" s="19">
        <f ca="1">MAX(L88-$Z48*(1-((0.48*$Z47+L90)/(0.48*$Z47))^2),0)/(($F48-2*$F49)*$O$2)*1000</f>
        <v>2.0907992363925678</v>
      </c>
      <c r="S88" s="19">
        <f ca="1">MAX(M88-$Z48*(1-((0.48*$Z47+M90)/(0.48*$Z47))^2),0)/(($F48-2*$F49)*$O$2)*1000</f>
        <v>12.710527781763876</v>
      </c>
      <c r="T88" s="19">
        <f ca="1">MAX(N88-$Z48*(1-((0.48*$Z47+N90)/(0.48*$Z47))^2),0)/(($F48-2*$F49)*$O$2)*1000</f>
        <v>12.479242845919401</v>
      </c>
      <c r="U88" s="17">
        <f ca="1">MAX(P88:T88)</f>
        <v>12.710527781763876</v>
      </c>
      <c r="V88" s="49">
        <f>AB90</f>
        <v>12.566370614359172</v>
      </c>
      <c r="W88" s="8">
        <f>2*V88*$O$2/10</f>
        <v>983.45509155854393</v>
      </c>
      <c r="X88" s="4">
        <f>W88*(F48-2*F49)/200</f>
        <v>108.18006007143984</v>
      </c>
      <c r="Z88">
        <v>4</v>
      </c>
      <c r="AA88">
        <v>20</v>
      </c>
      <c r="AB88">
        <f>((PI()*(AA88/10)^2)/4)*Z88</f>
        <v>12.566370614359172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-4.3907272727272728</v>
      </c>
      <c r="F89" s="18">
        <f t="shared" ca="1" si="41"/>
        <v>-21.64426363636364</v>
      </c>
      <c r="G89" s="18">
        <f t="shared" ca="1" si="41"/>
        <v>14.695536363636366</v>
      </c>
      <c r="H89" s="4">
        <f t="shared" ca="1" si="41"/>
        <v>5.2702272727272739</v>
      </c>
      <c r="I89" s="4">
        <f t="shared" ca="1" si="41"/>
        <v>-12.218954545454546</v>
      </c>
      <c r="J89" s="4">
        <f>INDEX($O$33:$O$44,MATCH(A82,$L$33:$L$44,-1)+1,1)</f>
        <v>66.476280000000003</v>
      </c>
      <c r="K89" s="17">
        <f ca="1">MAX(ABS(F89),J89)</f>
        <v>66.476280000000003</v>
      </c>
      <c r="L89" s="17">
        <f ca="1">MAX(ABS(G89),J89)</f>
        <v>66.476280000000003</v>
      </c>
      <c r="M89" s="17">
        <f ca="1">MAX(ABS(H89),IF(J89="---",0,0.3*J89))</f>
        <v>19.942883999999999</v>
      </c>
      <c r="N89" s="17">
        <f ca="1">MAX(ABS(I89),IF(J89="---",0,0.3*J89))</f>
        <v>19.942883999999999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0.1306217434426806</v>
      </c>
      <c r="R89" s="19">
        <f ca="1">MAX(L89-$Z49*(1-((0.48*$Z47+L90)/(0.48*$Z47))^2),0)/(($F47-2*$F49)*$O$2)*1000</f>
        <v>0.63506715271212621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0.63506715271212621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0</v>
      </c>
      <c r="AA89">
        <v>16</v>
      </c>
      <c r="AB89">
        <f>((PI()*(AA89/10)^2)/4)*Z89</f>
        <v>0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-281.22500000000002</v>
      </c>
      <c r="F90" s="8">
        <f ca="1">O77</f>
        <v>-194.06460000000001</v>
      </c>
      <c r="G90" s="8">
        <f ca="1">P77</f>
        <v>-154.24140000000003</v>
      </c>
      <c r="H90" s="8">
        <f ca="1">Q77</f>
        <v>-166.59430000000003</v>
      </c>
      <c r="I90" s="8">
        <f ca="1">R77</f>
        <v>-181.71170000000001</v>
      </c>
      <c r="K90" s="17">
        <f ca="1">F90</f>
        <v>-194.06460000000001</v>
      </c>
      <c r="L90" s="17">
        <f t="shared" ref="L90:N90" ca="1" si="42">G90</f>
        <v>-154.24140000000003</v>
      </c>
      <c r="M90" s="17">
        <f t="shared" ca="1" si="42"/>
        <v>-166.59430000000003</v>
      </c>
      <c r="N90" s="17">
        <f t="shared" ca="1" si="42"/>
        <v>-181.71170000000001</v>
      </c>
      <c r="AB90">
        <f>SUM(AB88:AB89)</f>
        <v>12.566370614359172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156.72021764445421</v>
      </c>
      <c r="K91" s="4">
        <f ca="1">($Z48+$X88)*(1-ABS((0.48*$Z47+K90)/(0.48*$Z47+$W88))^(1+1/(1+$W88/$Z47)))</f>
        <v>148.70305429440862</v>
      </c>
      <c r="L91" s="4">
        <f ca="1">($Z48+$X88)*(1-ABS((0.48*$Z47+L90)/(0.48*$Z47+$W88))^(1+1/(1+$W88/$Z47)))</f>
        <v>144.8940323553991</v>
      </c>
      <c r="M91" s="4">
        <f ca="1">($Z48+$X88)*(1-ABS((0.48*$Z47+M90)/(0.48*$Z47+$W88))^(1+1/(1+$W88/$Z47)))</f>
        <v>146.08528909662266</v>
      </c>
      <c r="N91" s="4">
        <f ca="1">($Z48+$X88)*(1-ABS((0.48*$Z47+N90)/(0.48*$Z47+$W88))^(1+1/(1+$W88/$Z47)))</f>
        <v>147.53125263212848</v>
      </c>
    </row>
    <row r="92" spans="1:31" x14ac:dyDescent="0.2">
      <c r="D92" s="7" t="s">
        <v>75</v>
      </c>
      <c r="E92" s="4">
        <f ca="1">($Z49+$X89)*(1-ABS((0.48*$Z47+E90)/(0.48*$Z47+$W89))^(1+1/(1+$W89/$Z47)))</f>
        <v>286.41533677956409</v>
      </c>
      <c r="K92" s="4">
        <f ca="1">($Z49+$X89)*(1-ABS((0.48*$Z47+K90)/(0.48*$Z47+$W89))^(1+1/(1+$W89/$Z47)))</f>
        <v>264.43656618244478</v>
      </c>
      <c r="L92" s="4">
        <f ca="1">($Z49+$X89)*(1-ABS((0.48*$Z47+L90)/(0.48*$Z47+$W89))^(1+1/(1+$W89/$Z47)))</f>
        <v>253.95206069406086</v>
      </c>
      <c r="M92" s="4">
        <f ca="1">($Z49+$X89)*(1-ABS((0.48*$Z47+M90)/(0.48*$Z47+$W89))^(1+1/(1+$W89/$Z47)))</f>
        <v>257.2338230618634</v>
      </c>
      <c r="N92" s="4">
        <f ca="1">($Z49+$X89)*(1-ABS((0.48*$Z47+N90)/(0.48*$Z47+$W89))^(1+1/(1+$W89/$Z47)))</f>
        <v>261.21389674576193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2.6043496105718874E-2</v>
      </c>
      <c r="K93" s="3">
        <f t="shared" ref="K93:N93" ca="1" si="43">ABS(K88/K91)^1.5+ABS(K89/K92)^1.5</f>
        <v>0.26495707743043784</v>
      </c>
      <c r="L93" s="3">
        <f t="shared" ca="1" si="43"/>
        <v>0.27835626017732551</v>
      </c>
      <c r="M93" s="3">
        <f t="shared" ca="1" si="43"/>
        <v>0.88981796080896114</v>
      </c>
      <c r="N93" s="3">
        <f t="shared" ca="1" si="43"/>
        <v>0.87659341362709997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20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174.317813920612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339.08819354524496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12.45</v>
      </c>
      <c r="F101" s="4">
        <f t="shared" ca="1" si="44"/>
        <v>7.2770000000000001</v>
      </c>
      <c r="G101" s="4">
        <f t="shared" ca="1" si="44"/>
        <v>1.165</v>
      </c>
      <c r="H101" s="4">
        <f t="shared" ca="1" si="44"/>
        <v>61.616999999999997</v>
      </c>
      <c r="I101" s="4">
        <f t="shared" ca="1" si="44"/>
        <v>0.217</v>
      </c>
      <c r="J101" s="4">
        <f t="shared" ca="1" si="44"/>
        <v>0.217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3.7629999999999999</v>
      </c>
      <c r="F102" s="4">
        <f t="shared" ca="1" si="45"/>
        <v>2.4900000000000002</v>
      </c>
      <c r="G102" s="4">
        <f t="shared" ca="1" si="45"/>
        <v>87.367000000000004</v>
      </c>
      <c r="H102" s="4">
        <f t="shared" ca="1" si="45"/>
        <v>-6.84</v>
      </c>
      <c r="I102" s="4">
        <f t="shared" ca="1" si="45"/>
        <v>-6.4859999999999998</v>
      </c>
      <c r="J102" s="4">
        <f t="shared" ca="1" si="45"/>
        <v>-6.5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7.5449999999999999</v>
      </c>
      <c r="F103" s="4">
        <f t="shared" ca="1" si="46"/>
        <v>4.4119999999999999</v>
      </c>
      <c r="G103" s="4">
        <f t="shared" ca="1" si="46"/>
        <v>0.69499999999999995</v>
      </c>
      <c r="H103" s="4">
        <f t="shared" ca="1" si="46"/>
        <v>36.875999999999998</v>
      </c>
      <c r="I103" s="4">
        <f t="shared" ca="1" si="46"/>
        <v>0.13200000000000001</v>
      </c>
      <c r="J103" s="4">
        <f t="shared" ca="1" si="46"/>
        <v>0.13200000000000001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2.331</v>
      </c>
      <c r="F104" s="4">
        <f t="shared" ca="1" si="47"/>
        <v>1.581</v>
      </c>
      <c r="G104" s="4">
        <f t="shared" ca="1" si="47"/>
        <v>42.139000000000003</v>
      </c>
      <c r="H104" s="4">
        <f t="shared" ca="1" si="47"/>
        <v>-3.4830000000000001</v>
      </c>
      <c r="I104" s="4">
        <f t="shared" ca="1" si="47"/>
        <v>-3.1680000000000001</v>
      </c>
      <c r="J104" s="4">
        <f t="shared" ca="1" si="47"/>
        <v>-3.1749999999999998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-546.41499999999996</v>
      </c>
      <c r="F105" s="4">
        <f t="shared" ca="1" si="48"/>
        <v>-335.38200000000001</v>
      </c>
      <c r="G105" s="4">
        <f t="shared" ca="1" si="48"/>
        <v>-66.47</v>
      </c>
      <c r="H105" s="4">
        <f t="shared" ca="1" si="48"/>
        <v>0.82099999999999973</v>
      </c>
      <c r="I105" s="4">
        <f t="shared" ca="1" si="48"/>
        <v>5.468</v>
      </c>
      <c r="J105" s="4">
        <f t="shared" ca="1" si="48"/>
        <v>5.4799999999999995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-12.446999999999999</v>
      </c>
      <c r="F108" s="4">
        <f t="shared" ca="1" si="49"/>
        <v>-7.282</v>
      </c>
      <c r="G108" s="4">
        <f t="shared" ca="1" si="49"/>
        <v>-1.1279999999999999</v>
      </c>
      <c r="H108" s="4">
        <f t="shared" ca="1" si="49"/>
        <v>-60.076999999999998</v>
      </c>
      <c r="I108" s="4">
        <f t="shared" ca="1" si="49"/>
        <v>-0.217</v>
      </c>
      <c r="J108" s="4">
        <f t="shared" ca="1" si="49"/>
        <v>-0.218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-3.9279999999999999</v>
      </c>
      <c r="F109" s="4">
        <f t="shared" ca="1" si="50"/>
        <v>-2.7269999999999999</v>
      </c>
      <c r="G109" s="4">
        <f t="shared" ca="1" si="50"/>
        <v>-53.182000000000002</v>
      </c>
      <c r="H109" s="4">
        <f t="shared" ca="1" si="50"/>
        <v>4.6879999999999997</v>
      </c>
      <c r="I109" s="4">
        <f t="shared" ca="1" si="50"/>
        <v>3.97</v>
      </c>
      <c r="J109" s="4">
        <f t="shared" ca="1" si="50"/>
        <v>3.9780000000000002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7.5449999999999999</v>
      </c>
      <c r="F110" s="4">
        <f t="shared" ref="F110:J110" ca="1" si="51">F103</f>
        <v>4.4119999999999999</v>
      </c>
      <c r="G110" s="4">
        <f t="shared" ca="1" si="51"/>
        <v>0.69499999999999995</v>
      </c>
      <c r="H110" s="4">
        <f t="shared" ca="1" si="51"/>
        <v>36.875999999999998</v>
      </c>
      <c r="I110" s="4">
        <f t="shared" ca="1" si="51"/>
        <v>0.13200000000000001</v>
      </c>
      <c r="J110" s="4">
        <f t="shared" ca="1" si="51"/>
        <v>0.13200000000000001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2.331</v>
      </c>
      <c r="F111" s="4">
        <f t="shared" ref="F111:J111" ca="1" si="52">F104</f>
        <v>1.581</v>
      </c>
      <c r="G111" s="4">
        <f t="shared" ca="1" si="52"/>
        <v>42.139000000000003</v>
      </c>
      <c r="H111" s="4">
        <f t="shared" ca="1" si="52"/>
        <v>-3.4830000000000001</v>
      </c>
      <c r="I111" s="4">
        <f t="shared" ca="1" si="52"/>
        <v>-3.1680000000000001</v>
      </c>
      <c r="J111" s="4">
        <f t="shared" ca="1" si="52"/>
        <v>-3.1749999999999998</v>
      </c>
    </row>
    <row r="112" spans="1:29" x14ac:dyDescent="0.2">
      <c r="D112" s="1" t="s">
        <v>10</v>
      </c>
      <c r="E112" s="4">
        <f ca="1">E105</f>
        <v>-546.41499999999996</v>
      </c>
      <c r="F112" s="4">
        <f ca="1">F105</f>
        <v>-335.38200000000001</v>
      </c>
      <c r="G112" s="4">
        <f t="shared" ref="G112:J112" ca="1" si="53">G105</f>
        <v>-66.47</v>
      </c>
      <c r="H112" s="4">
        <f t="shared" ca="1" si="53"/>
        <v>0.82099999999999973</v>
      </c>
      <c r="I112" s="4">
        <f t="shared" ca="1" si="53"/>
        <v>5.468</v>
      </c>
      <c r="J112" s="4">
        <f t="shared" ca="1" si="53"/>
        <v>5.4799999999999995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10.186636363636364</v>
      </c>
      <c r="F115" s="14">
        <f t="shared" ca="1" si="54"/>
        <v>5.9534545454545453</v>
      </c>
      <c r="G115" s="14">
        <f t="shared" ca="1" si="54"/>
        <v>0.95654545454545459</v>
      </c>
      <c r="H115" s="14">
        <f t="shared" ca="1" si="54"/>
        <v>50.553909090909087</v>
      </c>
      <c r="I115" s="14">
        <f t="shared" ca="1" si="54"/>
        <v>0.17754545454545456</v>
      </c>
      <c r="J115" s="14">
        <f t="shared" ca="1" si="54"/>
        <v>0.17745454545454545</v>
      </c>
      <c r="K115" s="14">
        <f ca="1">(ABS(G115)+ABS(I115))*SIGN(G115)</f>
        <v>1.1340909090909093</v>
      </c>
      <c r="L115" s="14">
        <f ca="1">(ABS(H115)+ABS(J115))*SIGN(H115)</f>
        <v>50.731363636363632</v>
      </c>
      <c r="M115" s="14">
        <f ca="1">(ABS(K115)+0.3*ABS(L115))*SIGN(K115)</f>
        <v>16.353499999999997</v>
      </c>
      <c r="N115" s="14">
        <f t="shared" ref="N115:N119" ca="1" si="55">(ABS(L115)+0.3*ABS(K115))*SIGN(L115)</f>
        <v>51.071590909090908</v>
      </c>
      <c r="O115" s="14">
        <f ca="1">F115+M115</f>
        <v>22.306954545454541</v>
      </c>
      <c r="P115" s="14">
        <f ca="1">F115-M115</f>
        <v>-10.400045454545452</v>
      </c>
      <c r="Q115" s="14">
        <f ca="1">F115+N115</f>
        <v>57.025045454545456</v>
      </c>
      <c r="R115" s="14">
        <f ca="1">F115-N115</f>
        <v>-45.11813636363636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3.0638181818181818</v>
      </c>
      <c r="F116" s="14">
        <f t="shared" ca="1" si="56"/>
        <v>2.0157272727272728</v>
      </c>
      <c r="G116" s="14">
        <f t="shared" ca="1" si="56"/>
        <v>74.589818181818188</v>
      </c>
      <c r="H116" s="14">
        <f t="shared" ca="1" si="56"/>
        <v>-5.7919999999999998</v>
      </c>
      <c r="I116" s="14">
        <f t="shared" ca="1" si="56"/>
        <v>-5.5354545454545452</v>
      </c>
      <c r="J116" s="14">
        <f t="shared" ca="1" si="56"/>
        <v>-5.5474545454545456</v>
      </c>
      <c r="K116" s="14">
        <f t="shared" ref="K116:K119" ca="1" si="57">(ABS(G116)+ABS(I116))*SIGN(G116)</f>
        <v>80.12527272727273</v>
      </c>
      <c r="L116" s="14">
        <f t="shared" ref="L116:L119" ca="1" si="58">(ABS(H116)+ABS(J116))*SIGN(H116)</f>
        <v>-11.339454545454545</v>
      </c>
      <c r="M116" s="14">
        <f t="shared" ref="M116:M118" ca="1" si="59">(ABS(K116)+0.3*ABS(L116))*SIGN(K116)</f>
        <v>83.527109090909093</v>
      </c>
      <c r="N116" s="14">
        <f t="shared" ca="1" si="55"/>
        <v>-35.377036363636364</v>
      </c>
      <c r="O116" s="14">
        <f t="shared" ref="O116:O118" ca="1" si="60">F116+M116</f>
        <v>85.542836363636368</v>
      </c>
      <c r="P116" s="14">
        <f t="shared" ref="P116:P118" ca="1" si="61">F116-M116</f>
        <v>-81.511381818181817</v>
      </c>
      <c r="Q116" s="14">
        <f t="shared" ref="Q116:Q118" ca="1" si="62">F116+N116</f>
        <v>-33.361309090909089</v>
      </c>
      <c r="R116" s="14">
        <f t="shared" ref="R116:R118" ca="1" si="63">F116-N116</f>
        <v>37.39276363636364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7.5449999999999999</v>
      </c>
      <c r="F117" s="14">
        <f t="shared" ca="1" si="64"/>
        <v>4.4119999999999999</v>
      </c>
      <c r="G117" s="14">
        <f t="shared" ca="1" si="64"/>
        <v>0.69499999999999995</v>
      </c>
      <c r="H117" s="14">
        <f t="shared" ca="1" si="64"/>
        <v>36.875999999999998</v>
      </c>
      <c r="I117" s="14">
        <f t="shared" ca="1" si="64"/>
        <v>0.13200000000000001</v>
      </c>
      <c r="J117" s="14">
        <f t="shared" ca="1" si="64"/>
        <v>0.13200000000000001</v>
      </c>
      <c r="K117" s="14">
        <f t="shared" ca="1" si="57"/>
        <v>0.82699999999999996</v>
      </c>
      <c r="L117" s="14">
        <f t="shared" ca="1" si="58"/>
        <v>37.007999999999996</v>
      </c>
      <c r="M117" s="14">
        <f t="shared" ca="1" si="59"/>
        <v>11.929399999999998</v>
      </c>
      <c r="N117" s="14">
        <f t="shared" ca="1" si="55"/>
        <v>37.256099999999996</v>
      </c>
      <c r="O117" s="14">
        <f t="shared" ca="1" si="60"/>
        <v>16.341399999999997</v>
      </c>
      <c r="P117" s="14">
        <f t="shared" ca="1" si="61"/>
        <v>-7.5173999999999976</v>
      </c>
      <c r="Q117" s="14">
        <f t="shared" ca="1" si="62"/>
        <v>41.668099999999995</v>
      </c>
      <c r="R117" s="14">
        <f t="shared" ca="1" si="63"/>
        <v>-32.844099999999997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2.331</v>
      </c>
      <c r="F118" s="14">
        <f t="shared" ca="1" si="65"/>
        <v>1.581</v>
      </c>
      <c r="G118" s="14">
        <f t="shared" ca="1" si="65"/>
        <v>42.139000000000003</v>
      </c>
      <c r="H118" s="14">
        <f t="shared" ca="1" si="65"/>
        <v>-3.4830000000000001</v>
      </c>
      <c r="I118" s="14">
        <f t="shared" ca="1" si="65"/>
        <v>-3.1680000000000001</v>
      </c>
      <c r="J118" s="14">
        <f t="shared" ca="1" si="65"/>
        <v>-3.1749999999999998</v>
      </c>
      <c r="K118" s="14">
        <f t="shared" ca="1" si="57"/>
        <v>45.307000000000002</v>
      </c>
      <c r="L118" s="14">
        <f t="shared" ca="1" si="58"/>
        <v>-6.6579999999999995</v>
      </c>
      <c r="M118" s="14">
        <f t="shared" ca="1" si="59"/>
        <v>47.304400000000001</v>
      </c>
      <c r="N118" s="14">
        <f t="shared" ca="1" si="55"/>
        <v>-20.2501</v>
      </c>
      <c r="O118" s="14">
        <f t="shared" ca="1" si="60"/>
        <v>48.885400000000004</v>
      </c>
      <c r="P118" s="14">
        <f t="shared" ca="1" si="61"/>
        <v>-45.723399999999998</v>
      </c>
      <c r="Q118" s="14">
        <f t="shared" ca="1" si="62"/>
        <v>-18.6691</v>
      </c>
      <c r="R118" s="14">
        <f t="shared" ca="1" si="63"/>
        <v>21.831099999999999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-565.18700000000001</v>
      </c>
      <c r="F119" s="14">
        <f ca="1">F105+L105</f>
        <v>-349.822</v>
      </c>
      <c r="G119" s="14">
        <f ca="1">G105</f>
        <v>-66.47</v>
      </c>
      <c r="H119" s="14">
        <f t="shared" ref="H119:J119" ca="1" si="66">H105</f>
        <v>0.82099999999999973</v>
      </c>
      <c r="I119" s="14">
        <f t="shared" ca="1" si="66"/>
        <v>5.468</v>
      </c>
      <c r="J119" s="14">
        <f t="shared" ca="1" si="66"/>
        <v>5.4799999999999995</v>
      </c>
      <c r="K119" s="14">
        <f t="shared" ca="1" si="57"/>
        <v>-71.938000000000002</v>
      </c>
      <c r="L119" s="14">
        <f t="shared" ca="1" si="58"/>
        <v>6.3009999999999993</v>
      </c>
      <c r="M119" s="14">
        <f ca="1">(ABS(K119)+0.3*ABS(L119))*SIGN(K119)</f>
        <v>-73.828299999999999</v>
      </c>
      <c r="N119" s="14">
        <f t="shared" ca="1" si="55"/>
        <v>27.882399999999997</v>
      </c>
      <c r="O119" s="14">
        <f ca="1">F119+M119</f>
        <v>-423.65030000000002</v>
      </c>
      <c r="P119" s="14">
        <f ca="1">F119-M119</f>
        <v>-275.99369999999999</v>
      </c>
      <c r="Q119" s="14">
        <f ca="1">F119+N119</f>
        <v>-321.93959999999998</v>
      </c>
      <c r="R119" s="14">
        <f ca="1">F119-N119</f>
        <v>-377.70440000000002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-10.183636363636364</v>
      </c>
      <c r="F122" s="14">
        <f t="shared" ca="1" si="67"/>
        <v>-5.9584545454545452</v>
      </c>
      <c r="G122" s="14">
        <f t="shared" ca="1" si="67"/>
        <v>-0.91954545454545444</v>
      </c>
      <c r="H122" s="14">
        <f t="shared" ca="1" si="67"/>
        <v>-49.013909090909088</v>
      </c>
      <c r="I122" s="14">
        <f t="shared" ca="1" si="67"/>
        <v>-0.17754545454545456</v>
      </c>
      <c r="J122" s="14">
        <f t="shared" ca="1" si="67"/>
        <v>-0.17845454545454545</v>
      </c>
      <c r="K122" s="14">
        <f ca="1">(ABS(G122)+ABS(I122))*SIGN(G122)</f>
        <v>-1.0970909090909089</v>
      </c>
      <c r="L122" s="14">
        <f ca="1">(ABS(H122)+ABS(J122))*SIGN(H122)</f>
        <v>-49.192363636363631</v>
      </c>
      <c r="M122" s="14">
        <f t="shared" ref="M122:M126" ca="1" si="68">(ABS(K122)+0.3*ABS(L122))*SIGN(K122)</f>
        <v>-15.854799999999997</v>
      </c>
      <c r="N122" s="14">
        <f t="shared" ref="N122:N126" ca="1" si="69">(ABS(L122)+0.3*ABS(K122))*SIGN(L122)</f>
        <v>-49.5214909090909</v>
      </c>
      <c r="O122" s="14">
        <f ca="1">F122+M122</f>
        <v>-21.813254545454541</v>
      </c>
      <c r="P122" s="14">
        <f ca="1">F122-M122</f>
        <v>9.8963454545454521</v>
      </c>
      <c r="Q122" s="14">
        <f ca="1">F122+N122</f>
        <v>-55.479945454545444</v>
      </c>
      <c r="R122" s="14">
        <f ca="1">F122-N122</f>
        <v>43.563036363636357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-3.2288181818181818</v>
      </c>
      <c r="F123" s="14">
        <f t="shared" ca="1" si="70"/>
        <v>-2.2527272727272725</v>
      </c>
      <c r="G123" s="14">
        <f t="shared" ca="1" si="70"/>
        <v>-40.404818181818186</v>
      </c>
      <c r="H123" s="14">
        <f t="shared" ca="1" si="70"/>
        <v>3.6399999999999997</v>
      </c>
      <c r="I123" s="14">
        <f t="shared" ca="1" si="70"/>
        <v>3.0194545454545456</v>
      </c>
      <c r="J123" s="14">
        <f t="shared" ca="1" si="70"/>
        <v>3.0254545454545458</v>
      </c>
      <c r="K123" s="14">
        <f t="shared" ref="K123:K126" ca="1" si="71">(ABS(G123)+ABS(I123))*SIGN(G123)</f>
        <v>-43.424272727272729</v>
      </c>
      <c r="L123" s="14">
        <f t="shared" ref="L123:L126" ca="1" si="72">(ABS(H123)+ABS(J123))*SIGN(H123)</f>
        <v>6.665454545454546</v>
      </c>
      <c r="M123" s="14">
        <f t="shared" ca="1" si="68"/>
        <v>-45.423909090909092</v>
      </c>
      <c r="N123" s="14">
        <f t="shared" ca="1" si="69"/>
        <v>19.692736363636364</v>
      </c>
      <c r="O123" s="14">
        <f t="shared" ref="O123:O125" ca="1" si="73">F123+M123</f>
        <v>-47.676636363636362</v>
      </c>
      <c r="P123" s="14">
        <f t="shared" ref="P123:P125" ca="1" si="74">F123-M123</f>
        <v>43.171181818181822</v>
      </c>
      <c r="Q123" s="14">
        <f t="shared" ref="Q123:Q125" ca="1" si="75">F123+N123</f>
        <v>17.44000909090909</v>
      </c>
      <c r="R123" s="14">
        <f t="shared" ref="R123:R125" ca="1" si="76">F123-N123</f>
        <v>-21.945463636363638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7.5449999999999999</v>
      </c>
      <c r="F124" s="14">
        <f t="shared" ref="F124:J124" ca="1" si="77">F117</f>
        <v>4.4119999999999999</v>
      </c>
      <c r="G124" s="14">
        <f t="shared" ca="1" si="77"/>
        <v>0.69499999999999995</v>
      </c>
      <c r="H124" s="14">
        <f t="shared" ca="1" si="77"/>
        <v>36.875999999999998</v>
      </c>
      <c r="I124" s="14">
        <f t="shared" ca="1" si="77"/>
        <v>0.13200000000000001</v>
      </c>
      <c r="J124" s="14">
        <f t="shared" ca="1" si="77"/>
        <v>0.13200000000000001</v>
      </c>
      <c r="K124" s="14">
        <f t="shared" ca="1" si="71"/>
        <v>0.82699999999999996</v>
      </c>
      <c r="L124" s="14">
        <f t="shared" ca="1" si="72"/>
        <v>37.007999999999996</v>
      </c>
      <c r="M124" s="14">
        <f t="shared" ca="1" si="68"/>
        <v>11.929399999999998</v>
      </c>
      <c r="N124" s="14">
        <f t="shared" ca="1" si="69"/>
        <v>37.256099999999996</v>
      </c>
      <c r="O124" s="14">
        <f t="shared" ca="1" si="73"/>
        <v>16.341399999999997</v>
      </c>
      <c r="P124" s="14">
        <f t="shared" ca="1" si="74"/>
        <v>-7.5173999999999976</v>
      </c>
      <c r="Q124" s="14">
        <f t="shared" ca="1" si="75"/>
        <v>41.668099999999995</v>
      </c>
      <c r="R124" s="14">
        <f t="shared" ca="1" si="76"/>
        <v>-32.844099999999997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2.331</v>
      </c>
      <c r="F125" s="14">
        <f t="shared" ref="F125:J125" ca="1" si="78">F118</f>
        <v>1.581</v>
      </c>
      <c r="G125" s="14">
        <f t="shared" ca="1" si="78"/>
        <v>42.139000000000003</v>
      </c>
      <c r="H125" s="14">
        <f t="shared" ca="1" si="78"/>
        <v>-3.4830000000000001</v>
      </c>
      <c r="I125" s="14">
        <f t="shared" ca="1" si="78"/>
        <v>-3.1680000000000001</v>
      </c>
      <c r="J125" s="14">
        <f t="shared" ca="1" si="78"/>
        <v>-3.1749999999999998</v>
      </c>
      <c r="K125" s="14">
        <f t="shared" ca="1" si="71"/>
        <v>45.307000000000002</v>
      </c>
      <c r="L125" s="14">
        <f t="shared" ca="1" si="72"/>
        <v>-6.6579999999999995</v>
      </c>
      <c r="M125" s="14">
        <f t="shared" ca="1" si="68"/>
        <v>47.304400000000001</v>
      </c>
      <c r="N125" s="14">
        <f t="shared" ca="1" si="69"/>
        <v>-20.2501</v>
      </c>
      <c r="O125" s="14">
        <f t="shared" ca="1" si="73"/>
        <v>48.885400000000004</v>
      </c>
      <c r="P125" s="14">
        <f t="shared" ca="1" si="74"/>
        <v>-45.723399999999998</v>
      </c>
      <c r="Q125" s="14">
        <f t="shared" ca="1" si="75"/>
        <v>-18.6691</v>
      </c>
      <c r="R125" s="14">
        <f t="shared" ca="1" si="76"/>
        <v>21.831099999999999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-583.60799999999995</v>
      </c>
      <c r="F126" s="14">
        <f ca="1">F112+L112</f>
        <v>-363.99200000000002</v>
      </c>
      <c r="G126" s="14">
        <f t="shared" ref="G126:J126" ca="1" si="79">G112</f>
        <v>-66.47</v>
      </c>
      <c r="H126" s="14">
        <f t="shared" ca="1" si="79"/>
        <v>0.82099999999999973</v>
      </c>
      <c r="I126" s="14">
        <f t="shared" ca="1" si="79"/>
        <v>5.468</v>
      </c>
      <c r="J126" s="14">
        <f t="shared" ca="1" si="79"/>
        <v>5.4799999999999995</v>
      </c>
      <c r="K126" s="14">
        <f t="shared" ca="1" si="71"/>
        <v>-71.938000000000002</v>
      </c>
      <c r="L126" s="14">
        <f t="shared" ca="1" si="72"/>
        <v>6.3009999999999993</v>
      </c>
      <c r="M126" s="14">
        <f t="shared" ca="1" si="68"/>
        <v>-73.828299999999999</v>
      </c>
      <c r="N126" s="14">
        <f t="shared" ca="1" si="69"/>
        <v>27.882399999999997</v>
      </c>
      <c r="O126" s="14">
        <f ca="1">F126+M126</f>
        <v>-437.82030000000003</v>
      </c>
      <c r="P126" s="14">
        <f ca="1">F126-M126</f>
        <v>-290.16370000000001</v>
      </c>
      <c r="Q126" s="14">
        <f ca="1">F126+N126</f>
        <v>-336.1096</v>
      </c>
      <c r="R126" s="14">
        <f ca="1">F126-N126</f>
        <v>-391.87440000000004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9" t="s">
        <v>113</v>
      </c>
      <c r="AA127" s="59"/>
      <c r="AB127" s="59"/>
      <c r="AC127" s="59" t="s">
        <v>114</v>
      </c>
      <c r="AD127" s="59"/>
      <c r="AE127" s="59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20</v>
      </c>
      <c r="D129" s="1" t="s">
        <v>52</v>
      </c>
      <c r="E129" s="17">
        <f ca="1">E115</f>
        <v>10.186636363636364</v>
      </c>
      <c r="F129" s="4">
        <f t="shared" ref="F129:F130" ca="1" si="80">O115</f>
        <v>22.306954545454541</v>
      </c>
      <c r="G129" s="4">
        <f t="shared" ref="G129:G130" ca="1" si="81">P115</f>
        <v>-10.400045454545452</v>
      </c>
      <c r="H129" s="18">
        <f t="shared" ref="H129:H130" ca="1" si="82">Q115</f>
        <v>57.025045454545456</v>
      </c>
      <c r="I129" s="18">
        <f t="shared" ref="I129:I130" ca="1" si="83">R115</f>
        <v>-45.11813636363636</v>
      </c>
      <c r="J129" s="4">
        <f>INDEX($N$33:$N$44,MATCH(A131,$L$33:$L$44,-1),1)</f>
        <v>176.23944000000003</v>
      </c>
      <c r="K129" s="17">
        <f ca="1">MAX(ABS(F129),IF(J129="---",0,0.3*J129))</f>
        <v>52.871832000000005</v>
      </c>
      <c r="L129" s="17">
        <f ca="1">MAX(ABS(G129),IF(J129="---",0,0.3*J129))</f>
        <v>52.871832000000005</v>
      </c>
      <c r="M129" s="17">
        <f ca="1">MAX(ABS(H129),J129)</f>
        <v>176.23944000000003</v>
      </c>
      <c r="N129" s="17">
        <f ca="1">MAX(ABS(I129),J129)</f>
        <v>176.23944000000003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1.7974191812963867</v>
      </c>
      <c r="S129" s="19">
        <f ca="1">MAX(M129-$Z97*(1-((0.48*$Z96+M131)/(0.48*$Z96))^2),0)/(($F97-2*$F98)*$O$2)*1000</f>
        <v>15.495035586725368</v>
      </c>
      <c r="T129" s="19">
        <f ca="1">MAX(N129-$Z97*(1-((0.48*$Z96+N131)/(0.48*$Z96))^2),0)/(($F97-2*$F98)*$O$2)*1000</f>
        <v>14.76140688781865</v>
      </c>
      <c r="U129" s="17">
        <f ca="1">MAX(P129:T129)</f>
        <v>15.495035586725368</v>
      </c>
      <c r="V129" s="49">
        <f>AB131</f>
        <v>12.566370614359172</v>
      </c>
      <c r="W129" s="8">
        <f>2*V129*$O$2/10</f>
        <v>983.45509155854393</v>
      </c>
      <c r="X129" s="4">
        <f>W129*(F97-2*F98)/200</f>
        <v>108.18006007143984</v>
      </c>
      <c r="Y129" s="52"/>
      <c r="Z129">
        <v>4</v>
      </c>
      <c r="AA129">
        <v>20</v>
      </c>
      <c r="AB129">
        <f>((PI()*(AA129/10)^2)/4)*Z129</f>
        <v>12.566370614359172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3.0638181818181818</v>
      </c>
      <c r="F130" s="18">
        <f t="shared" ca="1" si="80"/>
        <v>85.542836363636368</v>
      </c>
      <c r="G130" s="18">
        <f t="shared" ca="1" si="81"/>
        <v>-81.511381818181817</v>
      </c>
      <c r="H130" s="4">
        <f t="shared" ca="1" si="82"/>
        <v>-33.361309090909089</v>
      </c>
      <c r="I130" s="4">
        <f t="shared" ca="1" si="83"/>
        <v>37.39276363636364</v>
      </c>
      <c r="J130" s="4">
        <f>INDEX($O$33:$O$44,MATCH(A131,$L$33:$L$44,-1),1)</f>
        <v>88.119720000000015</v>
      </c>
      <c r="K130" s="17">
        <f ca="1">MAX(ABS(F130),J130)</f>
        <v>88.119720000000015</v>
      </c>
      <c r="L130" s="17">
        <f ca="1">MAX(ABS(G130),J130)</f>
        <v>88.119720000000015</v>
      </c>
      <c r="M130" s="17">
        <f ca="1">MAX(ABS(H130),IF(J130="---",0,0.3*J130))</f>
        <v>33.361309090909089</v>
      </c>
      <c r="N130" s="17">
        <f ca="1">MAX(ABS(I130),IF(J130="---",0,0.3*J130))</f>
        <v>37.39276363636364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0</v>
      </c>
      <c r="R130" s="19">
        <f ca="1">MAX(L130-$Z98*(1-((0.48*$Z96+L131)/(0.48*$Z96))^2),0)/(($F96-2*$F98)*$O$2)*1000</f>
        <v>3.5315838277653833E-2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3.5315838277653833E-2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0</v>
      </c>
      <c r="AA130">
        <v>16</v>
      </c>
      <c r="AB130">
        <f>((PI()*(AA130/10)^2)/4)*Z130</f>
        <v>0</v>
      </c>
      <c r="AC130">
        <v>1</v>
      </c>
      <c r="AD130">
        <v>14</v>
      </c>
      <c r="AE130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-565.18700000000001</v>
      </c>
      <c r="F131" s="8">
        <f ca="1">O119</f>
        <v>-423.65030000000002</v>
      </c>
      <c r="G131" s="8">
        <f ca="1">P119</f>
        <v>-275.99369999999999</v>
      </c>
      <c r="H131" s="8">
        <f ca="1">Q119</f>
        <v>-321.93959999999998</v>
      </c>
      <c r="I131" s="8">
        <f ca="1">R119</f>
        <v>-377.70440000000002</v>
      </c>
      <c r="K131" s="17">
        <f ca="1">F131</f>
        <v>-423.65030000000002</v>
      </c>
      <c r="L131" s="17">
        <f t="shared" ref="L131" ca="1" si="84">G131</f>
        <v>-275.99369999999999</v>
      </c>
      <c r="M131" s="17">
        <f t="shared" ref="M131" ca="1" si="85">H131</f>
        <v>-321.93959999999998</v>
      </c>
      <c r="N131" s="17">
        <f t="shared" ref="N131" ca="1" si="86">I131</f>
        <v>-377.70440000000002</v>
      </c>
      <c r="AB131" s="55">
        <f>SUM(AB129:AB130)</f>
        <v>12.566370614359172</v>
      </c>
      <c r="AE131" s="55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179.70259756610898</v>
      </c>
      <c r="K132" s="4">
        <f ca="1">($Z97+$X129)*(1-ABS((0.48*$Z96+K131)/(0.48*$Z96+$W129))^(1+1/(1+$W129/$Z96)))</f>
        <v>168.85824845471072</v>
      </c>
      <c r="L132" s="4">
        <f ca="1">($Z97+$X129)*(1-ABS((0.48*$Z96+L131)/(0.48*$Z96+$W129))^(1+1/(1+$W129/$Z96)))</f>
        <v>156.25151344395493</v>
      </c>
      <c r="M132" s="4">
        <f ca="1">($Z97+$X129)*(1-ABS((0.48*$Z96+M131)/(0.48*$Z96+$W129))^(1+1/(1+$W129/$Z96)))</f>
        <v>160.31311872239223</v>
      </c>
      <c r="N132" s="4">
        <f ca="1">($Z97+$X129)*(1-ABS((0.48*$Z96+N131)/(0.48*$Z96+$W129))^(1+1/(1+$W129/$Z96)))</f>
        <v>165.07484346247938</v>
      </c>
    </row>
    <row r="133" spans="1:31" x14ac:dyDescent="0.2">
      <c r="D133" s="7" t="s">
        <v>75</v>
      </c>
      <c r="E133" s="4">
        <f ca="1">($Z98+$X130)*(1-ABS((0.48*$Z96+E131)/(0.48*$Z96+$W130))^(1+1/(1+$W130/$Z96)))</f>
        <v>348.60442092547498</v>
      </c>
      <c r="K133" s="4">
        <f ca="1">($Z98+$X130)*(1-ABS((0.48*$Z96+K131)/(0.48*$Z96+$W130))^(1+1/(1+$W130/$Z96)))</f>
        <v>319.43063958117483</v>
      </c>
      <c r="L133" s="4">
        <f ca="1">($Z98+$X130)*(1-ABS((0.48*$Z96+L131)/(0.48*$Z96+$W130))^(1+1/(1+$W130/$Z96)))</f>
        <v>285.13390890370567</v>
      </c>
      <c r="M133" s="4">
        <f ca="1">($Z98+$X130)*(1-ABS((0.48*$Z96+M131)/(0.48*$Z96+$W130))^(1+1/(1+$W130/$Z96)))</f>
        <v>296.22286640413483</v>
      </c>
      <c r="N133" s="4">
        <f ca="1">($Z98+$X130)*(1-ABS((0.48*$Z96+N131)/(0.48*$Z96+$W130))^(1+1/(1+$W130/$Z96)))</f>
        <v>309.17678678315082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1.4320237593226334E-2</v>
      </c>
      <c r="K134" s="3">
        <f t="shared" ref="K134:N134" ca="1" si="87">ABS(K129/K132)^1.5+ABS(K130/K133)^1.5</f>
        <v>0.32009980474323285</v>
      </c>
      <c r="L134" s="3">
        <f t="shared" ca="1" si="87"/>
        <v>0.36863925468406455</v>
      </c>
      <c r="M134" s="3">
        <f t="shared" ca="1" si="87"/>
        <v>1.1904547833333003</v>
      </c>
      <c r="N134" s="3">
        <f t="shared" ca="1" si="87"/>
        <v>1.1452069845127548</v>
      </c>
    </row>
    <row r="135" spans="1:31" x14ac:dyDescent="0.2">
      <c r="Z135" s="59" t="s">
        <v>113</v>
      </c>
      <c r="AA135" s="59"/>
      <c r="AB135" s="59"/>
      <c r="AC135" s="59" t="s">
        <v>114</v>
      </c>
      <c r="AD135" s="59"/>
      <c r="AE135" s="59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3" t="s">
        <v>110</v>
      </c>
      <c r="AA136" s="53" t="s">
        <v>111</v>
      </c>
      <c r="AB136" s="53" t="s">
        <v>112</v>
      </c>
      <c r="AC136" s="53" t="s">
        <v>110</v>
      </c>
      <c r="AD136" s="53" t="s">
        <v>111</v>
      </c>
      <c r="AE136" s="53" t="s">
        <v>112</v>
      </c>
    </row>
    <row r="137" spans="1:31" x14ac:dyDescent="0.2">
      <c r="D137" s="1" t="s">
        <v>52</v>
      </c>
      <c r="E137" s="17">
        <f ca="1">E122</f>
        <v>-10.183636363636364</v>
      </c>
      <c r="F137" s="4">
        <f t="shared" ref="F137:F138" ca="1" si="88">O122</f>
        <v>-21.813254545454541</v>
      </c>
      <c r="G137" s="4">
        <f t="shared" ref="G137:G138" ca="1" si="89">P122</f>
        <v>9.8963454545454521</v>
      </c>
      <c r="H137" s="18">
        <f t="shared" ref="H137:H138" ca="1" si="90">Q122</f>
        <v>-55.479945454545444</v>
      </c>
      <c r="I137" s="18">
        <f t="shared" ref="I137:I138" ca="1" si="91">R122</f>
        <v>43.563036363636357</v>
      </c>
      <c r="J137" s="4">
        <f>INDEX($N$33:$N$44,MATCH(A131,$L$33:$L$44,-1)+1,1)</f>
        <v>142.22832</v>
      </c>
      <c r="K137" s="17">
        <f ca="1">MAX(ABS(F137),IF(J137="---",0,0.3*J137))</f>
        <v>42.668495999999998</v>
      </c>
      <c r="L137" s="17">
        <f ca="1">MAX(ABS(G137),IF(J137="---",0,0.3*J137))</f>
        <v>42.668495999999998</v>
      </c>
      <c r="M137" s="17">
        <f ca="1">MAX(ABS(H137),J137)</f>
        <v>142.22832</v>
      </c>
      <c r="N137" s="17">
        <f ca="1">MAX(ABS(I137),J137)</f>
        <v>142.22832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0.41422603584873752</v>
      </c>
      <c r="S137" s="19">
        <f ca="1">MAX(M137-$Z97*(1-((0.48*$Z96+M139)/(0.48*$Z96))^2),0)/(($F97-2*$F98)*$O$2)*1000</f>
        <v>11.354235830861045</v>
      </c>
      <c r="T137" s="19">
        <f ca="1">MAX(N137-$Z97*(1-((0.48*$Z96+N139)/(0.48*$Z96))^2),0)/(($F97-2*$F98)*$O$2)*1000</f>
        <v>10.630248878181305</v>
      </c>
      <c r="U137" s="17">
        <f ca="1">MAX(P137:T137)</f>
        <v>11.354235830861045</v>
      </c>
      <c r="V137" s="49">
        <f>AB139</f>
        <v>12.566370614359172</v>
      </c>
      <c r="W137" s="8">
        <f>2*V137*$O$2/10</f>
        <v>983.45509155854393</v>
      </c>
      <c r="X137" s="4">
        <f>W137*(F97-2*F98)/200</f>
        <v>108.18006007143984</v>
      </c>
      <c r="Z137">
        <v>4</v>
      </c>
      <c r="AA137">
        <v>20</v>
      </c>
      <c r="AB137">
        <f>((PI()*(AA137/10)^2)/4)*Z137</f>
        <v>12.566370614359172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-3.2288181818181818</v>
      </c>
      <c r="F138" s="18">
        <f t="shared" ca="1" si="88"/>
        <v>-47.676636363636362</v>
      </c>
      <c r="G138" s="18">
        <f t="shared" ca="1" si="89"/>
        <v>43.171181818181822</v>
      </c>
      <c r="H138" s="4">
        <f t="shared" ca="1" si="90"/>
        <v>17.44000909090909</v>
      </c>
      <c r="I138" s="4">
        <f t="shared" ca="1" si="91"/>
        <v>-21.945463636363638</v>
      </c>
      <c r="J138" s="4">
        <f>INDEX($O$33:$O$44,MATCH(A131,$L$33:$L$44,-1)+1,1)</f>
        <v>108.14830000000001</v>
      </c>
      <c r="K138" s="17">
        <f ca="1">MAX(ABS(F138),J138)</f>
        <v>108.14830000000001</v>
      </c>
      <c r="L138" s="17">
        <f ca="1">MAX(ABS(G138),J138)</f>
        <v>108.14830000000001</v>
      </c>
      <c r="M138" s="17">
        <f ca="1">MAX(ABS(H138),IF(J138="---",0,0.3*J138))</f>
        <v>32.444490000000002</v>
      </c>
      <c r="N138" s="17">
        <f ca="1">MAX(ABS(I138),IF(J138="---",0,0.3*J138))</f>
        <v>32.444490000000002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0</v>
      </c>
      <c r="R138" s="19">
        <f ca="1">MAX(L138-$Z98*(1-((0.48*$Z96+L139)/(0.48*$Z96))^2),0)/(($F96-2*$F98)*$O$2)*1000</f>
        <v>0.6969666246632914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0.6969666246632914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>
        <v>0</v>
      </c>
      <c r="AA138">
        <v>16</v>
      </c>
      <c r="AB138">
        <f>((PI()*(AA138/10)^2)/4)*Z138</f>
        <v>0</v>
      </c>
      <c r="AC138">
        <v>1</v>
      </c>
      <c r="AD138">
        <v>14</v>
      </c>
      <c r="AE138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-583.60799999999995</v>
      </c>
      <c r="F139" s="8">
        <f ca="1">O126</f>
        <v>-437.82030000000003</v>
      </c>
      <c r="G139" s="8">
        <f ca="1">P126</f>
        <v>-290.16370000000001</v>
      </c>
      <c r="H139" s="8">
        <f ca="1">Q126</f>
        <v>-336.1096</v>
      </c>
      <c r="I139" s="8">
        <f ca="1">R126</f>
        <v>-391.87440000000004</v>
      </c>
      <c r="K139" s="17">
        <f ca="1">F139</f>
        <v>-437.82030000000003</v>
      </c>
      <c r="L139" s="17">
        <f t="shared" ref="L139" ca="1" si="92">G139</f>
        <v>-290.16370000000001</v>
      </c>
      <c r="M139" s="17">
        <f t="shared" ref="M139" ca="1" si="93">H139</f>
        <v>-336.1096</v>
      </c>
      <c r="N139" s="17">
        <f t="shared" ref="N139" ca="1" si="94">I139</f>
        <v>-391.87440000000004</v>
      </c>
      <c r="Z139" s="53"/>
      <c r="AA139" s="53"/>
      <c r="AB139" s="54">
        <f>SUM(AB137:AB138)</f>
        <v>12.566370614359172</v>
      </c>
      <c r="AC139" s="53"/>
      <c r="AD139" s="53"/>
      <c r="AE139" s="54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181.02234522525094</v>
      </c>
      <c r="K140" s="4">
        <f ca="1">($Z97+$X137)*(1-ABS((0.48*$Z96+K139)/(0.48*$Z96+$W137))^(1+1/(1+$W137/$Z96)))</f>
        <v>169.99933771894524</v>
      </c>
      <c r="L140" s="4">
        <f ca="1">($Z97+$X137)*(1-ABS((0.48*$Z96+L139)/(0.48*$Z96+$W137))^(1+1/(1+$W137/$Z96)))</f>
        <v>157.51737721591914</v>
      </c>
      <c r="M140" s="4">
        <f ca="1">($Z97+$X137)*(1-ABS((0.48*$Z96+M139)/(0.48*$Z96+$W137))^(1+1/(1+$W137/$Z96)))</f>
        <v>161.54061025266932</v>
      </c>
      <c r="N140" s="4">
        <f ca="1">($Z97+$X137)*(1-ABS((0.48*$Z96+N139)/(0.48*$Z96+$W137))^(1+1/(1+$W137/$Z96)))</f>
        <v>166.25522190969932</v>
      </c>
    </row>
    <row r="141" spans="1:31" x14ac:dyDescent="0.2">
      <c r="D141" s="7" t="s">
        <v>75</v>
      </c>
      <c r="E141" s="4">
        <f ca="1">($Z98+$X138)*(1-ABS((0.48*$Z96+E139)/(0.48*$Z96+$W138))^(1+1/(1+$W138/$Z96)))</f>
        <v>352.130047143139</v>
      </c>
      <c r="K141" s="4">
        <f ca="1">($Z98+$X138)*(1-ABS((0.48*$Z96+K139)/(0.48*$Z96+$W138))^(1+1/(1+$W138/$Z96)))</f>
        <v>322.51609510478136</v>
      </c>
      <c r="L141" s="4">
        <f ca="1">($Z98+$X138)*(1-ABS((0.48*$Z96+L139)/(0.48*$Z96+$W138))^(1+1/(1+$W138/$Z96)))</f>
        <v>288.59370729453605</v>
      </c>
      <c r="M141" s="4">
        <f ca="1">($Z98+$X138)*(1-ABS((0.48*$Z96+M139)/(0.48*$Z96+$W138))^(1+1/(1+$W138/$Z96)))</f>
        <v>299.56711676651764</v>
      </c>
      <c r="N141" s="4">
        <f ca="1">($Z98+$X138)*(1-ABS((0.48*$Z96+N139)/(0.48*$Z96+$W138))^(1+1/(1+$W138/$Z96)))</f>
        <v>312.3796799783654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1.4221111431095931E-2</v>
      </c>
      <c r="K142" s="3">
        <f t="shared" ref="K142:N142" ca="1" si="95">ABS(K137/K140)^1.5+ABS(K138/K141)^1.5</f>
        <v>0.31992392349366117</v>
      </c>
      <c r="L142" s="3">
        <f t="shared" ca="1" si="95"/>
        <v>0.37038659023875842</v>
      </c>
      <c r="M142" s="3">
        <f t="shared" ca="1" si="95"/>
        <v>0.86178816887439424</v>
      </c>
      <c r="N142" s="3">
        <f t="shared" ca="1" si="95"/>
        <v>0.82472690424446982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20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198.48024543238444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471.44634791703578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13.659000000000001</v>
      </c>
      <c r="F150" s="4">
        <f t="shared" ca="1" si="96"/>
        <v>8.0069999999999997</v>
      </c>
      <c r="G150" s="4">
        <f t="shared" ca="1" si="96"/>
        <v>1.675</v>
      </c>
      <c r="H150" s="4">
        <f t="shared" ca="1" si="96"/>
        <v>82.738</v>
      </c>
      <c r="I150" s="4">
        <f t="shared" ca="1" si="96"/>
        <v>0.251</v>
      </c>
      <c r="J150" s="4">
        <f t="shared" ca="1" si="96"/>
        <v>0.252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4.8810000000000002</v>
      </c>
      <c r="F151" s="4">
        <f t="shared" ca="1" si="97"/>
        <v>3.5640000000000001</v>
      </c>
      <c r="G151" s="4">
        <f t="shared" ca="1" si="97"/>
        <v>109.643</v>
      </c>
      <c r="H151" s="4">
        <f t="shared" ca="1" si="97"/>
        <v>-8.8179999999999996</v>
      </c>
      <c r="I151" s="4">
        <f t="shared" ca="1" si="97"/>
        <v>-8.2460000000000004</v>
      </c>
      <c r="J151" s="4">
        <f t="shared" ca="1" si="97"/>
        <v>-8.2629999999999999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8.1709999999999994</v>
      </c>
      <c r="F152" s="4">
        <f t="shared" ca="1" si="98"/>
        <v>4.79</v>
      </c>
      <c r="G152" s="4">
        <f t="shared" ca="1" si="98"/>
        <v>1.002</v>
      </c>
      <c r="H152" s="4">
        <f t="shared" ca="1" si="98"/>
        <v>49.640999999999998</v>
      </c>
      <c r="I152" s="4">
        <f t="shared" ca="1" si="98"/>
        <v>0.155</v>
      </c>
      <c r="J152" s="4">
        <f t="shared" ca="1" si="98"/>
        <v>0.155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2.9609999999999999</v>
      </c>
      <c r="F153" s="4">
        <f t="shared" ca="1" si="99"/>
        <v>2.1280000000000001</v>
      </c>
      <c r="G153" s="4">
        <f t="shared" ca="1" si="99"/>
        <v>57.003999999999998</v>
      </c>
      <c r="H153" s="4">
        <f t="shared" ca="1" si="99"/>
        <v>-5.0369999999999999</v>
      </c>
      <c r="I153" s="4">
        <f t="shared" ca="1" si="99"/>
        <v>-4.4279999999999999</v>
      </c>
      <c r="J153" s="4">
        <f t="shared" ca="1" si="99"/>
        <v>-4.4370000000000003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-834.36700000000008</v>
      </c>
      <c r="F154" s="4">
        <f t="shared" ca="1" si="100"/>
        <v>-513.28700000000003</v>
      </c>
      <c r="G154" s="4">
        <f t="shared" ca="1" si="100"/>
        <v>-143.87300000000002</v>
      </c>
      <c r="H154" s="4">
        <f t="shared" ca="1" si="100"/>
        <v>0.67199999999999882</v>
      </c>
      <c r="I154" s="4">
        <f t="shared" ca="1" si="100"/>
        <v>11.536</v>
      </c>
      <c r="J154" s="4">
        <f t="shared" ca="1" si="100"/>
        <v>11.559999999999999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-13.304</v>
      </c>
      <c r="F157" s="4">
        <f t="shared" ca="1" si="101"/>
        <v>-7.8010000000000002</v>
      </c>
      <c r="G157" s="4">
        <f t="shared" ca="1" si="101"/>
        <v>-1.633</v>
      </c>
      <c r="H157" s="4">
        <f t="shared" ca="1" si="101"/>
        <v>-81.08</v>
      </c>
      <c r="I157" s="4">
        <f t="shared" ca="1" si="101"/>
        <v>-0.26</v>
      </c>
      <c r="J157" s="4">
        <f t="shared" ca="1" si="101"/>
        <v>-0.26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-4.891</v>
      </c>
      <c r="F158" s="4">
        <f t="shared" ca="1" si="102"/>
        <v>-3.4569999999999999</v>
      </c>
      <c r="G158" s="4">
        <f t="shared" ca="1" si="102"/>
        <v>-80.069999999999993</v>
      </c>
      <c r="H158" s="4">
        <f t="shared" ca="1" si="102"/>
        <v>7.8540000000000001</v>
      </c>
      <c r="I158" s="4">
        <f t="shared" ca="1" si="102"/>
        <v>6.367</v>
      </c>
      <c r="J158" s="4">
        <f t="shared" ca="1" si="102"/>
        <v>6.38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8.1709999999999994</v>
      </c>
      <c r="F159" s="4">
        <f t="shared" ref="F159:J159" ca="1" si="103">F152</f>
        <v>4.79</v>
      </c>
      <c r="G159" s="4">
        <f t="shared" ca="1" si="103"/>
        <v>1.002</v>
      </c>
      <c r="H159" s="4">
        <f t="shared" ca="1" si="103"/>
        <v>49.640999999999998</v>
      </c>
      <c r="I159" s="4">
        <f t="shared" ca="1" si="103"/>
        <v>0.155</v>
      </c>
      <c r="J159" s="4">
        <f t="shared" ca="1" si="103"/>
        <v>0.155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2.9609999999999999</v>
      </c>
      <c r="F160" s="4">
        <f t="shared" ref="F160:J160" ca="1" si="104">F153</f>
        <v>2.1280000000000001</v>
      </c>
      <c r="G160" s="4">
        <f t="shared" ca="1" si="104"/>
        <v>57.003999999999998</v>
      </c>
      <c r="H160" s="4">
        <f t="shared" ca="1" si="104"/>
        <v>-5.0369999999999999</v>
      </c>
      <c r="I160" s="4">
        <f t="shared" ca="1" si="104"/>
        <v>-4.4279999999999999</v>
      </c>
      <c r="J160" s="4">
        <f t="shared" ca="1" si="104"/>
        <v>-4.4370000000000003</v>
      </c>
    </row>
    <row r="161" spans="1:31" x14ac:dyDescent="0.2">
      <c r="D161" s="1" t="s">
        <v>10</v>
      </c>
      <c r="E161" s="4">
        <f ca="1">E154</f>
        <v>-834.36700000000008</v>
      </c>
      <c r="F161" s="4">
        <f ca="1">F154</f>
        <v>-513.28700000000003</v>
      </c>
      <c r="G161" s="4">
        <f t="shared" ref="G161:J161" ca="1" si="105">G154</f>
        <v>-143.87300000000002</v>
      </c>
      <c r="H161" s="4">
        <f t="shared" ca="1" si="105"/>
        <v>0.67199999999999882</v>
      </c>
      <c r="I161" s="4">
        <f t="shared" ca="1" si="105"/>
        <v>11.536</v>
      </c>
      <c r="J161" s="4">
        <f t="shared" ca="1" si="105"/>
        <v>11.559999999999999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11.207818181818183</v>
      </c>
      <c r="F164" s="14">
        <f t="shared" ca="1" si="106"/>
        <v>6.5699090909090909</v>
      </c>
      <c r="G164" s="14">
        <f t="shared" ca="1" si="106"/>
        <v>1.3742727272727273</v>
      </c>
      <c r="H164" s="14">
        <f t="shared" ca="1" si="106"/>
        <v>67.845454545454544</v>
      </c>
      <c r="I164" s="14">
        <f t="shared" ca="1" si="106"/>
        <v>0.20454545454545453</v>
      </c>
      <c r="J164" s="14">
        <f t="shared" ca="1" si="106"/>
        <v>0.20545454545454545</v>
      </c>
      <c r="K164" s="14">
        <f ca="1">(ABS(G164)+ABS(I164))*SIGN(G164)</f>
        <v>1.5788181818181819</v>
      </c>
      <c r="L164" s="14">
        <f ca="1">(ABS(H164)+ABS(J164))*SIGN(H164)</f>
        <v>68.050909090909087</v>
      </c>
      <c r="M164" s="14">
        <f ca="1">(ABS(K164)+0.3*ABS(L164))*SIGN(K164)</f>
        <v>21.994090909090907</v>
      </c>
      <c r="N164" s="14">
        <f t="shared" ref="N164:N168" ca="1" si="107">(ABS(L164)+0.3*ABS(K164))*SIGN(L164)</f>
        <v>68.524554545454535</v>
      </c>
      <c r="O164" s="14">
        <f ca="1">F164+M164</f>
        <v>28.564</v>
      </c>
      <c r="P164" s="14">
        <f ca="1">F164-M164</f>
        <v>-15.424181818181816</v>
      </c>
      <c r="Q164" s="14">
        <f ca="1">F164+N164</f>
        <v>75.094463636363628</v>
      </c>
      <c r="R164" s="14">
        <f ca="1">F164-N164</f>
        <v>-61.954645454545442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3.9926363636363638</v>
      </c>
      <c r="F165" s="14">
        <f t="shared" ca="1" si="108"/>
        <v>2.925727272727273</v>
      </c>
      <c r="G165" s="14">
        <f t="shared" ca="1" si="108"/>
        <v>92.396363636363645</v>
      </c>
      <c r="H165" s="14">
        <f t="shared" ca="1" si="108"/>
        <v>-7.3023636363636362</v>
      </c>
      <c r="I165" s="14">
        <f t="shared" ca="1" si="108"/>
        <v>-6.9175454545454551</v>
      </c>
      <c r="J165" s="14">
        <f t="shared" ca="1" si="108"/>
        <v>-6.9318181818181817</v>
      </c>
      <c r="K165" s="14">
        <f t="shared" ref="K165:K168" ca="1" si="109">(ABS(G165)+ABS(I165))*SIGN(G165)</f>
        <v>99.313909090909107</v>
      </c>
      <c r="L165" s="14">
        <f t="shared" ref="L165:L168" ca="1" si="110">(ABS(H165)+ABS(J165))*SIGN(H165)</f>
        <v>-14.234181818181817</v>
      </c>
      <c r="M165" s="14">
        <f t="shared" ref="M165:M167" ca="1" si="111">(ABS(K165)+0.3*ABS(L165))*SIGN(K165)</f>
        <v>103.58416363636366</v>
      </c>
      <c r="N165" s="14">
        <f t="shared" ca="1" si="107"/>
        <v>-44.028354545454548</v>
      </c>
      <c r="O165" s="14">
        <f t="shared" ref="O165:O167" ca="1" si="112">F165+M165</f>
        <v>106.50989090909093</v>
      </c>
      <c r="P165" s="14">
        <f t="shared" ref="P165:P167" ca="1" si="113">F165-M165</f>
        <v>-100.65843636363638</v>
      </c>
      <c r="Q165" s="14">
        <f t="shared" ref="Q165:Q167" ca="1" si="114">F165+N165</f>
        <v>-41.102627272727275</v>
      </c>
      <c r="R165" s="14">
        <f t="shared" ref="R165:R167" ca="1" si="115">F165-N165</f>
        <v>46.95408181818182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8.1709999999999994</v>
      </c>
      <c r="F166" s="14">
        <f t="shared" ca="1" si="116"/>
        <v>4.79</v>
      </c>
      <c r="G166" s="14">
        <f t="shared" ca="1" si="116"/>
        <v>1.002</v>
      </c>
      <c r="H166" s="14">
        <f t="shared" ca="1" si="116"/>
        <v>49.640999999999998</v>
      </c>
      <c r="I166" s="14">
        <f t="shared" ca="1" si="116"/>
        <v>0.155</v>
      </c>
      <c r="J166" s="14">
        <f t="shared" ca="1" si="116"/>
        <v>0.155</v>
      </c>
      <c r="K166" s="14">
        <f t="shared" ca="1" si="109"/>
        <v>1.157</v>
      </c>
      <c r="L166" s="14">
        <f t="shared" ca="1" si="110"/>
        <v>49.795999999999999</v>
      </c>
      <c r="M166" s="14">
        <f t="shared" ca="1" si="111"/>
        <v>16.095799999999997</v>
      </c>
      <c r="N166" s="14">
        <f t="shared" ca="1" si="107"/>
        <v>50.143099999999997</v>
      </c>
      <c r="O166" s="14">
        <f t="shared" ca="1" si="112"/>
        <v>20.885799999999996</v>
      </c>
      <c r="P166" s="14">
        <f t="shared" ca="1" si="113"/>
        <v>-11.305799999999998</v>
      </c>
      <c r="Q166" s="14">
        <f t="shared" ca="1" si="114"/>
        <v>54.933099999999996</v>
      </c>
      <c r="R166" s="14">
        <f t="shared" ca="1" si="115"/>
        <v>-45.353099999999998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2.9609999999999999</v>
      </c>
      <c r="F167" s="14">
        <f t="shared" ca="1" si="117"/>
        <v>2.1280000000000001</v>
      </c>
      <c r="G167" s="14">
        <f t="shared" ca="1" si="117"/>
        <v>57.003999999999998</v>
      </c>
      <c r="H167" s="14">
        <f t="shared" ca="1" si="117"/>
        <v>-5.0369999999999999</v>
      </c>
      <c r="I167" s="14">
        <f t="shared" ca="1" si="117"/>
        <v>-4.4279999999999999</v>
      </c>
      <c r="J167" s="14">
        <f t="shared" ca="1" si="117"/>
        <v>-4.4370000000000003</v>
      </c>
      <c r="K167" s="14">
        <f t="shared" ca="1" si="109"/>
        <v>61.431999999999995</v>
      </c>
      <c r="L167" s="14">
        <f t="shared" ca="1" si="110"/>
        <v>-9.4740000000000002</v>
      </c>
      <c r="M167" s="14">
        <f t="shared" ca="1" si="111"/>
        <v>64.274199999999993</v>
      </c>
      <c r="N167" s="14">
        <f t="shared" ca="1" si="107"/>
        <v>-27.903599999999997</v>
      </c>
      <c r="O167" s="14">
        <f t="shared" ca="1" si="112"/>
        <v>66.402199999999993</v>
      </c>
      <c r="P167" s="14">
        <f t="shared" ca="1" si="113"/>
        <v>-62.146199999999993</v>
      </c>
      <c r="Q167" s="14">
        <f t="shared" ca="1" si="114"/>
        <v>-25.775599999999997</v>
      </c>
      <c r="R167" s="14">
        <f t="shared" ca="1" si="115"/>
        <v>30.031599999999997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-871.56000000000006</v>
      </c>
      <c r="F168" s="14">
        <f ca="1">F154+L154</f>
        <v>-541.89700000000005</v>
      </c>
      <c r="G168" s="14">
        <f ca="1">G154</f>
        <v>-143.87300000000002</v>
      </c>
      <c r="H168" s="14">
        <f t="shared" ref="H168:J168" ca="1" si="118">H154</f>
        <v>0.67199999999999882</v>
      </c>
      <c r="I168" s="14">
        <f t="shared" ca="1" si="118"/>
        <v>11.536</v>
      </c>
      <c r="J168" s="14">
        <f t="shared" ca="1" si="118"/>
        <v>11.559999999999999</v>
      </c>
      <c r="K168" s="14">
        <f t="shared" ca="1" si="109"/>
        <v>-155.40900000000002</v>
      </c>
      <c r="L168" s="14">
        <f t="shared" ca="1" si="110"/>
        <v>12.231999999999998</v>
      </c>
      <c r="M168" s="14">
        <f ca="1">(ABS(K168)+0.3*ABS(L168))*SIGN(K168)</f>
        <v>-159.07860000000002</v>
      </c>
      <c r="N168" s="14">
        <f t="shared" ca="1" si="107"/>
        <v>58.854700000000001</v>
      </c>
      <c r="O168" s="14">
        <f ca="1">F168+M168</f>
        <v>-700.9756000000001</v>
      </c>
      <c r="P168" s="14">
        <f ca="1">F168-M168</f>
        <v>-382.8184</v>
      </c>
      <c r="Q168" s="14">
        <f ca="1">F168+N168</f>
        <v>-483.04230000000007</v>
      </c>
      <c r="R168" s="14">
        <f ca="1">F168-N168</f>
        <v>-600.75170000000003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-10.852818181818183</v>
      </c>
      <c r="F171" s="14">
        <f t="shared" ca="1" si="119"/>
        <v>-6.3639090909090914</v>
      </c>
      <c r="G171" s="14">
        <f t="shared" ca="1" si="119"/>
        <v>-1.3322727272727273</v>
      </c>
      <c r="H171" s="14">
        <f t="shared" ca="1" si="119"/>
        <v>-66.187454545454543</v>
      </c>
      <c r="I171" s="14">
        <f t="shared" ca="1" si="119"/>
        <v>-0.21354545454545454</v>
      </c>
      <c r="J171" s="14">
        <f t="shared" ca="1" si="119"/>
        <v>-0.21345454545454545</v>
      </c>
      <c r="K171" s="14">
        <f ca="1">(ABS(G171)+ABS(I171))*SIGN(G171)</f>
        <v>-1.5458181818181818</v>
      </c>
      <c r="L171" s="14">
        <f ca="1">(ABS(H171)+ABS(J171))*SIGN(H171)</f>
        <v>-66.400909090909082</v>
      </c>
      <c r="M171" s="14">
        <f t="shared" ref="M171:M175" ca="1" si="120">(ABS(K171)+0.3*ABS(L171))*SIGN(K171)</f>
        <v>-21.466090909090905</v>
      </c>
      <c r="N171" s="14">
        <f t="shared" ref="N171:N175" ca="1" si="121">(ABS(L171)+0.3*ABS(K171))*SIGN(L171)</f>
        <v>-66.864654545454542</v>
      </c>
      <c r="O171" s="14">
        <f ca="1">F171+M171</f>
        <v>-27.83</v>
      </c>
      <c r="P171" s="14">
        <f ca="1">F171-M171</f>
        <v>15.102181818181814</v>
      </c>
      <c r="Q171" s="14">
        <f ca="1">F171+N171</f>
        <v>-73.228563636363631</v>
      </c>
      <c r="R171" s="14">
        <f ca="1">F171-N171</f>
        <v>60.500745454545452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-4.0026363636363635</v>
      </c>
      <c r="F172" s="14">
        <f t="shared" ca="1" si="122"/>
        <v>-2.8187272727272727</v>
      </c>
      <c r="G172" s="14">
        <f t="shared" ca="1" si="122"/>
        <v>-62.823363636363631</v>
      </c>
      <c r="H172" s="14">
        <f t="shared" ca="1" si="122"/>
        <v>6.3383636363636366</v>
      </c>
      <c r="I172" s="14">
        <f t="shared" ca="1" si="122"/>
        <v>5.0385454545454547</v>
      </c>
      <c r="J172" s="14">
        <f t="shared" ca="1" si="122"/>
        <v>5.0488181818181816</v>
      </c>
      <c r="K172" s="14">
        <f t="shared" ref="K172:K175" ca="1" si="123">(ABS(G172)+ABS(I172))*SIGN(G172)</f>
        <v>-67.86190909090908</v>
      </c>
      <c r="L172" s="14">
        <f t="shared" ref="L172:L175" ca="1" si="124">(ABS(H172)+ABS(J172))*SIGN(H172)</f>
        <v>11.387181818181819</v>
      </c>
      <c r="M172" s="14">
        <f t="shared" ca="1" si="120"/>
        <v>-71.278063636363626</v>
      </c>
      <c r="N172" s="14">
        <f t="shared" ca="1" si="121"/>
        <v>31.745754545454542</v>
      </c>
      <c r="O172" s="14">
        <f t="shared" ref="O172:O174" ca="1" si="125">F172+M172</f>
        <v>-74.096790909090899</v>
      </c>
      <c r="P172" s="14">
        <f t="shared" ref="P172:P174" ca="1" si="126">F172-M172</f>
        <v>68.459336363636353</v>
      </c>
      <c r="Q172" s="14">
        <f t="shared" ref="Q172:Q174" ca="1" si="127">F172+N172</f>
        <v>28.927027272727269</v>
      </c>
      <c r="R172" s="14">
        <f t="shared" ref="R172:R174" ca="1" si="128">F172-N172</f>
        <v>-34.564481818181818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8.1709999999999994</v>
      </c>
      <c r="F173" s="14">
        <f t="shared" ref="F173:J173" ca="1" si="129">F166</f>
        <v>4.79</v>
      </c>
      <c r="G173" s="14">
        <f t="shared" ca="1" si="129"/>
        <v>1.002</v>
      </c>
      <c r="H173" s="14">
        <f t="shared" ca="1" si="129"/>
        <v>49.640999999999998</v>
      </c>
      <c r="I173" s="14">
        <f t="shared" ca="1" si="129"/>
        <v>0.155</v>
      </c>
      <c r="J173" s="14">
        <f t="shared" ca="1" si="129"/>
        <v>0.155</v>
      </c>
      <c r="K173" s="14">
        <f t="shared" ca="1" si="123"/>
        <v>1.157</v>
      </c>
      <c r="L173" s="14">
        <f t="shared" ca="1" si="124"/>
        <v>49.795999999999999</v>
      </c>
      <c r="M173" s="14">
        <f t="shared" ca="1" si="120"/>
        <v>16.095799999999997</v>
      </c>
      <c r="N173" s="14">
        <f t="shared" ca="1" si="121"/>
        <v>50.143099999999997</v>
      </c>
      <c r="O173" s="14">
        <f t="shared" ca="1" si="125"/>
        <v>20.885799999999996</v>
      </c>
      <c r="P173" s="14">
        <f t="shared" ca="1" si="126"/>
        <v>-11.305799999999998</v>
      </c>
      <c r="Q173" s="14">
        <f t="shared" ca="1" si="127"/>
        <v>54.933099999999996</v>
      </c>
      <c r="R173" s="14">
        <f t="shared" ca="1" si="128"/>
        <v>-45.353099999999998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2.9609999999999999</v>
      </c>
      <c r="F174" s="14">
        <f t="shared" ref="F174:J174" ca="1" si="130">F167</f>
        <v>2.1280000000000001</v>
      </c>
      <c r="G174" s="14">
        <f t="shared" ca="1" si="130"/>
        <v>57.003999999999998</v>
      </c>
      <c r="H174" s="14">
        <f t="shared" ca="1" si="130"/>
        <v>-5.0369999999999999</v>
      </c>
      <c r="I174" s="14">
        <f t="shared" ca="1" si="130"/>
        <v>-4.4279999999999999</v>
      </c>
      <c r="J174" s="14">
        <f t="shared" ca="1" si="130"/>
        <v>-4.4370000000000003</v>
      </c>
      <c r="K174" s="14">
        <f t="shared" ca="1" si="123"/>
        <v>61.431999999999995</v>
      </c>
      <c r="L174" s="14">
        <f t="shared" ca="1" si="124"/>
        <v>-9.4740000000000002</v>
      </c>
      <c r="M174" s="14">
        <f t="shared" ca="1" si="120"/>
        <v>64.274199999999993</v>
      </c>
      <c r="N174" s="14">
        <f t="shared" ca="1" si="121"/>
        <v>-27.903599999999997</v>
      </c>
      <c r="O174" s="14">
        <f t="shared" ca="1" si="125"/>
        <v>66.402199999999993</v>
      </c>
      <c r="P174" s="14">
        <f t="shared" ca="1" si="126"/>
        <v>-62.146199999999993</v>
      </c>
      <c r="Q174" s="14">
        <f t="shared" ca="1" si="127"/>
        <v>-25.775599999999997</v>
      </c>
      <c r="R174" s="14">
        <f t="shared" ca="1" si="128"/>
        <v>30.031599999999997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-892.62000000000012</v>
      </c>
      <c r="F175" s="14">
        <f ca="1">F161+L161</f>
        <v>-558.09699999999998</v>
      </c>
      <c r="G175" s="14">
        <f t="shared" ref="G175:J175" ca="1" si="131">G161</f>
        <v>-143.87300000000002</v>
      </c>
      <c r="H175" s="14">
        <f t="shared" ca="1" si="131"/>
        <v>0.67199999999999882</v>
      </c>
      <c r="I175" s="14">
        <f t="shared" ca="1" si="131"/>
        <v>11.536</v>
      </c>
      <c r="J175" s="14">
        <f t="shared" ca="1" si="131"/>
        <v>11.559999999999999</v>
      </c>
      <c r="K175" s="14">
        <f t="shared" ca="1" si="123"/>
        <v>-155.40900000000002</v>
      </c>
      <c r="L175" s="14">
        <f t="shared" ca="1" si="124"/>
        <v>12.231999999999998</v>
      </c>
      <c r="M175" s="14">
        <f t="shared" ca="1" si="120"/>
        <v>-159.07860000000002</v>
      </c>
      <c r="N175" s="14">
        <f t="shared" ca="1" si="121"/>
        <v>58.854700000000001</v>
      </c>
      <c r="O175" s="14">
        <f ca="1">F175+M175</f>
        <v>-717.17560000000003</v>
      </c>
      <c r="P175" s="14">
        <f ca="1">F175-M175</f>
        <v>-399.01839999999993</v>
      </c>
      <c r="Q175" s="14">
        <f ca="1">F175+N175</f>
        <v>-499.2423</v>
      </c>
      <c r="R175" s="14">
        <f ca="1">F175-N175</f>
        <v>-616.95169999999996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9" t="s">
        <v>113</v>
      </c>
      <c r="AA176" s="59"/>
      <c r="AB176" s="59"/>
      <c r="AC176" s="59" t="s">
        <v>114</v>
      </c>
      <c r="AD176" s="59"/>
      <c r="AE176" s="59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20</v>
      </c>
      <c r="D178" s="1" t="s">
        <v>52</v>
      </c>
      <c r="E178" s="17">
        <f ca="1">E164</f>
        <v>11.207818181818183</v>
      </c>
      <c r="F178" s="4">
        <f t="shared" ref="F178:F179" ca="1" si="132">O164</f>
        <v>28.564</v>
      </c>
      <c r="G178" s="4">
        <f t="shared" ref="G178:G179" ca="1" si="133">P164</f>
        <v>-15.424181818181816</v>
      </c>
      <c r="H178" s="18">
        <f t="shared" ref="H178:H179" ca="1" si="134">Q164</f>
        <v>75.094463636363628</v>
      </c>
      <c r="I178" s="18">
        <f t="shared" ref="I178:I179" ca="1" si="135">R164</f>
        <v>-61.954645454545442</v>
      </c>
      <c r="J178" s="4">
        <f>INDEX($N$33:$N$44,MATCH(A180,$L$33:$L$44,-1),1)</f>
        <v>166.96368000000001</v>
      </c>
      <c r="K178" s="17">
        <f ca="1">MAX(ABS(F178),IF(J178="---",0,0.3*J178))</f>
        <v>50.089103999999999</v>
      </c>
      <c r="L178" s="17">
        <f ca="1">MAX(ABS(G178),IF(J178="---",0,0.3*J178))</f>
        <v>50.089103999999999</v>
      </c>
      <c r="M178" s="17">
        <f ca="1">MAX(ABS(H178),J178)</f>
        <v>166.96368000000001</v>
      </c>
      <c r="N178" s="17">
        <f ca="1">MAX(ABS(I178),J178)</f>
        <v>166.96368000000001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12.223711815617959</v>
      </c>
      <c r="T178" s="19">
        <f ca="1">MAX(N178-$Z146*(1-((0.48*$Z145+N180)/(0.48*$Z145))^2),0)/(($F146-2*$F147)*$O$2)*1000</f>
        <v>10.853737480553807</v>
      </c>
      <c r="U178" s="17">
        <f ca="1">MAX(P178:T178)</f>
        <v>12.223711815617959</v>
      </c>
      <c r="V178" s="49">
        <f>AB180</f>
        <v>12.566370614359172</v>
      </c>
      <c r="W178" s="8">
        <f>2*V178*$O$2/10</f>
        <v>983.45509155854393</v>
      </c>
      <c r="X178" s="4">
        <f>W178*(F146-2*F147)/200</f>
        <v>108.18006007143984</v>
      </c>
      <c r="Y178" s="52"/>
      <c r="Z178">
        <v>4</v>
      </c>
      <c r="AA178">
        <v>20</v>
      </c>
      <c r="AB178">
        <f>((PI()*(AA178/10)^2)/4)*Z178</f>
        <v>12.566370614359172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3.9926363636363638</v>
      </c>
      <c r="F179" s="18">
        <f t="shared" ca="1" si="132"/>
        <v>106.50989090909093</v>
      </c>
      <c r="G179" s="18">
        <f t="shared" ca="1" si="133"/>
        <v>-100.65843636363638</v>
      </c>
      <c r="H179" s="4">
        <f t="shared" ca="1" si="134"/>
        <v>-41.102627272727275</v>
      </c>
      <c r="I179" s="4">
        <f t="shared" ca="1" si="135"/>
        <v>46.95408181818182</v>
      </c>
      <c r="J179" s="4">
        <f>INDEX($O$33:$O$44,MATCH(A180,$L$33:$L$44,-1),1)</f>
        <v>126.9567</v>
      </c>
      <c r="K179" s="17">
        <f ca="1">MAX(ABS(F179),J179)</f>
        <v>126.9567</v>
      </c>
      <c r="L179" s="17">
        <f ca="1">MAX(ABS(G179),J179)</f>
        <v>126.9567</v>
      </c>
      <c r="M179" s="17">
        <f ca="1">MAX(ABS(H179),IF(J179="---",0,0.3*J179))</f>
        <v>41.102627272727275</v>
      </c>
      <c r="N179" s="17">
        <f ca="1">MAX(ABS(I179),IF(J179="---",0,0.3*J179))</f>
        <v>46.95408181818182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0</v>
      </c>
      <c r="R179" s="19">
        <f ca="1">MAX(L179-$Z147*(1-((0.48*$Z145+L180)/(0.48*$Z145))^2),0)/(($F145-2*$F147)*$O$2)*1000</f>
        <v>0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0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0</v>
      </c>
      <c r="AA179">
        <v>18</v>
      </c>
      <c r="AB179">
        <f>((PI()*(AA179/10)^2)/4)*Z179</f>
        <v>0</v>
      </c>
      <c r="AC179">
        <v>1</v>
      </c>
      <c r="AD179">
        <v>16</v>
      </c>
      <c r="AE179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-871.56000000000006</v>
      </c>
      <c r="F180" s="8">
        <f ca="1">O168</f>
        <v>-700.9756000000001</v>
      </c>
      <c r="G180" s="8">
        <f ca="1">P168</f>
        <v>-382.8184</v>
      </c>
      <c r="H180" s="8">
        <f ca="1">Q168</f>
        <v>-483.04230000000007</v>
      </c>
      <c r="I180" s="8">
        <f ca="1">R168</f>
        <v>-600.75170000000003</v>
      </c>
      <c r="K180" s="17">
        <f ca="1">F180</f>
        <v>-700.9756000000001</v>
      </c>
      <c r="L180" s="17">
        <f t="shared" ref="L180" ca="1" si="136">G180</f>
        <v>-382.8184</v>
      </c>
      <c r="M180" s="17">
        <f t="shared" ref="M180" ca="1" si="137">H180</f>
        <v>-483.04230000000007</v>
      </c>
      <c r="N180" s="17">
        <f t="shared" ref="N180" ca="1" si="138">I180</f>
        <v>-600.75170000000003</v>
      </c>
      <c r="AB180">
        <f>SUM(AB178:AB179)</f>
        <v>12.566370614359172</v>
      </c>
      <c r="AE180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204.86306485626318</v>
      </c>
      <c r="K181" s="4">
        <f ca="1">($Z146+$X178)*(1-ABS((0.48*$Z145+K180)/(0.48*$Z145+$W178))^(1+1/(1+$W178/$Z145)))</f>
        <v>193.7423681739613</v>
      </c>
      <c r="L181" s="4">
        <f ca="1">($Z146+$X178)*(1-ABS((0.48*$Z145+L180)/(0.48*$Z145+$W178))^(1+1/(1+$W178/$Z145)))</f>
        <v>168.49614105788095</v>
      </c>
      <c r="M181" s="4">
        <f ca="1">($Z146+$X178)*(1-ABS((0.48*$Z145+M180)/(0.48*$Z145+$W178))^(1+1/(1+$W178/$Z145)))</f>
        <v>177.06389225245877</v>
      </c>
      <c r="N181" s="4">
        <f ca="1">($Z146+$X178)*(1-ABS((0.48*$Z145+N180)/(0.48*$Z145+$W178))^(1+1/(1+$W178/$Z145)))</f>
        <v>186.40929985253669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485.84106878659492</v>
      </c>
      <c r="K182" s="4">
        <f ca="1">($Z147+$X179)*(1-ABS((0.48*$Z145+K180)/(0.48*$Z145+$W179))^(1+1/(1+$W179/$Z145)))</f>
        <v>452.35567689618415</v>
      </c>
      <c r="L182" s="4">
        <f ca="1">($Z147+$X179)*(1-ABS((0.48*$Z145+L180)/(0.48*$Z145+$W179))^(1+1/(1+$W179/$Z145)))</f>
        <v>375.08536346719296</v>
      </c>
      <c r="M182" s="4">
        <f ca="1">($Z147+$X179)*(1-ABS((0.48*$Z145+M180)/(0.48*$Z145+$W179))^(1+1/(1+$W179/$Z145)))</f>
        <v>401.46551700919605</v>
      </c>
      <c r="N182" s="4">
        <f ca="1">($Z147+$X179)*(1-ABS((0.48*$Z145+N180)/(0.48*$Z145+$W179))^(1+1/(1+$W179/$Z145)))</f>
        <v>430.065234571031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1.3541336525847663E-2</v>
      </c>
      <c r="K183" s="3">
        <f t="shared" ref="K183:N183" ca="1" si="139">ABS(K178/K181)^1.5+ABS(K179/K182)^1.5</f>
        <v>0.28013896968487306</v>
      </c>
      <c r="L183" s="3">
        <f t="shared" ca="1" si="139"/>
        <v>0.35899948723433728</v>
      </c>
      <c r="M183" s="3">
        <f t="shared" ca="1" si="139"/>
        <v>0.9484270298341243</v>
      </c>
      <c r="N183" s="3">
        <f t="shared" ca="1" si="139"/>
        <v>0.88375462118591042</v>
      </c>
    </row>
    <row r="184" spans="1:31" x14ac:dyDescent="0.2">
      <c r="Z184" s="59" t="s">
        <v>113</v>
      </c>
      <c r="AA184" s="59"/>
      <c r="AB184" s="59"/>
      <c r="AC184" s="59" t="s">
        <v>114</v>
      </c>
      <c r="AD184" s="59"/>
      <c r="AE184" s="59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-10.852818181818183</v>
      </c>
      <c r="F186" s="4">
        <f t="shared" ref="F186:F187" ca="1" si="140">O171</f>
        <v>-27.83</v>
      </c>
      <c r="G186" s="4">
        <f t="shared" ref="G186:G187" ca="1" si="141">P171</f>
        <v>15.102181818181814</v>
      </c>
      <c r="H186" s="18">
        <f t="shared" ref="H186:H187" ca="1" si="142">Q171</f>
        <v>-73.228563636363631</v>
      </c>
      <c r="I186" s="18">
        <f t="shared" ref="I186:I187" ca="1" si="143">R171</f>
        <v>60.500745454545452</v>
      </c>
      <c r="J186" s="4">
        <f>INDEX($N$33:$N$44,MATCH(A180,$L$33:$L$44,-1)+1,1)</f>
        <v>148.41216</v>
      </c>
      <c r="K186" s="17">
        <f ca="1">MAX(ABS(F186),IF(J186="---",0,0.3*J186))</f>
        <v>44.523648000000001</v>
      </c>
      <c r="L186" s="17">
        <f ca="1">MAX(ABS(G186),IF(J186="---",0,0.3*J186))</f>
        <v>44.523648000000001</v>
      </c>
      <c r="M186" s="17">
        <f ca="1">MAX(ABS(H186),J186)</f>
        <v>148.41216</v>
      </c>
      <c r="N186" s="17">
        <f ca="1">MAX(ABS(I186),J186)</f>
        <v>148.41216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9.8714131191774559</v>
      </c>
      <c r="T186" s="19">
        <f ca="1">MAX(N186-$Z146*(1-((0.48*$Z145+N188)/(0.48*$Z145))^2),0)/(($F146-2*$F147)*$O$2)*1000</f>
        <v>8.5217979467135674</v>
      </c>
      <c r="U186" s="17">
        <f ca="1">MAX(P186:T186)</f>
        <v>9.8714131191774559</v>
      </c>
      <c r="V186" s="49">
        <f>AB188</f>
        <v>12.566370614359172</v>
      </c>
      <c r="W186" s="8">
        <f>2*V186*$O$2/10</f>
        <v>983.45509155854393</v>
      </c>
      <c r="X186" s="4">
        <f>W186*(F146-2*F147)/200</f>
        <v>108.18006007143984</v>
      </c>
      <c r="Z186">
        <v>4</v>
      </c>
      <c r="AA186">
        <v>20</v>
      </c>
      <c r="AB186">
        <f>((PI()*(AA186/10)^2)/4)*Z186</f>
        <v>12.566370614359172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-4.0026363636363635</v>
      </c>
      <c r="F187" s="18">
        <f t="shared" ca="1" si="140"/>
        <v>-74.096790909090899</v>
      </c>
      <c r="G187" s="18">
        <f t="shared" ca="1" si="141"/>
        <v>68.459336363636353</v>
      </c>
      <c r="H187" s="4">
        <f t="shared" ca="1" si="142"/>
        <v>28.927027272727269</v>
      </c>
      <c r="I187" s="4">
        <f t="shared" ca="1" si="143"/>
        <v>-34.564481818181818</v>
      </c>
      <c r="J187" s="4">
        <f>INDEX($O$33:$O$44,MATCH(A180,$L$33:$L$44,-1)+1,1)</f>
        <v>112.85039999999999</v>
      </c>
      <c r="K187" s="17">
        <f ca="1">MAX(ABS(F187),J187)</f>
        <v>112.85039999999999</v>
      </c>
      <c r="L187" s="17">
        <f ca="1">MAX(ABS(G187),J187)</f>
        <v>112.85039999999999</v>
      </c>
      <c r="M187" s="17">
        <f ca="1">MAX(ABS(H187),IF(J187="---",0,0.3*J187))</f>
        <v>33.855119999999999</v>
      </c>
      <c r="N187" s="17">
        <f ca="1">MAX(ABS(I187),IF(J187="---",0,0.3*J187))</f>
        <v>34.564481818181818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0</v>
      </c>
      <c r="R187" s="19">
        <f ca="1">MAX(L187-$Z147*(1-((0.48*$Z145+L188)/(0.48*$Z145))^2),0)/(($F145-2*$F147)*$O$2)*1000</f>
        <v>0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0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0</v>
      </c>
      <c r="AA187">
        <v>18</v>
      </c>
      <c r="AB187">
        <f>((PI()*(AA187/10)^2)/4)*Z187</f>
        <v>0</v>
      </c>
      <c r="AC187">
        <v>1</v>
      </c>
      <c r="AD187">
        <v>16</v>
      </c>
      <c r="AE187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-892.62000000000012</v>
      </c>
      <c r="F188" s="8">
        <f ca="1">O175</f>
        <v>-717.17560000000003</v>
      </c>
      <c r="G188" s="8">
        <f ca="1">P175</f>
        <v>-399.01839999999993</v>
      </c>
      <c r="H188" s="8">
        <f ca="1">Q175</f>
        <v>-499.2423</v>
      </c>
      <c r="I188" s="8">
        <f ca="1">R175</f>
        <v>-616.95169999999996</v>
      </c>
      <c r="K188" s="17">
        <f ca="1">F188</f>
        <v>-717.17560000000003</v>
      </c>
      <c r="L188" s="17">
        <f t="shared" ref="L188" ca="1" si="144">G188</f>
        <v>-399.01839999999993</v>
      </c>
      <c r="M188" s="17">
        <f t="shared" ref="M188" ca="1" si="145">H188</f>
        <v>-499.2423</v>
      </c>
      <c r="N188" s="17">
        <f t="shared" ref="N188" ca="1" si="146">I188</f>
        <v>-616.95169999999996</v>
      </c>
      <c r="AB188">
        <f>SUM(AB186:AB187)</f>
        <v>12.566370614359172</v>
      </c>
      <c r="AE188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206.11410102593769</v>
      </c>
      <c r="K189" s="4">
        <f ca="1">($Z146+$X186)*(1-ABS((0.48*$Z145+K188)/(0.48*$Z145+$W186))^(1+1/(1+$W186/$Z145)))</f>
        <v>194.87283477755884</v>
      </c>
      <c r="L189" s="4">
        <f ca="1">($Z146+$X186)*(1-ABS((0.48*$Z145+L188)/(0.48*$Z145+$W186))^(1+1/(1+$W186/$Z145)))</f>
        <v>169.9185763012631</v>
      </c>
      <c r="M189" s="4">
        <f ca="1">($Z146+$X186)*(1-ABS((0.48*$Z145+M188)/(0.48*$Z145+$W186))^(1+1/(1+$W186/$Z145)))</f>
        <v>178.39639463758149</v>
      </c>
      <c r="N189" s="4">
        <f ca="1">($Z146+$X186)*(1-ABS((0.48*$Z145+N188)/(0.48*$Z145+$W186))^(1+1/(1+$W186/$Z145)))</f>
        <v>187.63387488472543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489.57889975999871</v>
      </c>
      <c r="K190" s="4">
        <f ca="1">($Z147+$X187)*(1-ABS((0.48*$Z145+K188)/(0.48*$Z145+$W187))^(1+1/(1+$W187/$Z145)))</f>
        <v>455.77848073845848</v>
      </c>
      <c r="L190" s="4">
        <f ca="1">($Z147+$X187)*(1-ABS((0.48*$Z145+L188)/(0.48*$Z145+$W187))^(1+1/(1+$W187/$Z145)))</f>
        <v>379.47467176099434</v>
      </c>
      <c r="M190" s="4">
        <f ca="1">($Z147+$X187)*(1-ABS((0.48*$Z145+M188)/(0.48*$Z145+$W187))^(1+1/(1+$W187/$Z145)))</f>
        <v>405.55519631619723</v>
      </c>
      <c r="N190" s="4">
        <f ca="1">($Z147+$X187)*(1-ABS((0.48*$Z145+N188)/(0.48*$Z145+$W187))^(1+1/(1+$W187/$Z145)))</f>
        <v>433.79754229244719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1.2821612374125315E-2</v>
      </c>
      <c r="K191" s="3">
        <f t="shared" ref="K191:N191" ca="1" si="147">ABS(K186/K189)^1.5+ABS(K187/K190)^1.5</f>
        <v>0.23241293341163022</v>
      </c>
      <c r="L191" s="3">
        <f t="shared" ca="1" si="147"/>
        <v>0.29630337302063475</v>
      </c>
      <c r="M191" s="3">
        <f t="shared" ca="1" si="147"/>
        <v>0.78291527762545587</v>
      </c>
      <c r="N191" s="3">
        <f t="shared" ca="1" si="147"/>
        <v>0.72594797358287588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20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213.09302604562112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514.43271003167058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12.353999999999999</v>
      </c>
      <c r="F199" s="4">
        <f t="shared" ca="1" si="148"/>
        <v>7.2480000000000002</v>
      </c>
      <c r="G199" s="4">
        <f t="shared" ca="1" si="148"/>
        <v>1.9690000000000001</v>
      </c>
      <c r="H199" s="4">
        <f t="shared" ca="1" si="148"/>
        <v>91.484999999999999</v>
      </c>
      <c r="I199" s="4">
        <f t="shared" ca="1" si="148"/>
        <v>0.10100000000000001</v>
      </c>
      <c r="J199" s="4">
        <f t="shared" ca="1" si="148"/>
        <v>0.10100000000000001</v>
      </c>
    </row>
    <row r="200" spans="1:29" x14ac:dyDescent="0.2">
      <c r="D200" s="1" t="s">
        <v>53</v>
      </c>
      <c r="E200" s="4">
        <f t="shared" ref="E200:J200" ca="1" si="149">INDEX(E$4:E$26,$W194,1)</f>
        <v>3.6360000000000001</v>
      </c>
      <c r="F200" s="4">
        <f t="shared" ca="1" si="149"/>
        <v>2.714</v>
      </c>
      <c r="G200" s="4">
        <f t="shared" ca="1" si="149"/>
        <v>121.416</v>
      </c>
      <c r="H200" s="4">
        <f t="shared" ca="1" si="149"/>
        <v>-7.4710000000000001</v>
      </c>
      <c r="I200" s="4">
        <f t="shared" ca="1" si="149"/>
        <v>-8.4480000000000004</v>
      </c>
      <c r="J200" s="4">
        <f t="shared" ca="1" si="149"/>
        <v>-8.4659999999999993</v>
      </c>
    </row>
    <row r="201" spans="1:29" x14ac:dyDescent="0.2">
      <c r="D201" s="1" t="s">
        <v>54</v>
      </c>
      <c r="E201" s="4">
        <f t="shared" ref="E201:J201" ca="1" si="150">INDEX(O$4:O$26,$W194+2,1)</f>
        <v>7.5369999999999999</v>
      </c>
      <c r="F201" s="4">
        <f t="shared" ca="1" si="150"/>
        <v>4.42</v>
      </c>
      <c r="G201" s="4">
        <f t="shared" ca="1" si="150"/>
        <v>1.21</v>
      </c>
      <c r="H201" s="4">
        <f t="shared" ca="1" si="150"/>
        <v>56.279000000000003</v>
      </c>
      <c r="I201" s="4">
        <f t="shared" ca="1" si="150"/>
        <v>6.5000000000000002E-2</v>
      </c>
      <c r="J201" s="4">
        <f t="shared" ca="1" si="150"/>
        <v>6.5000000000000002E-2</v>
      </c>
    </row>
    <row r="202" spans="1:29" x14ac:dyDescent="0.2">
      <c r="D202" s="1" t="s">
        <v>55</v>
      </c>
      <c r="E202" s="4">
        <f t="shared" ref="E202:J202" ca="1" si="151">INDEX(E$4:E$26,$W194+2,1)</f>
        <v>2.629</v>
      </c>
      <c r="F202" s="4">
        <f t="shared" ca="1" si="151"/>
        <v>1.915</v>
      </c>
      <c r="G202" s="4">
        <f t="shared" ca="1" si="151"/>
        <v>71.59</v>
      </c>
      <c r="H202" s="4">
        <f t="shared" ca="1" si="151"/>
        <v>-5.7110000000000003</v>
      </c>
      <c r="I202" s="4">
        <f t="shared" ca="1" si="151"/>
        <v>-5.5179999999999998</v>
      </c>
      <c r="J202" s="4">
        <f t="shared" ca="1" si="151"/>
        <v>-5.53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-1124.0830000000001</v>
      </c>
      <c r="F203" s="4">
        <f t="shared" ca="1" si="152"/>
        <v>-692.29900000000009</v>
      </c>
      <c r="G203" s="4">
        <f t="shared" ca="1" si="152"/>
        <v>-240.85499999999999</v>
      </c>
      <c r="H203" s="4">
        <f t="shared" ca="1" si="152"/>
        <v>0.74899999999999878</v>
      </c>
      <c r="I203" s="4">
        <f t="shared" ca="1" si="152"/>
        <v>18.904</v>
      </c>
      <c r="J203" s="4">
        <f t="shared" ca="1" si="152"/>
        <v>18.943999999999999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-12.52</v>
      </c>
      <c r="F206" s="4">
        <f t="shared" ca="1" si="153"/>
        <v>-7.3369999999999997</v>
      </c>
      <c r="G206" s="4">
        <f t="shared" ca="1" si="153"/>
        <v>-2.0230000000000001</v>
      </c>
      <c r="H206" s="4">
        <f t="shared" ca="1" si="153"/>
        <v>-94.236000000000004</v>
      </c>
      <c r="I206" s="4">
        <f t="shared" ca="1" si="153"/>
        <v>-0.114</v>
      </c>
      <c r="J206" s="4">
        <f t="shared" ca="1" si="153"/>
        <v>-0.114</v>
      </c>
    </row>
    <row r="207" spans="1:29" x14ac:dyDescent="0.2">
      <c r="D207" s="1" t="s">
        <v>53</v>
      </c>
      <c r="E207" s="4">
        <f t="shared" ref="E207:J207" ca="1" si="154">INDEX(E$4:E$26,$W194+1,1)</f>
        <v>-5.04</v>
      </c>
      <c r="F207" s="4">
        <f t="shared" ca="1" si="154"/>
        <v>-3.6059999999999999</v>
      </c>
      <c r="G207" s="4">
        <f t="shared" ca="1" si="154"/>
        <v>-116.06100000000001</v>
      </c>
      <c r="H207" s="4">
        <f t="shared" ca="1" si="154"/>
        <v>11.510999999999999</v>
      </c>
      <c r="I207" s="4">
        <f t="shared" ca="1" si="154"/>
        <v>9.7620000000000005</v>
      </c>
      <c r="J207" s="4">
        <f t="shared" ca="1" si="154"/>
        <v>9.7829999999999995</v>
      </c>
    </row>
    <row r="208" spans="1:29" x14ac:dyDescent="0.2">
      <c r="D208" s="1" t="s">
        <v>54</v>
      </c>
      <c r="E208" s="4">
        <f ca="1">E201</f>
        <v>7.5369999999999999</v>
      </c>
      <c r="F208" s="4">
        <f t="shared" ref="F208:J208" ca="1" si="155">F201</f>
        <v>4.42</v>
      </c>
      <c r="G208" s="4">
        <f t="shared" ca="1" si="155"/>
        <v>1.21</v>
      </c>
      <c r="H208" s="4">
        <f t="shared" ca="1" si="155"/>
        <v>56.279000000000003</v>
      </c>
      <c r="I208" s="4">
        <f t="shared" ca="1" si="155"/>
        <v>6.5000000000000002E-2</v>
      </c>
      <c r="J208" s="4">
        <f t="shared" ca="1" si="155"/>
        <v>6.5000000000000002E-2</v>
      </c>
    </row>
    <row r="209" spans="1:27" x14ac:dyDescent="0.2">
      <c r="D209" s="1" t="s">
        <v>55</v>
      </c>
      <c r="E209" s="4">
        <f ca="1">E202</f>
        <v>2.629</v>
      </c>
      <c r="F209" s="4">
        <f t="shared" ref="F209:J209" ca="1" si="156">F202</f>
        <v>1.915</v>
      </c>
      <c r="G209" s="4">
        <f t="shared" ca="1" si="156"/>
        <v>71.59</v>
      </c>
      <c r="H209" s="4">
        <f t="shared" ca="1" si="156"/>
        <v>-5.7110000000000003</v>
      </c>
      <c r="I209" s="4">
        <f t="shared" ca="1" si="156"/>
        <v>-5.5179999999999998</v>
      </c>
      <c r="J209" s="4">
        <f t="shared" ca="1" si="156"/>
        <v>-5.53</v>
      </c>
    </row>
    <row r="210" spans="1:27" x14ac:dyDescent="0.2">
      <c r="D210" s="1" t="s">
        <v>10</v>
      </c>
      <c r="E210" s="4">
        <f ca="1">E203</f>
        <v>-1124.0830000000001</v>
      </c>
      <c r="F210" s="4">
        <f ca="1">F203</f>
        <v>-692.29900000000009</v>
      </c>
      <c r="G210" s="4">
        <f t="shared" ref="G210:J210" ca="1" si="157">G203</f>
        <v>-240.85499999999999</v>
      </c>
      <c r="H210" s="4">
        <f t="shared" ca="1" si="157"/>
        <v>0.74899999999999878</v>
      </c>
      <c r="I210" s="4">
        <f t="shared" ca="1" si="157"/>
        <v>18.904</v>
      </c>
      <c r="J210" s="4">
        <f t="shared" ca="1" si="157"/>
        <v>18.943999999999999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10.092727272727272</v>
      </c>
      <c r="F213" s="14">
        <f t="shared" ca="1" si="158"/>
        <v>5.9220909090909091</v>
      </c>
      <c r="G213" s="14">
        <f t="shared" ca="1" si="158"/>
        <v>1.6060909090909092</v>
      </c>
      <c r="H213" s="14">
        <f t="shared" ca="1" si="158"/>
        <v>74.601272727272729</v>
      </c>
      <c r="I213" s="14">
        <f t="shared" ca="1" si="158"/>
        <v>8.145454545454546E-2</v>
      </c>
      <c r="J213" s="14">
        <f t="shared" ca="1" si="158"/>
        <v>8.145454545454546E-2</v>
      </c>
      <c r="K213" s="14">
        <f ca="1">(ABS(G213)+ABS(I213))*SIGN(G213)</f>
        <v>1.6875454545454547</v>
      </c>
      <c r="L213" s="14">
        <f ca="1">(ABS(H213)+ABS(J213))*SIGN(H213)</f>
        <v>74.682727272727277</v>
      </c>
      <c r="M213" s="14">
        <f ca="1">(ABS(K213)+0.3*ABS(L213))*SIGN(K213)</f>
        <v>24.092363636363636</v>
      </c>
      <c r="N213" s="14">
        <f t="shared" ref="N213:N217" ca="1" si="159">(ABS(L213)+0.3*ABS(K213))*SIGN(L213)</f>
        <v>75.188990909090919</v>
      </c>
      <c r="O213" s="14">
        <f ca="1">F213+M213</f>
        <v>30.014454545454544</v>
      </c>
      <c r="P213" s="14">
        <f ca="1">F213-M213</f>
        <v>-18.170272727272728</v>
      </c>
      <c r="Q213" s="14">
        <f ca="1">F213+N213</f>
        <v>81.11108181818183</v>
      </c>
      <c r="R213" s="14">
        <f ca="1">F213-N213</f>
        <v>-69.266900000000007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2.8472727272727276</v>
      </c>
      <c r="F214" s="14">
        <f t="shared" ca="1" si="160"/>
        <v>2.1394545454545453</v>
      </c>
      <c r="G214" s="14">
        <f t="shared" ca="1" si="160"/>
        <v>99.827181818181813</v>
      </c>
      <c r="H214" s="14">
        <f t="shared" ca="1" si="160"/>
        <v>-5.7453636363636367</v>
      </c>
      <c r="I214" s="14">
        <f t="shared" ca="1" si="160"/>
        <v>-6.7925454545454551</v>
      </c>
      <c r="J214" s="14">
        <f t="shared" ca="1" si="160"/>
        <v>-6.8069999999999995</v>
      </c>
      <c r="K214" s="14">
        <f t="shared" ref="K214:K217" ca="1" si="161">(ABS(G214)+ABS(I214))*SIGN(G214)</f>
        <v>106.61972727272727</v>
      </c>
      <c r="L214" s="14">
        <f t="shared" ref="L214:L217" ca="1" si="162">(ABS(H214)+ABS(J214))*SIGN(H214)</f>
        <v>-12.552363636363637</v>
      </c>
      <c r="M214" s="14">
        <f t="shared" ref="M214:M216" ca="1" si="163">(ABS(K214)+0.3*ABS(L214))*SIGN(K214)</f>
        <v>110.38543636363636</v>
      </c>
      <c r="N214" s="14">
        <f t="shared" ca="1" si="159"/>
        <v>-44.538281818181815</v>
      </c>
      <c r="O214" s="14">
        <f t="shared" ref="O214:O216" ca="1" si="164">F214+M214</f>
        <v>112.5248909090909</v>
      </c>
      <c r="P214" s="14">
        <f t="shared" ref="P214:P216" ca="1" si="165">F214-M214</f>
        <v>-108.24598181818182</v>
      </c>
      <c r="Q214" s="14">
        <f t="shared" ref="Q214:Q216" ca="1" si="166">F214+N214</f>
        <v>-42.398827272727267</v>
      </c>
      <c r="R214" s="14">
        <f t="shared" ref="R214:R216" ca="1" si="167">F214-N214</f>
        <v>46.677736363636363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7.5369999999999999</v>
      </c>
      <c r="F215" s="14">
        <f t="shared" ca="1" si="168"/>
        <v>4.42</v>
      </c>
      <c r="G215" s="14">
        <f t="shared" ca="1" si="168"/>
        <v>1.21</v>
      </c>
      <c r="H215" s="14">
        <f t="shared" ca="1" si="168"/>
        <v>56.279000000000003</v>
      </c>
      <c r="I215" s="14">
        <f t="shared" ca="1" si="168"/>
        <v>6.5000000000000002E-2</v>
      </c>
      <c r="J215" s="14">
        <f t="shared" ca="1" si="168"/>
        <v>6.5000000000000002E-2</v>
      </c>
      <c r="K215" s="14">
        <f t="shared" ca="1" si="161"/>
        <v>1.2749999999999999</v>
      </c>
      <c r="L215" s="14">
        <f t="shared" ca="1" si="162"/>
        <v>56.344000000000001</v>
      </c>
      <c r="M215" s="14">
        <f t="shared" ca="1" si="163"/>
        <v>18.178199999999997</v>
      </c>
      <c r="N215" s="14">
        <f t="shared" ca="1" si="159"/>
        <v>56.726500000000001</v>
      </c>
      <c r="O215" s="14">
        <f t="shared" ca="1" si="164"/>
        <v>22.598199999999999</v>
      </c>
      <c r="P215" s="14">
        <f t="shared" ca="1" si="165"/>
        <v>-13.758199999999997</v>
      </c>
      <c r="Q215" s="14">
        <f t="shared" ca="1" si="166"/>
        <v>61.146500000000003</v>
      </c>
      <c r="R215" s="14">
        <f t="shared" ca="1" si="167"/>
        <v>-52.3065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2.629</v>
      </c>
      <c r="F216" s="14">
        <f t="shared" ca="1" si="169"/>
        <v>1.915</v>
      </c>
      <c r="G216" s="14">
        <f t="shared" ca="1" si="169"/>
        <v>71.59</v>
      </c>
      <c r="H216" s="14">
        <f t="shared" ca="1" si="169"/>
        <v>-5.7110000000000003</v>
      </c>
      <c r="I216" s="14">
        <f t="shared" ca="1" si="169"/>
        <v>-5.5179999999999998</v>
      </c>
      <c r="J216" s="14">
        <f t="shared" ca="1" si="169"/>
        <v>-5.53</v>
      </c>
      <c r="K216" s="14">
        <f t="shared" ca="1" si="161"/>
        <v>77.108000000000004</v>
      </c>
      <c r="L216" s="14">
        <f t="shared" ca="1" si="162"/>
        <v>-11.241</v>
      </c>
      <c r="M216" s="14">
        <f t="shared" ca="1" si="163"/>
        <v>80.4803</v>
      </c>
      <c r="N216" s="14">
        <f t="shared" ca="1" si="159"/>
        <v>-34.373400000000004</v>
      </c>
      <c r="O216" s="14">
        <f t="shared" ca="1" si="164"/>
        <v>82.395300000000006</v>
      </c>
      <c r="P216" s="14">
        <f t="shared" ca="1" si="165"/>
        <v>-78.565299999999993</v>
      </c>
      <c r="Q216" s="14">
        <f t="shared" ca="1" si="166"/>
        <v>-32.458400000000005</v>
      </c>
      <c r="R216" s="14">
        <f t="shared" ca="1" si="167"/>
        <v>36.288400000000003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-1182.336</v>
      </c>
      <c r="F217" s="14">
        <f ca="1">F203+L203</f>
        <v>-737.10900000000015</v>
      </c>
      <c r="G217" s="14">
        <f ca="1">G203</f>
        <v>-240.85499999999999</v>
      </c>
      <c r="H217" s="14">
        <f t="shared" ref="H217:J217" ca="1" si="170">H203</f>
        <v>0.74899999999999878</v>
      </c>
      <c r="I217" s="14">
        <f t="shared" ca="1" si="170"/>
        <v>18.904</v>
      </c>
      <c r="J217" s="14">
        <f t="shared" ca="1" si="170"/>
        <v>18.943999999999999</v>
      </c>
      <c r="K217" s="14">
        <f t="shared" ca="1" si="161"/>
        <v>-259.75900000000001</v>
      </c>
      <c r="L217" s="14">
        <f t="shared" ca="1" si="162"/>
        <v>19.692999999999998</v>
      </c>
      <c r="M217" s="14">
        <f ca="1">(ABS(K217)+0.3*ABS(L217))*SIGN(K217)</f>
        <v>-265.6669</v>
      </c>
      <c r="N217" s="14">
        <f t="shared" ca="1" si="159"/>
        <v>97.620699999999999</v>
      </c>
      <c r="O217" s="14">
        <f ca="1">F217+M217</f>
        <v>-1002.7759000000001</v>
      </c>
      <c r="P217" s="14">
        <f ca="1">F217-M217</f>
        <v>-471.44210000000015</v>
      </c>
      <c r="Q217" s="14">
        <f ca="1">F217+N217</f>
        <v>-639.48830000000021</v>
      </c>
      <c r="R217" s="14">
        <f ca="1">F217-N217</f>
        <v>-834.72970000000009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-10.258727272727272</v>
      </c>
      <c r="F220" s="14">
        <f t="shared" ca="1" si="171"/>
        <v>-6.0110909090909086</v>
      </c>
      <c r="G220" s="14">
        <f t="shared" ca="1" si="171"/>
        <v>-1.6600909090909093</v>
      </c>
      <c r="H220" s="14">
        <f t="shared" ca="1" si="171"/>
        <v>-77.352272727272734</v>
      </c>
      <c r="I220" s="14">
        <f t="shared" ca="1" si="171"/>
        <v>-9.4454545454545458E-2</v>
      </c>
      <c r="J220" s="14">
        <f t="shared" ca="1" si="171"/>
        <v>-9.4454545454545458E-2</v>
      </c>
      <c r="K220" s="14">
        <f ca="1">(ABS(G220)+ABS(I220))*SIGN(G220)</f>
        <v>-1.7545454545454549</v>
      </c>
      <c r="L220" s="14">
        <f ca="1">(ABS(H220)+ABS(J220))*SIGN(H220)</f>
        <v>-77.446727272727273</v>
      </c>
      <c r="M220" s="14">
        <f t="shared" ref="M220:M224" ca="1" si="172">(ABS(K220)+0.3*ABS(L220))*SIGN(K220)</f>
        <v>-24.988563636363637</v>
      </c>
      <c r="N220" s="14">
        <f t="shared" ref="N220:N224" ca="1" si="173">(ABS(L220)+0.3*ABS(K220))*SIGN(L220)</f>
        <v>-77.973090909090914</v>
      </c>
      <c r="O220" s="14">
        <f ca="1">F220+M220</f>
        <v>-30.999654545454547</v>
      </c>
      <c r="P220" s="14">
        <f ca="1">F220-M220</f>
        <v>18.977472727272726</v>
      </c>
      <c r="Q220" s="14">
        <f ca="1">F220+N220</f>
        <v>-83.984181818181824</v>
      </c>
      <c r="R220" s="14">
        <f ca="1">F220-N220</f>
        <v>71.962000000000003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-4.2512727272727275</v>
      </c>
      <c r="F221" s="14">
        <f t="shared" ca="1" si="174"/>
        <v>-3.0314545454545452</v>
      </c>
      <c r="G221" s="14">
        <f t="shared" ca="1" si="174"/>
        <v>-94.472181818181824</v>
      </c>
      <c r="H221" s="14">
        <f t="shared" ca="1" si="174"/>
        <v>9.7853636363636358</v>
      </c>
      <c r="I221" s="14">
        <f t="shared" ca="1" si="174"/>
        <v>8.1065454545454543</v>
      </c>
      <c r="J221" s="14">
        <f t="shared" ca="1" si="174"/>
        <v>8.1239999999999988</v>
      </c>
      <c r="K221" s="14">
        <f t="shared" ref="K221:K224" ca="1" si="175">(ABS(G221)+ABS(I221))*SIGN(G221)</f>
        <v>-102.57872727272728</v>
      </c>
      <c r="L221" s="14">
        <f t="shared" ref="L221:L224" ca="1" si="176">(ABS(H221)+ABS(J221))*SIGN(H221)</f>
        <v>17.909363636363636</v>
      </c>
      <c r="M221" s="14">
        <f t="shared" ca="1" si="172"/>
        <v>-107.95153636363636</v>
      </c>
      <c r="N221" s="14">
        <f t="shared" ca="1" si="173"/>
        <v>48.682981818181815</v>
      </c>
      <c r="O221" s="14">
        <f t="shared" ref="O221:O223" ca="1" si="177">F221+M221</f>
        <v>-110.98299090909092</v>
      </c>
      <c r="P221" s="14">
        <f t="shared" ref="P221:P223" ca="1" si="178">F221-M221</f>
        <v>104.92008181818181</v>
      </c>
      <c r="Q221" s="14">
        <f t="shared" ref="Q221:Q223" ca="1" si="179">F221+N221</f>
        <v>45.651527272727272</v>
      </c>
      <c r="R221" s="14">
        <f t="shared" ref="R221:R223" ca="1" si="180">F221-N221</f>
        <v>-51.714436363636359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7.5369999999999999</v>
      </c>
      <c r="F222" s="14">
        <f t="shared" ref="F222:J222" ca="1" si="181">F215</f>
        <v>4.42</v>
      </c>
      <c r="G222" s="14">
        <f t="shared" ca="1" si="181"/>
        <v>1.21</v>
      </c>
      <c r="H222" s="14">
        <f t="shared" ca="1" si="181"/>
        <v>56.279000000000003</v>
      </c>
      <c r="I222" s="14">
        <f t="shared" ca="1" si="181"/>
        <v>6.5000000000000002E-2</v>
      </c>
      <c r="J222" s="14">
        <f t="shared" ca="1" si="181"/>
        <v>6.5000000000000002E-2</v>
      </c>
      <c r="K222" s="14">
        <f t="shared" ca="1" si="175"/>
        <v>1.2749999999999999</v>
      </c>
      <c r="L222" s="14">
        <f t="shared" ca="1" si="176"/>
        <v>56.344000000000001</v>
      </c>
      <c r="M222" s="14">
        <f t="shared" ca="1" si="172"/>
        <v>18.178199999999997</v>
      </c>
      <c r="N222" s="14">
        <f t="shared" ca="1" si="173"/>
        <v>56.726500000000001</v>
      </c>
      <c r="O222" s="14">
        <f t="shared" ca="1" si="177"/>
        <v>22.598199999999999</v>
      </c>
      <c r="P222" s="14">
        <f t="shared" ca="1" si="178"/>
        <v>-13.758199999999997</v>
      </c>
      <c r="Q222" s="14">
        <f t="shared" ca="1" si="179"/>
        <v>61.146500000000003</v>
      </c>
      <c r="R222" s="14">
        <f t="shared" ca="1" si="180"/>
        <v>-52.3065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2.629</v>
      </c>
      <c r="F223" s="14">
        <f t="shared" ref="F223:J223" ca="1" si="182">F216</f>
        <v>1.915</v>
      </c>
      <c r="G223" s="14">
        <f t="shared" ca="1" si="182"/>
        <v>71.59</v>
      </c>
      <c r="H223" s="14">
        <f t="shared" ca="1" si="182"/>
        <v>-5.7110000000000003</v>
      </c>
      <c r="I223" s="14">
        <f t="shared" ca="1" si="182"/>
        <v>-5.5179999999999998</v>
      </c>
      <c r="J223" s="14">
        <f t="shared" ca="1" si="182"/>
        <v>-5.53</v>
      </c>
      <c r="K223" s="14">
        <f t="shared" ca="1" si="175"/>
        <v>77.108000000000004</v>
      </c>
      <c r="L223" s="14">
        <f t="shared" ca="1" si="176"/>
        <v>-11.241</v>
      </c>
      <c r="M223" s="14">
        <f t="shared" ca="1" si="172"/>
        <v>80.4803</v>
      </c>
      <c r="N223" s="14">
        <f t="shared" ca="1" si="173"/>
        <v>-34.373400000000004</v>
      </c>
      <c r="O223" s="14">
        <f t="shared" ca="1" si="177"/>
        <v>82.395300000000006</v>
      </c>
      <c r="P223" s="14">
        <f t="shared" ca="1" si="178"/>
        <v>-78.565299999999993</v>
      </c>
      <c r="Q223" s="14">
        <f t="shared" ca="1" si="179"/>
        <v>-32.458400000000005</v>
      </c>
      <c r="R223" s="14">
        <f t="shared" ca="1" si="180"/>
        <v>36.288400000000003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-1203.3960000000002</v>
      </c>
      <c r="F224" s="14">
        <f ca="1">F210+L210</f>
        <v>-753.30900000000008</v>
      </c>
      <c r="G224" s="14">
        <f t="shared" ref="G224:J224" ca="1" si="183">G210</f>
        <v>-240.85499999999999</v>
      </c>
      <c r="H224" s="14">
        <f t="shared" ca="1" si="183"/>
        <v>0.74899999999999878</v>
      </c>
      <c r="I224" s="14">
        <f t="shared" ca="1" si="183"/>
        <v>18.904</v>
      </c>
      <c r="J224" s="14">
        <f t="shared" ca="1" si="183"/>
        <v>18.943999999999999</v>
      </c>
      <c r="K224" s="14">
        <f t="shared" ca="1" si="175"/>
        <v>-259.75900000000001</v>
      </c>
      <c r="L224" s="14">
        <f t="shared" ca="1" si="176"/>
        <v>19.692999999999998</v>
      </c>
      <c r="M224" s="14">
        <f t="shared" ca="1" si="172"/>
        <v>-265.6669</v>
      </c>
      <c r="N224" s="14">
        <f t="shared" ca="1" si="173"/>
        <v>97.620699999999999</v>
      </c>
      <c r="O224" s="14">
        <f ca="1">F224+M224</f>
        <v>-1018.9759000000001</v>
      </c>
      <c r="P224" s="14">
        <f ca="1">F224-M224</f>
        <v>-487.64210000000008</v>
      </c>
      <c r="Q224" s="14">
        <f ca="1">F224+N224</f>
        <v>-655.68830000000003</v>
      </c>
      <c r="R224" s="14">
        <f ca="1">F224-N224</f>
        <v>-850.92970000000014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9" t="s">
        <v>113</v>
      </c>
      <c r="AA225" s="59"/>
      <c r="AB225" s="59"/>
      <c r="AC225" s="59" t="s">
        <v>114</v>
      </c>
      <c r="AD225" s="59"/>
      <c r="AE225" s="59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20</v>
      </c>
      <c r="D227" s="1" t="s">
        <v>52</v>
      </c>
      <c r="E227" s="17">
        <f ca="1">E213</f>
        <v>10.092727272727272</v>
      </c>
      <c r="F227" s="4">
        <f t="shared" ref="F227:F228" ca="1" si="184">O213</f>
        <v>30.014454545454544</v>
      </c>
      <c r="G227" s="4">
        <f t="shared" ref="G227:G228" ca="1" si="185">P213</f>
        <v>-18.170272727272728</v>
      </c>
      <c r="H227" s="18">
        <f t="shared" ref="H227:H228" ca="1" si="186">Q213</f>
        <v>81.11108181818183</v>
      </c>
      <c r="I227" s="18">
        <f t="shared" ref="I227:I228" ca="1" si="187">R213</f>
        <v>-69.266900000000007</v>
      </c>
      <c r="J227" s="4">
        <f>INDEX($N$33:$N$44,MATCH(A229,$L$33:$L$44,-1),1)</f>
        <v>160.77984000000001</v>
      </c>
      <c r="K227" s="17">
        <f ca="1">MAX(ABS(F227),IF(J227="---",0,0.3*J227))</f>
        <v>48.233952000000002</v>
      </c>
      <c r="L227" s="17">
        <f ca="1">MAX(ABS(G227),IF(J227="---",0,0.3*J227))</f>
        <v>48.233952000000002</v>
      </c>
      <c r="M227" s="17">
        <f ca="1">MAX(ABS(H227),J227)</f>
        <v>160.77984000000001</v>
      </c>
      <c r="N227" s="17">
        <f ca="1">MAX(ABS(I227),J227)</f>
        <v>160.77984000000001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9.7169234253956063</v>
      </c>
      <c r="T227" s="19">
        <f ca="1">MAX(N227-$Z195*(1-((0.48*$Z194+N229)/(0.48*$Z194))^2),0)/(($F195-2*$F196)*$O$2)*1000</f>
        <v>7.8515069681716207</v>
      </c>
      <c r="U227" s="17">
        <f ca="1">MAX(P227:T227)</f>
        <v>9.7169234253956063</v>
      </c>
      <c r="V227" s="49">
        <f>AB229</f>
        <v>12.566370614359172</v>
      </c>
      <c r="W227" s="8">
        <f>2*V227*$O$2/10</f>
        <v>983.45509155854393</v>
      </c>
      <c r="X227" s="4">
        <f>W227*(F195-2*F196)/200</f>
        <v>108.18006007143984</v>
      </c>
      <c r="Y227" s="52"/>
      <c r="Z227">
        <v>4</v>
      </c>
      <c r="AA227">
        <v>20</v>
      </c>
      <c r="AB227">
        <f>((PI()*(AA227/10)^2)/4)*Z227</f>
        <v>12.566370614359172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2.8472727272727276</v>
      </c>
      <c r="F228" s="18">
        <f t="shared" ca="1" si="184"/>
        <v>112.5248909090909</v>
      </c>
      <c r="G228" s="18">
        <f t="shared" ca="1" si="185"/>
        <v>-108.24598181818182</v>
      </c>
      <c r="H228" s="4">
        <f t="shared" ca="1" si="186"/>
        <v>-42.398827272727267</v>
      </c>
      <c r="I228" s="4">
        <f t="shared" ca="1" si="187"/>
        <v>46.677736363636363</v>
      </c>
      <c r="J228" s="4">
        <f>INDEX($O$33:$O$44,MATCH(A229,$L$33:$L$44,-1),1)</f>
        <v>122.2546</v>
      </c>
      <c r="K228" s="17">
        <f ca="1">MAX(ABS(F228),J228)</f>
        <v>122.2546</v>
      </c>
      <c r="L228" s="17">
        <f ca="1">MAX(ABS(G228),J228)</f>
        <v>122.2546</v>
      </c>
      <c r="M228" s="17">
        <f ca="1">MAX(ABS(H228),IF(J228="---",0,0.3*J228))</f>
        <v>42.398827272727267</v>
      </c>
      <c r="N228" s="17">
        <f ca="1">MAX(ABS(I228),IF(J228="---",0,0.3*J228))</f>
        <v>46.677736363636363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0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2"/>
      <c r="Z228">
        <v>0</v>
      </c>
      <c r="AA228">
        <v>16</v>
      </c>
      <c r="AB228">
        <f>((PI()*(AA228/10)^2)/4)*Z228</f>
        <v>0</v>
      </c>
      <c r="AC228">
        <v>1</v>
      </c>
      <c r="AD228">
        <v>16</v>
      </c>
      <c r="AE228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-1182.336</v>
      </c>
      <c r="F229" s="8">
        <f ca="1">O217</f>
        <v>-1002.7759000000001</v>
      </c>
      <c r="G229" s="8">
        <f ca="1">P217</f>
        <v>-471.44210000000015</v>
      </c>
      <c r="H229" s="8">
        <f ca="1">Q217</f>
        <v>-639.48830000000021</v>
      </c>
      <c r="I229" s="8">
        <f ca="1">R217</f>
        <v>-834.72970000000009</v>
      </c>
      <c r="K229" s="17">
        <f ca="1">F229</f>
        <v>-1002.7759000000001</v>
      </c>
      <c r="L229" s="17">
        <f t="shared" ref="L229" ca="1" si="188">G229</f>
        <v>-471.44210000000015</v>
      </c>
      <c r="M229" s="17">
        <f t="shared" ref="M229" ca="1" si="189">H229</f>
        <v>-639.48830000000021</v>
      </c>
      <c r="N229" s="17">
        <f t="shared" ref="N229" ca="1" si="190">I229</f>
        <v>-834.72970000000009</v>
      </c>
      <c r="AB229">
        <f>SUM(AB227:AB228)</f>
        <v>12.566370614359172</v>
      </c>
      <c r="AE229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220.46288112319201</v>
      </c>
      <c r="K230" s="4">
        <f ca="1">($Z195+$X227)*(1-ABS((0.48*$Z194+K229)/(0.48*$Z194+$W227))^(1+1/(1+$W227/$Z194)))</f>
        <v>212.20805899652348</v>
      </c>
      <c r="L230" s="4">
        <f ca="1">($Z195+$X227)*(1-ABS((0.48*$Z194+L229)/(0.48*$Z194+$W227))^(1+1/(1+$W227/$Z194)))</f>
        <v>176.1007327437087</v>
      </c>
      <c r="M230" s="4">
        <f ca="1">($Z195+$X227)*(1-ABS((0.48*$Z194+M229)/(0.48*$Z194+$W227))^(1+1/(1+$W227/$Z194)))</f>
        <v>189.31237008086342</v>
      </c>
      <c r="N230" s="4">
        <f ca="1">($Z195+$X227)*(1-ABS((0.48*$Z194+N229)/(0.48*$Z194+$W227))^(1+1/(1+$W227/$Z194)))</f>
        <v>202.61002103408435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531.8337377920426</v>
      </c>
      <c r="K231" s="4">
        <f ca="1">($Z196+$X228)*(1-ABS((0.48*$Z194+K229)/(0.48*$Z194+$W228))^(1+1/(1+$W228/$Z194)))</f>
        <v>507.68064130858727</v>
      </c>
      <c r="L231" s="4">
        <f ca="1">($Z196+$X228)*(1-ABS((0.48*$Z194+L229)/(0.48*$Z194+$W228))^(1+1/(1+$W228/$Z194)))</f>
        <v>398.50712115171484</v>
      </c>
      <c r="M231" s="4">
        <f ca="1">($Z196+$X228)*(1-ABS((0.48*$Z194+M229)/(0.48*$Z194+$W228))^(1+1/(1+$W228/$Z194)))</f>
        <v>438.9070691148072</v>
      </c>
      <c r="N231" s="4">
        <f ca="1">($Z196+$X228)*(1-ABS((0.48*$Z194+N229)/(0.48*$Z194+$W228))^(1+1/(1+$W228/$Z194)))</f>
        <v>479.09308580477182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1.0186839751515251E-2</v>
      </c>
      <c r="K232" s="3">
        <f t="shared" ref="K232:N232" ca="1" si="191">ABS(K227/K230)^1.5+ABS(K228/K231)^1.5</f>
        <v>0.2265356291057613</v>
      </c>
      <c r="L232" s="3">
        <f t="shared" ca="1" si="191"/>
        <v>0.31326632357642614</v>
      </c>
      <c r="M232" s="3">
        <f t="shared" ca="1" si="191"/>
        <v>0.81269461335093396</v>
      </c>
      <c r="N232" s="3">
        <f t="shared" ca="1" si="191"/>
        <v>0.73730807261189846</v>
      </c>
    </row>
    <row r="233" spans="1:31" x14ac:dyDescent="0.2">
      <c r="Z233" s="59" t="s">
        <v>113</v>
      </c>
      <c r="AA233" s="59"/>
      <c r="AB233" s="59"/>
      <c r="AC233" s="59" t="s">
        <v>114</v>
      </c>
      <c r="AD233" s="59"/>
      <c r="AE233" s="59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-10.258727272727272</v>
      </c>
      <c r="F235" s="4">
        <f t="shared" ref="F235:F236" ca="1" si="192">O220</f>
        <v>-30.999654545454547</v>
      </c>
      <c r="G235" s="4">
        <f t="shared" ref="G235:G236" ca="1" si="193">P220</f>
        <v>18.977472727272726</v>
      </c>
      <c r="H235" s="18">
        <f t="shared" ref="H235:H236" ca="1" si="194">Q220</f>
        <v>-83.984181818181824</v>
      </c>
      <c r="I235" s="18">
        <f t="shared" ref="I235:I236" ca="1" si="195">R220</f>
        <v>71.962000000000003</v>
      </c>
      <c r="J235" s="4">
        <f>INDEX($N$33:$N$44,MATCH(A229,$L$33:$L$44,-1)+1,1)</f>
        <v>154.596</v>
      </c>
      <c r="K235" s="17">
        <f ca="1">MAX(ABS(F235),IF(J235="---",0,0.3*J235))</f>
        <v>46.378799999999998</v>
      </c>
      <c r="L235" s="17">
        <f ca="1">MAX(ABS(G235),IF(J235="---",0,0.3*J235))</f>
        <v>46.378799999999998</v>
      </c>
      <c r="M235" s="17">
        <f ca="1">MAX(ABS(H235),J235)</f>
        <v>154.596</v>
      </c>
      <c r="N235" s="17">
        <f ca="1">MAX(ABS(I235),J235)</f>
        <v>154.596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8.8283335185050085</v>
      </c>
      <c r="T235" s="19">
        <f ca="1">MAX(N235-$Z195*(1-((0.48*$Z194+N237)/(0.48*$Z194))^2),0)/(($F195-2*$F196)*$O$2)*1000</f>
        <v>6.9966862539615047</v>
      </c>
      <c r="U235" s="17">
        <f ca="1">MAX(P235:T235)</f>
        <v>8.8283335185050085</v>
      </c>
      <c r="V235" s="49">
        <f>AB237</f>
        <v>12.566370614359172</v>
      </c>
      <c r="W235" s="8">
        <f>2*V235*$O$2/10</f>
        <v>983.45509155854393</v>
      </c>
      <c r="X235" s="4">
        <f>W235*(F195-2*F196)/200</f>
        <v>108.18006007143984</v>
      </c>
      <c r="Z235">
        <v>4</v>
      </c>
      <c r="AA235">
        <v>20</v>
      </c>
      <c r="AB235">
        <f>((PI()*(AA235/10)^2)/4)*Z235</f>
        <v>12.566370614359172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-4.2512727272727275</v>
      </c>
      <c r="F236" s="18">
        <f t="shared" ca="1" si="192"/>
        <v>-110.98299090909092</v>
      </c>
      <c r="G236" s="18">
        <f t="shared" ca="1" si="193"/>
        <v>104.92008181818181</v>
      </c>
      <c r="H236" s="4">
        <f t="shared" ca="1" si="194"/>
        <v>45.651527272727272</v>
      </c>
      <c r="I236" s="4">
        <f t="shared" ca="1" si="195"/>
        <v>-51.714436363636359</v>
      </c>
      <c r="J236" s="4">
        <f>INDEX($O$33:$O$44,MATCH(A229,$L$33:$L$44,-1)+1,1)</f>
        <v>157.93049999999999</v>
      </c>
      <c r="K236" s="17">
        <f ca="1">MAX(ABS(F236),J236)</f>
        <v>157.93049999999999</v>
      </c>
      <c r="L236" s="17">
        <f ca="1">MAX(ABS(G236),J236)</f>
        <v>157.93049999999999</v>
      </c>
      <c r="M236" s="17">
        <f ca="1">MAX(ABS(H236),IF(J236="---",0,0.3*J236))</f>
        <v>47.379149999999996</v>
      </c>
      <c r="N236" s="17">
        <f ca="1">MAX(ABS(I236),IF(J236="---",0,0.3*J236))</f>
        <v>51.714436363636359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0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0</v>
      </c>
      <c r="AA236">
        <v>16</v>
      </c>
      <c r="AB236">
        <f>((PI()*(AA236/10)^2)/4)*Z236</f>
        <v>0</v>
      </c>
      <c r="AC236">
        <v>1</v>
      </c>
      <c r="AD236">
        <v>16</v>
      </c>
      <c r="AE236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-1203.3960000000002</v>
      </c>
      <c r="F237" s="8">
        <f ca="1">O224</f>
        <v>-1018.9759000000001</v>
      </c>
      <c r="G237" s="8">
        <f ca="1">P224</f>
        <v>-487.64210000000008</v>
      </c>
      <c r="H237" s="8">
        <f ca="1">Q224</f>
        <v>-655.68830000000003</v>
      </c>
      <c r="I237" s="8">
        <f ca="1">R224</f>
        <v>-850.92970000000014</v>
      </c>
      <c r="K237" s="17">
        <f ca="1">F237</f>
        <v>-1018.9759000000001</v>
      </c>
      <c r="L237" s="17">
        <f t="shared" ref="L237" ca="1" si="196">G237</f>
        <v>-487.64210000000008</v>
      </c>
      <c r="M237" s="17">
        <f t="shared" ref="M237" ca="1" si="197">H237</f>
        <v>-655.68830000000003</v>
      </c>
      <c r="N237" s="17">
        <f t="shared" ref="N237" ca="1" si="198">I237</f>
        <v>-850.92970000000014</v>
      </c>
      <c r="AB237">
        <f>SUM(AB235:AB236)</f>
        <v>12.566370614359172</v>
      </c>
      <c r="AE237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221.2889116627604</v>
      </c>
      <c r="K238" s="4">
        <f ca="1">($Z195+$X235)*(1-ABS((0.48*$Z194+K237)/(0.48*$Z194+$W235))^(1+1/(1+$W235/$Z194)))</f>
        <v>213.0395457325973</v>
      </c>
      <c r="L238" s="4">
        <f ca="1">($Z195+$X235)*(1-ABS((0.48*$Z194+L237)/(0.48*$Z194+$W235))^(1+1/(1+$W235/$Z194)))</f>
        <v>177.4437323023063</v>
      </c>
      <c r="M238" s="4">
        <f ca="1">($Z195+$X235)*(1-ABS((0.48*$Z194+M237)/(0.48*$Z194+$W235))^(1+1/(1+$W235/$Z194)))</f>
        <v>190.50082889028417</v>
      </c>
      <c r="N238" s="4">
        <f ca="1">($Z195+$X235)*(1-ABS((0.48*$Z194+N237)/(0.48*$Z194+$W235))^(1+1/(1+$W235/$Z194)))</f>
        <v>203.6112125703348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534.21858349442721</v>
      </c>
      <c r="K239" s="4">
        <f ca="1">($Z196+$X236)*(1-ABS((0.48*$Z194+K237)/(0.48*$Z194+$W236))^(1+1/(1+$W236/$Z194)))</f>
        <v>510.13514412969965</v>
      </c>
      <c r="L239" s="4">
        <f ca="1">($Z196+$X236)*(1-ABS((0.48*$Z194+L237)/(0.48*$Z194+$W236))^(1+1/(1+$W236/$Z194)))</f>
        <v>402.63168991790047</v>
      </c>
      <c r="M239" s="4">
        <f ca="1">($Z196+$X236)*(1-ABS((0.48*$Z194+M237)/(0.48*$Z194+$W236))^(1+1/(1+$W236/$Z194)))</f>
        <v>442.52035684852297</v>
      </c>
      <c r="N239" s="4">
        <f ca="1">($Z196+$X236)*(1-ABS((0.48*$Z194+N237)/(0.48*$Z194+$W236))^(1+1/(1+$W236/$Z194)))</f>
        <v>482.09422553281217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1.0691518002155419E-2</v>
      </c>
      <c r="K240" s="3">
        <f t="shared" ref="K240:N240" ca="1" si="199">ABS(K235/K238)^1.5+ABS(K236/K239)^1.5</f>
        <v>0.27383021606271973</v>
      </c>
      <c r="L240" s="3">
        <f t="shared" ca="1" si="199"/>
        <v>0.37928666017183288</v>
      </c>
      <c r="M240" s="3">
        <f t="shared" ca="1" si="199"/>
        <v>0.76609170274937577</v>
      </c>
      <c r="N240" s="3">
        <f t="shared" ca="1" si="199"/>
        <v>0.69673237483883566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20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170.7464765109487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438.28833954903899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6.4379999999999997</v>
      </c>
      <c r="F247" s="4">
        <f t="shared" ca="1" si="200"/>
        <v>3.7650000000000001</v>
      </c>
      <c r="G247" s="4">
        <f t="shared" ca="1" si="200"/>
        <v>1.2290000000000001</v>
      </c>
      <c r="H247" s="4">
        <f t="shared" ca="1" si="200"/>
        <v>57.625999999999998</v>
      </c>
      <c r="I247" s="4">
        <f t="shared" ca="1" si="200"/>
        <v>-0.189</v>
      </c>
      <c r="J247" s="4">
        <f t="shared" ca="1" si="200"/>
        <v>-0.189</v>
      </c>
    </row>
    <row r="248" spans="1:29" x14ac:dyDescent="0.2">
      <c r="D248" s="1" t="s">
        <v>53</v>
      </c>
      <c r="E248" s="4">
        <f t="shared" ref="E248:J248" ca="1" si="201">INDEX(E$4:E$26,$W242,1)</f>
        <v>2.0880000000000001</v>
      </c>
      <c r="F248" s="4">
        <f t="shared" ca="1" si="201"/>
        <v>1.6519999999999999</v>
      </c>
      <c r="G248" s="4">
        <f t="shared" ca="1" si="201"/>
        <v>102.621</v>
      </c>
      <c r="H248" s="4">
        <f t="shared" ca="1" si="201"/>
        <v>-3.5670000000000002</v>
      </c>
      <c r="I248" s="4">
        <f t="shared" ca="1" si="201"/>
        <v>-4.6849999999999996</v>
      </c>
      <c r="J248" s="4">
        <f t="shared" ca="1" si="201"/>
        <v>-4.694</v>
      </c>
    </row>
    <row r="249" spans="1:29" x14ac:dyDescent="0.2">
      <c r="D249" s="1" t="s">
        <v>54</v>
      </c>
      <c r="E249" s="4">
        <f t="shared" ref="E249:J249" ca="1" si="202">INDEX(O$4:O$26,$W242+2,1)</f>
        <v>2.8159999999999998</v>
      </c>
      <c r="F249" s="4">
        <f t="shared" ca="1" si="202"/>
        <v>1.6519999999999999</v>
      </c>
      <c r="G249" s="4">
        <f t="shared" ca="1" si="202"/>
        <v>0.67800000000000005</v>
      </c>
      <c r="H249" s="4">
        <f t="shared" ca="1" si="202"/>
        <v>31.803999999999998</v>
      </c>
      <c r="I249" s="4">
        <f t="shared" ca="1" si="202"/>
        <v>-9.9000000000000005E-2</v>
      </c>
      <c r="J249" s="4">
        <f t="shared" ca="1" si="202"/>
        <v>-9.9000000000000005E-2</v>
      </c>
    </row>
    <row r="250" spans="1:29" x14ac:dyDescent="0.2">
      <c r="D250" s="1" t="s">
        <v>55</v>
      </c>
      <c r="E250" s="4">
        <f t="shared" ref="E250:J250" ca="1" si="203">INDEX(E$4:E$26,$W242+2,1)</f>
        <v>1.1539999999999999</v>
      </c>
      <c r="F250" s="4">
        <f t="shared" ca="1" si="203"/>
        <v>0.85099999999999998</v>
      </c>
      <c r="G250" s="4">
        <f t="shared" ca="1" si="203"/>
        <v>105.44</v>
      </c>
      <c r="H250" s="4">
        <f t="shared" ca="1" si="203"/>
        <v>-4.0609999999999999</v>
      </c>
      <c r="I250" s="4">
        <f t="shared" ca="1" si="203"/>
        <v>-6</v>
      </c>
      <c r="J250" s="4">
        <f t="shared" ca="1" si="203"/>
        <v>-6.0129999999999999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-1423.16</v>
      </c>
      <c r="F251" s="4">
        <f t="shared" ca="1" si="204"/>
        <v>-877.02500000000009</v>
      </c>
      <c r="G251" s="4">
        <f t="shared" ca="1" si="204"/>
        <v>-346.56900000000002</v>
      </c>
      <c r="H251" s="4">
        <f t="shared" ca="1" si="204"/>
        <v>-3.8889999999999993</v>
      </c>
      <c r="I251" s="4">
        <f t="shared" ca="1" si="204"/>
        <v>26.127000000000002</v>
      </c>
      <c r="J251" s="4">
        <f t="shared" ca="1" si="204"/>
        <v>26.182000000000002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-4.2619999999999996</v>
      </c>
      <c r="F254" s="4">
        <f t="shared" ca="1" si="205"/>
        <v>-2.512</v>
      </c>
      <c r="G254" s="4">
        <f t="shared" ca="1" si="205"/>
        <v>-1.347</v>
      </c>
      <c r="H254" s="4">
        <f t="shared" ca="1" si="205"/>
        <v>-63.228999999999999</v>
      </c>
      <c r="I254" s="4">
        <f t="shared" ca="1" si="205"/>
        <v>0.186</v>
      </c>
      <c r="J254" s="4">
        <f t="shared" ca="1" si="205"/>
        <v>0.187</v>
      </c>
    </row>
    <row r="255" spans="1:29" x14ac:dyDescent="0.2">
      <c r="D255" s="1" t="s">
        <v>53</v>
      </c>
      <c r="E255" s="4">
        <f t="shared" ref="E255:J255" ca="1" si="206">INDEX(E$4:E$26,$W242+1,1)</f>
        <v>-2.298</v>
      </c>
      <c r="F255" s="4">
        <f t="shared" ca="1" si="206"/>
        <v>-1.583</v>
      </c>
      <c r="G255" s="4">
        <f t="shared" ca="1" si="206"/>
        <v>-298.733</v>
      </c>
      <c r="H255" s="4">
        <f t="shared" ca="1" si="206"/>
        <v>13.173</v>
      </c>
      <c r="I255" s="4">
        <f t="shared" ca="1" si="206"/>
        <v>18.114999999999998</v>
      </c>
      <c r="J255" s="4">
        <f t="shared" ca="1" si="206"/>
        <v>18.154</v>
      </c>
    </row>
    <row r="256" spans="1:29" x14ac:dyDescent="0.2">
      <c r="D256" s="1" t="s">
        <v>54</v>
      </c>
      <c r="E256" s="4">
        <f ca="1">E249</f>
        <v>2.8159999999999998</v>
      </c>
      <c r="F256" s="4">
        <f t="shared" ref="F256:J258" ca="1" si="207">F249</f>
        <v>1.6519999999999999</v>
      </c>
      <c r="G256" s="4">
        <f t="shared" ca="1" si="207"/>
        <v>0.67800000000000005</v>
      </c>
      <c r="H256" s="4">
        <f t="shared" ca="1" si="207"/>
        <v>31.803999999999998</v>
      </c>
      <c r="I256" s="4">
        <f t="shared" ca="1" si="207"/>
        <v>-9.9000000000000005E-2</v>
      </c>
      <c r="J256" s="4">
        <f t="shared" ca="1" si="207"/>
        <v>-9.9000000000000005E-2</v>
      </c>
    </row>
    <row r="257" spans="1:27" x14ac:dyDescent="0.2">
      <c r="D257" s="1" t="s">
        <v>55</v>
      </c>
      <c r="E257" s="4">
        <f ca="1">E250</f>
        <v>1.1539999999999999</v>
      </c>
      <c r="F257" s="4">
        <f t="shared" ca="1" si="207"/>
        <v>0.85099999999999998</v>
      </c>
      <c r="G257" s="4">
        <f t="shared" ca="1" si="207"/>
        <v>105.44</v>
      </c>
      <c r="H257" s="4">
        <f t="shared" ca="1" si="207"/>
        <v>-4.0609999999999999</v>
      </c>
      <c r="I257" s="4">
        <f t="shared" ca="1" si="207"/>
        <v>-6</v>
      </c>
      <c r="J257" s="4">
        <f t="shared" ca="1" si="207"/>
        <v>-6.0129999999999999</v>
      </c>
    </row>
    <row r="258" spans="1:27" x14ac:dyDescent="0.2">
      <c r="D258" s="1" t="s">
        <v>10</v>
      </c>
      <c r="E258" s="4">
        <f ca="1">E251</f>
        <v>-1423.16</v>
      </c>
      <c r="F258" s="4">
        <f t="shared" ca="1" si="207"/>
        <v>-877.02500000000009</v>
      </c>
      <c r="G258" s="4">
        <f t="shared" ca="1" si="207"/>
        <v>-346.56900000000002</v>
      </c>
      <c r="H258" s="4">
        <f t="shared" ca="1" si="207"/>
        <v>-3.8889999999999993</v>
      </c>
      <c r="I258" s="4">
        <f t="shared" ca="1" si="207"/>
        <v>26.127000000000002</v>
      </c>
      <c r="J258" s="4">
        <f t="shared" ca="1" si="207"/>
        <v>26.182000000000002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5.5932631578947367</v>
      </c>
      <c r="F261" s="14">
        <f t="shared" ca="1" si="208"/>
        <v>3.2694473684210528</v>
      </c>
      <c r="G261" s="14">
        <f t="shared" ca="1" si="208"/>
        <v>1.0256315789473684</v>
      </c>
      <c r="H261" s="14">
        <f t="shared" ca="1" si="208"/>
        <v>48.08481578947368</v>
      </c>
      <c r="I261" s="14">
        <f t="shared" ca="1" si="208"/>
        <v>-0.15939473684210526</v>
      </c>
      <c r="J261" s="14">
        <f t="shared" ca="1" si="208"/>
        <v>-0.15931578947368422</v>
      </c>
      <c r="K261" s="14">
        <f ca="1">(ABS(G261)+ABS(I261))*SIGN(G261)</f>
        <v>1.1850263157894738</v>
      </c>
      <c r="L261" s="14">
        <f ca="1">(ABS(H261)+ABS(J261))*SIGN(H261)</f>
        <v>48.244131578947368</v>
      </c>
      <c r="M261" s="14">
        <f ca="1">(ABS(K261)+0.3*ABS(L261))*SIGN(K261)</f>
        <v>15.658265789473683</v>
      </c>
      <c r="N261" s="14">
        <f t="shared" ref="N261:N265" ca="1" si="209">(ABS(L261)+0.3*ABS(K261))*SIGN(L261)</f>
        <v>48.599639473684206</v>
      </c>
      <c r="O261" s="14">
        <f ca="1">F261+M261</f>
        <v>18.927713157894736</v>
      </c>
      <c r="P261" s="14">
        <f ca="1">F261-M261</f>
        <v>-12.38881842105263</v>
      </c>
      <c r="Q261" s="14">
        <f ca="1">F261+N261</f>
        <v>51.869086842105261</v>
      </c>
      <c r="R261" s="14">
        <f ca="1">F261-N261</f>
        <v>-45.330192105263151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1.7417368421052632</v>
      </c>
      <c r="F262" s="14">
        <f t="shared" ca="1" si="210"/>
        <v>1.3966052631578947</v>
      </c>
      <c r="G262" s="14">
        <f t="shared" ca="1" si="210"/>
        <v>70.935157894736847</v>
      </c>
      <c r="H262" s="14">
        <f t="shared" ca="1" si="210"/>
        <v>-2.245421052631579</v>
      </c>
      <c r="I262" s="14">
        <f t="shared" ca="1" si="210"/>
        <v>-2.8849999999999998</v>
      </c>
      <c r="J262" s="14">
        <f t="shared" ca="1" si="210"/>
        <v>-2.8902105263157898</v>
      </c>
      <c r="K262" s="14">
        <f t="shared" ref="K262:L265" ca="1" si="211">(ABS(G262)+ABS(I262))*SIGN(G262)</f>
        <v>73.820157894736852</v>
      </c>
      <c r="L262" s="14">
        <f t="shared" ca="1" si="211"/>
        <v>-5.1356315789473683</v>
      </c>
      <c r="M262" s="14">
        <f t="shared" ref="M262:M265" ca="1" si="212">(ABS(K262)+0.3*ABS(L262))*SIGN(K262)</f>
        <v>75.360847368421062</v>
      </c>
      <c r="N262" s="14">
        <f t="shared" ca="1" si="209"/>
        <v>-27.281678947368423</v>
      </c>
      <c r="O262" s="14">
        <f t="shared" ref="O262:O264" ca="1" si="213">F262+M262</f>
        <v>76.757452631578957</v>
      </c>
      <c r="P262" s="14">
        <f t="shared" ref="P262:P264" ca="1" si="214">F262-M262</f>
        <v>-73.964242105263168</v>
      </c>
      <c r="Q262" s="14">
        <f t="shared" ref="Q262:Q264" ca="1" si="215">F262+N262</f>
        <v>-25.885073684210528</v>
      </c>
      <c r="R262" s="14">
        <f t="shared" ref="R262:R264" ca="1" si="216">F262-N262</f>
        <v>28.678284210526318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2.8159999999999998</v>
      </c>
      <c r="F263" s="14">
        <f t="shared" ca="1" si="217"/>
        <v>1.6519999999999999</v>
      </c>
      <c r="G263" s="14">
        <f t="shared" ca="1" si="217"/>
        <v>0.67800000000000005</v>
      </c>
      <c r="H263" s="14">
        <f t="shared" ca="1" si="217"/>
        <v>31.803999999999998</v>
      </c>
      <c r="I263" s="14">
        <f t="shared" ca="1" si="217"/>
        <v>-9.9000000000000005E-2</v>
      </c>
      <c r="J263" s="14">
        <f t="shared" ca="1" si="217"/>
        <v>-9.9000000000000005E-2</v>
      </c>
      <c r="K263" s="14">
        <f t="shared" ca="1" si="211"/>
        <v>0.77700000000000002</v>
      </c>
      <c r="L263" s="14">
        <f t="shared" ca="1" si="211"/>
        <v>31.902999999999999</v>
      </c>
      <c r="M263" s="14">
        <f t="shared" ca="1" si="212"/>
        <v>10.347899999999999</v>
      </c>
      <c r="N263" s="14">
        <f t="shared" ca="1" si="209"/>
        <v>32.136099999999999</v>
      </c>
      <c r="O263" s="14">
        <f t="shared" ca="1" si="213"/>
        <v>11.999899999999998</v>
      </c>
      <c r="P263" s="14">
        <f t="shared" ca="1" si="214"/>
        <v>-8.6959</v>
      </c>
      <c r="Q263" s="14">
        <f t="shared" ca="1" si="215"/>
        <v>33.7881</v>
      </c>
      <c r="R263" s="14">
        <f t="shared" ca="1" si="216"/>
        <v>-30.484099999999998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1.1539999999999999</v>
      </c>
      <c r="F264" s="14">
        <f t="shared" ca="1" si="217"/>
        <v>0.85099999999999998</v>
      </c>
      <c r="G264" s="14">
        <f t="shared" ca="1" si="217"/>
        <v>105.44</v>
      </c>
      <c r="H264" s="14">
        <f t="shared" ca="1" si="217"/>
        <v>-4.0609999999999999</v>
      </c>
      <c r="I264" s="14">
        <f t="shared" ca="1" si="217"/>
        <v>-6</v>
      </c>
      <c r="J264" s="14">
        <f t="shared" ca="1" si="217"/>
        <v>-6.0129999999999999</v>
      </c>
      <c r="K264" s="14">
        <f t="shared" ca="1" si="211"/>
        <v>111.44</v>
      </c>
      <c r="L264" s="14">
        <f t="shared" ca="1" si="211"/>
        <v>-10.074</v>
      </c>
      <c r="M264" s="14">
        <f t="shared" ca="1" si="212"/>
        <v>114.4622</v>
      </c>
      <c r="N264" s="14">
        <f t="shared" ca="1" si="209"/>
        <v>-43.505999999999993</v>
      </c>
      <c r="O264" s="14">
        <f t="shared" ca="1" si="213"/>
        <v>115.31319999999999</v>
      </c>
      <c r="P264" s="14">
        <f t="shared" ca="1" si="214"/>
        <v>-113.6112</v>
      </c>
      <c r="Q264" s="14">
        <f t="shared" ca="1" si="215"/>
        <v>-42.654999999999994</v>
      </c>
      <c r="R264" s="14">
        <f t="shared" ca="1" si="216"/>
        <v>44.356999999999992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-1502.4730000000002</v>
      </c>
      <c r="F265" s="14">
        <f ca="1">F251+L251</f>
        <v>-938.03500000000008</v>
      </c>
      <c r="G265" s="14">
        <f t="shared" ca="1" si="217"/>
        <v>-346.56900000000002</v>
      </c>
      <c r="H265" s="14">
        <f t="shared" ca="1" si="217"/>
        <v>-3.8889999999999993</v>
      </c>
      <c r="I265" s="14">
        <f t="shared" ca="1" si="217"/>
        <v>26.127000000000002</v>
      </c>
      <c r="J265" s="14">
        <f t="shared" ca="1" si="217"/>
        <v>26.182000000000002</v>
      </c>
      <c r="K265" s="14">
        <f t="shared" ca="1" si="211"/>
        <v>-372.69600000000003</v>
      </c>
      <c r="L265" s="14">
        <f t="shared" ca="1" si="211"/>
        <v>-30.071000000000002</v>
      </c>
      <c r="M265" s="14">
        <f t="shared" ca="1" si="212"/>
        <v>-381.71730000000002</v>
      </c>
      <c r="N265" s="14">
        <f t="shared" ca="1" si="209"/>
        <v>-141.87980000000002</v>
      </c>
      <c r="O265" s="14">
        <f ca="1">F265+M265</f>
        <v>-1319.7523000000001</v>
      </c>
      <c r="P265" s="14">
        <f ca="1">F265-M265</f>
        <v>-556.31770000000006</v>
      </c>
      <c r="Q265" s="14">
        <f ca="1">F265+N265</f>
        <v>-1079.9148</v>
      </c>
      <c r="R265" s="14">
        <f ca="1">F265-N265</f>
        <v>-796.15520000000004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-4.2619999999999996</v>
      </c>
      <c r="F268" s="14">
        <f t="shared" ca="1" si="218"/>
        <v>-2.512</v>
      </c>
      <c r="G268" s="14">
        <f t="shared" ca="1" si="218"/>
        <v>-1.347</v>
      </c>
      <c r="H268" s="14">
        <f t="shared" ca="1" si="218"/>
        <v>-63.228999999999999</v>
      </c>
      <c r="I268" s="14">
        <f t="shared" ca="1" si="218"/>
        <v>0.186</v>
      </c>
      <c r="J268" s="14">
        <f t="shared" ca="1" si="218"/>
        <v>0.187</v>
      </c>
      <c r="K268" s="14">
        <f ca="1">(ABS(G268)+ABS(I268))*SIGN(G268)</f>
        <v>-1.5329999999999999</v>
      </c>
      <c r="L268" s="14">
        <f ca="1">(ABS(H268)+ABS(J268))*SIGN(H268)</f>
        <v>-63.415999999999997</v>
      </c>
      <c r="M268" s="14">
        <f t="shared" ref="M268:M272" ca="1" si="219">(ABS(K268)+0.3*ABS(L268))*SIGN(K268)</f>
        <v>-20.5578</v>
      </c>
      <c r="N268" s="14">
        <f t="shared" ref="N268:N272" ca="1" si="220">(ABS(L268)+0.3*ABS(K268))*SIGN(L268)</f>
        <v>-63.875899999999994</v>
      </c>
      <c r="O268" s="14">
        <f ca="1">F268+M268</f>
        <v>-23.069800000000001</v>
      </c>
      <c r="P268" s="14">
        <f ca="1">F268-M268</f>
        <v>18.0458</v>
      </c>
      <c r="Q268" s="14">
        <f ca="1">F268+N268</f>
        <v>-66.387899999999988</v>
      </c>
      <c r="R268" s="14">
        <f ca="1">F268-N268</f>
        <v>61.363899999999994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-2.298</v>
      </c>
      <c r="F269" s="14">
        <f t="shared" ca="1" si="221"/>
        <v>-1.583</v>
      </c>
      <c r="G269" s="14">
        <f t="shared" ca="1" si="221"/>
        <v>-298.733</v>
      </c>
      <c r="H269" s="14">
        <f t="shared" ca="1" si="221"/>
        <v>13.173</v>
      </c>
      <c r="I269" s="14">
        <f t="shared" ca="1" si="221"/>
        <v>18.114999999999998</v>
      </c>
      <c r="J269" s="14">
        <f t="shared" ca="1" si="221"/>
        <v>18.154</v>
      </c>
      <c r="K269" s="14">
        <f t="shared" ref="K269:L272" ca="1" si="222">(ABS(G269)+ABS(I269))*SIGN(G269)</f>
        <v>-316.84800000000001</v>
      </c>
      <c r="L269" s="14">
        <f t="shared" ca="1" si="222"/>
        <v>31.326999999999998</v>
      </c>
      <c r="M269" s="14">
        <f t="shared" ca="1" si="219"/>
        <v>-326.24610000000001</v>
      </c>
      <c r="N269" s="14">
        <f t="shared" ca="1" si="220"/>
        <v>126.3814</v>
      </c>
      <c r="O269" s="14">
        <f t="shared" ref="O269:O271" ca="1" si="223">F269+M269</f>
        <v>-327.82910000000004</v>
      </c>
      <c r="P269" s="14">
        <f t="shared" ref="P269:P271" ca="1" si="224">F269-M269</f>
        <v>324.66309999999999</v>
      </c>
      <c r="Q269" s="14">
        <f t="shared" ref="Q269:Q271" ca="1" si="225">F269+N269</f>
        <v>124.7984</v>
      </c>
      <c r="R269" s="14">
        <f t="shared" ref="R269:R271" ca="1" si="226">F269-N269</f>
        <v>-127.9644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2.8159999999999998</v>
      </c>
      <c r="F270" s="14">
        <f t="shared" ref="F270:J271" ca="1" si="227">F263</f>
        <v>1.6519999999999999</v>
      </c>
      <c r="G270" s="14">
        <f t="shared" ca="1" si="227"/>
        <v>0.67800000000000005</v>
      </c>
      <c r="H270" s="14">
        <f t="shared" ca="1" si="227"/>
        <v>31.803999999999998</v>
      </c>
      <c r="I270" s="14">
        <f t="shared" ca="1" si="227"/>
        <v>-9.9000000000000005E-2</v>
      </c>
      <c r="J270" s="14">
        <f t="shared" ca="1" si="227"/>
        <v>-9.9000000000000005E-2</v>
      </c>
      <c r="K270" s="14">
        <f t="shared" ca="1" si="222"/>
        <v>0.77700000000000002</v>
      </c>
      <c r="L270" s="14">
        <f t="shared" ca="1" si="222"/>
        <v>31.902999999999999</v>
      </c>
      <c r="M270" s="14">
        <f t="shared" ca="1" si="219"/>
        <v>10.347899999999999</v>
      </c>
      <c r="N270" s="14">
        <f t="shared" ca="1" si="220"/>
        <v>32.136099999999999</v>
      </c>
      <c r="O270" s="14">
        <f t="shared" ca="1" si="223"/>
        <v>11.999899999999998</v>
      </c>
      <c r="P270" s="14">
        <f t="shared" ca="1" si="224"/>
        <v>-8.6959</v>
      </c>
      <c r="Q270" s="14">
        <f t="shared" ca="1" si="225"/>
        <v>33.7881</v>
      </c>
      <c r="R270" s="14">
        <f t="shared" ca="1" si="226"/>
        <v>-30.484099999999998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1.1539999999999999</v>
      </c>
      <c r="F271" s="14">
        <f t="shared" ca="1" si="227"/>
        <v>0.85099999999999998</v>
      </c>
      <c r="G271" s="14">
        <f t="shared" ca="1" si="227"/>
        <v>105.44</v>
      </c>
      <c r="H271" s="14">
        <f t="shared" ca="1" si="227"/>
        <v>-4.0609999999999999</v>
      </c>
      <c r="I271" s="14">
        <f t="shared" ca="1" si="227"/>
        <v>-6</v>
      </c>
      <c r="J271" s="14">
        <f t="shared" ca="1" si="227"/>
        <v>-6.0129999999999999</v>
      </c>
      <c r="K271" s="14">
        <f t="shared" ca="1" si="222"/>
        <v>111.44</v>
      </c>
      <c r="L271" s="14">
        <f t="shared" ca="1" si="222"/>
        <v>-10.074</v>
      </c>
      <c r="M271" s="14">
        <f t="shared" ca="1" si="219"/>
        <v>114.4622</v>
      </c>
      <c r="N271" s="14">
        <f t="shared" ca="1" si="220"/>
        <v>-43.505999999999993</v>
      </c>
      <c r="O271" s="14">
        <f t="shared" ca="1" si="223"/>
        <v>115.31319999999999</v>
      </c>
      <c r="P271" s="14">
        <f t="shared" ca="1" si="224"/>
        <v>-113.6112</v>
      </c>
      <c r="Q271" s="14">
        <f t="shared" ca="1" si="225"/>
        <v>-42.654999999999994</v>
      </c>
      <c r="R271" s="14">
        <f t="shared" ca="1" si="226"/>
        <v>44.356999999999992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-1529.7730000000001</v>
      </c>
      <c r="F272" s="14">
        <f ca="1">F258+L258</f>
        <v>-959.03500000000008</v>
      </c>
      <c r="G272" s="14">
        <f t="shared" ref="G272:J272" ca="1" si="228">G258</f>
        <v>-346.56900000000002</v>
      </c>
      <c r="H272" s="14">
        <f t="shared" ca="1" si="228"/>
        <v>-3.8889999999999993</v>
      </c>
      <c r="I272" s="14">
        <f t="shared" ca="1" si="228"/>
        <v>26.127000000000002</v>
      </c>
      <c r="J272" s="14">
        <f t="shared" ca="1" si="228"/>
        <v>26.182000000000002</v>
      </c>
      <c r="K272" s="14">
        <f t="shared" ca="1" si="222"/>
        <v>-372.69600000000003</v>
      </c>
      <c r="L272" s="14">
        <f t="shared" ca="1" si="222"/>
        <v>-30.071000000000002</v>
      </c>
      <c r="M272" s="14">
        <f t="shared" ca="1" si="219"/>
        <v>-381.71730000000002</v>
      </c>
      <c r="N272" s="14">
        <f t="shared" ca="1" si="220"/>
        <v>-141.87980000000002</v>
      </c>
      <c r="O272" s="14">
        <f ca="1">F272+M272</f>
        <v>-1340.7523000000001</v>
      </c>
      <c r="P272" s="14">
        <f ca="1">F272-M272</f>
        <v>-577.31770000000006</v>
      </c>
      <c r="Q272" s="14">
        <f ca="1">F272+N272</f>
        <v>-1100.9148</v>
      </c>
      <c r="R272" s="14">
        <f ca="1">F272-N272</f>
        <v>-817.15520000000004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9" t="s">
        <v>113</v>
      </c>
      <c r="AA273" s="59"/>
      <c r="AB273" s="59"/>
      <c r="AC273" s="59" t="s">
        <v>114</v>
      </c>
      <c r="AD273" s="59"/>
      <c r="AE273" s="59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9"/>
      <c r="AI274" s="59"/>
      <c r="AJ274" s="59"/>
    </row>
    <row r="275" spans="1:36" x14ac:dyDescent="0.2">
      <c r="A275" s="1">
        <f ca="1">B242</f>
        <v>20</v>
      </c>
      <c r="D275" s="1" t="s">
        <v>52</v>
      </c>
      <c r="E275" s="17">
        <f ca="1">E261</f>
        <v>5.5932631578947367</v>
      </c>
      <c r="F275" s="4">
        <f t="shared" ref="F275:I276" ca="1" si="229">O261</f>
        <v>18.927713157894736</v>
      </c>
      <c r="G275" s="4">
        <f t="shared" ca="1" si="229"/>
        <v>-12.38881842105263</v>
      </c>
      <c r="H275" s="18">
        <f t="shared" ca="1" si="229"/>
        <v>51.869086842105261</v>
      </c>
      <c r="I275" s="18">
        <f t="shared" ca="1" si="229"/>
        <v>-45.330192105263151</v>
      </c>
      <c r="J275" s="4">
        <f>INDEX($N$33:$N$44,MATCH(A277,$L$33:$L$44,-1),1)</f>
        <v>154.596</v>
      </c>
      <c r="K275" s="17">
        <f ca="1">MAX(ABS(F275),IF(J275="---",0,0.3*J275))</f>
        <v>46.378799999999998</v>
      </c>
      <c r="L275" s="17">
        <f ca="1">MAX(ABS(G275),IF(J275="---",0,0.3*J275))</f>
        <v>46.378799999999998</v>
      </c>
      <c r="M275" s="17">
        <f ca="1">MAX(ABS(H275),J275)</f>
        <v>154.596</v>
      </c>
      <c r="N275" s="17">
        <f ca="1">MAX(ABS(I275),J275)</f>
        <v>154.596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5.3670458364337108</v>
      </c>
      <c r="T275" s="19">
        <f ca="1">MAX(N275-$Z243*(1-((0.48*$Z242+N277)/(0.48*$Z242))^2),0)/(($F243-2*$F244)*$O$2)*1000</f>
        <v>7.4694774636999401</v>
      </c>
      <c r="U275" s="17">
        <f ca="1">MAX(P275:T275)</f>
        <v>7.4694774636999401</v>
      </c>
      <c r="V275" s="49">
        <f>AB277</f>
        <v>12.566370614359172</v>
      </c>
      <c r="W275" s="8">
        <f>2*V275*$O$2/10</f>
        <v>983.45509155854393</v>
      </c>
      <c r="X275" s="4">
        <f>W275*(F243-2*F244)/200</f>
        <v>108.18006007143984</v>
      </c>
      <c r="Y275" s="1"/>
      <c r="Z275">
        <v>4</v>
      </c>
      <c r="AA275">
        <v>20</v>
      </c>
      <c r="AB275">
        <f>((PI()*(AA275/10)^2)/4)*Z275</f>
        <v>12.566370614359172</v>
      </c>
      <c r="AC275">
        <v>3</v>
      </c>
      <c r="AD275">
        <v>20</v>
      </c>
      <c r="AE275">
        <f>((PI()*(AD275/10)^2)/4)*AC275</f>
        <v>9.4247779607693793</v>
      </c>
      <c r="AH275" s="59"/>
      <c r="AI275" s="59"/>
      <c r="AJ275" s="59"/>
    </row>
    <row r="276" spans="1:36" x14ac:dyDescent="0.2">
      <c r="A276" s="12" t="s">
        <v>29</v>
      </c>
      <c r="D276" s="1" t="s">
        <v>53</v>
      </c>
      <c r="E276" s="17">
        <f ca="1">E262</f>
        <v>1.7417368421052632</v>
      </c>
      <c r="F276" s="18">
        <f t="shared" ca="1" si="229"/>
        <v>76.757452631578957</v>
      </c>
      <c r="G276" s="18">
        <f t="shared" ca="1" si="229"/>
        <v>-73.964242105263168</v>
      </c>
      <c r="H276" s="4">
        <f t="shared" ca="1" si="229"/>
        <v>-25.885073684210528</v>
      </c>
      <c r="I276" s="4">
        <f t="shared" ca="1" si="229"/>
        <v>28.678284210526318</v>
      </c>
      <c r="J276" s="4">
        <f>INDEX($O$33:$O$44,MATCH(A277,$L$33:$L$44,-1),1)</f>
        <v>157.93049999999999</v>
      </c>
      <c r="K276" s="17">
        <f ca="1">MAX(ABS(F276),J276)</f>
        <v>157.93049999999999</v>
      </c>
      <c r="L276" s="17">
        <f ca="1">MAX(ABS(G276),J276)</f>
        <v>157.93049999999999</v>
      </c>
      <c r="M276" s="17">
        <f ca="1">MAX(ABS(H276),IF(J276="---",0,0.3*J276))</f>
        <v>47.379149999999996</v>
      </c>
      <c r="N276" s="17">
        <f ca="1">MAX(ABS(I276),IF(J276="---",0,0.3*J276))</f>
        <v>47.379149999999996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-1502.4730000000002</v>
      </c>
      <c r="F277" s="8">
        <f ca="1">O265</f>
        <v>-1319.7523000000001</v>
      </c>
      <c r="G277" s="8">
        <f ca="1">P265</f>
        <v>-556.31770000000006</v>
      </c>
      <c r="H277" s="8">
        <f ca="1">Q265</f>
        <v>-1079.9148</v>
      </c>
      <c r="I277" s="8">
        <f ca="1">R265</f>
        <v>-796.15520000000004</v>
      </c>
      <c r="K277" s="17">
        <f ca="1">F277</f>
        <v>-1319.7523000000001</v>
      </c>
      <c r="L277" s="17">
        <f t="shared" ref="L277:N277" ca="1" si="230">G277</f>
        <v>-556.31770000000006</v>
      </c>
      <c r="M277" s="17">
        <f t="shared" ca="1" si="230"/>
        <v>-1079.9148</v>
      </c>
      <c r="N277" s="17">
        <f t="shared" ca="1" si="230"/>
        <v>-796.15520000000004</v>
      </c>
      <c r="AB277">
        <f>SUM(AB275:AB276)</f>
        <v>12.566370614359172</v>
      </c>
      <c r="AE277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229.47018385884314</v>
      </c>
      <c r="K278" s="4">
        <f ca="1">($Z243+$X275)*(1-ABS((0.48*$Z242+K277)/(0.48*$Z242+$W275))^(1+1/(1+$W275/$Z242)))</f>
        <v>225.28565451362721</v>
      </c>
      <c r="L278" s="4">
        <f ca="1">($Z243+$X275)*(1-ABS((0.48*$Z242+L277)/(0.48*$Z242+$W275))^(1+1/(1+$W275/$Z242)))</f>
        <v>182.97358252125633</v>
      </c>
      <c r="M278" s="4">
        <f ca="1">($Z243+$X275)*(1-ABS((0.48*$Z242+M277)/(0.48*$Z242+$W275))^(1+1/(1+$W275/$Z242)))</f>
        <v>216.01537042200917</v>
      </c>
      <c r="N278" s="4">
        <f ca="1">($Z243+$X275)*(1-ABS((0.48*$Z242+N277)/(0.48*$Z242+$W275))^(1+1/(1+$W275/$Z242)))</f>
        <v>200.16214877779782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588.96344175605316</v>
      </c>
      <c r="K279" s="4">
        <f ca="1">($Z244+$X276)*(1-ABS((0.48*$Z242+K277)/(0.48*$Z242+$W276))^(1+1/(1+$W276/$Z242)))</f>
        <v>577.18161611145001</v>
      </c>
      <c r="L279" s="4">
        <f ca="1">($Z244+$X276)*(1-ABS((0.48*$Z242+L277)/(0.48*$Z242+$W276))^(1+1/(1+$W276/$Z242)))</f>
        <v>451.51030567660098</v>
      </c>
      <c r="M279" s="4">
        <f ca="1">($Z244+$X276)*(1-ABS((0.48*$Z242+M277)/(0.48*$Z242+$W276))^(1+1/(1+$W276/$Z242)))</f>
        <v>550.27273086101047</v>
      </c>
      <c r="N279" s="4">
        <f ca="1">($Z244+$X276)*(1-ABS((0.48*$Z242+N277)/(0.48*$Z242+$W276))^(1+1/(1+$W276/$Z242)))</f>
        <v>503.24777092191022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3.9662920501294108E-3</v>
      </c>
      <c r="K280" s="3">
        <f t="shared" ref="K280:N280" ca="1" si="231">ABS(K275/K278)^1.5+ABS(K276/K279)^1.5</f>
        <v>0.23653677026389996</v>
      </c>
      <c r="L280" s="3">
        <f t="shared" ca="1" si="231"/>
        <v>0.33448351583259228</v>
      </c>
      <c r="M280" s="3">
        <f t="shared" ca="1" si="231"/>
        <v>0.63070369318927133</v>
      </c>
      <c r="N280" s="3">
        <f t="shared" ca="1" si="231"/>
        <v>0.70766020274959951</v>
      </c>
    </row>
    <row r="281" spans="1:36" x14ac:dyDescent="0.2">
      <c r="Z281" s="59" t="s">
        <v>113</v>
      </c>
      <c r="AA281" s="59"/>
      <c r="AB281" s="59"/>
      <c r="AC281" s="59" t="s">
        <v>114</v>
      </c>
      <c r="AD281" s="59"/>
      <c r="AE281" s="59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-4.2619999999999996</v>
      </c>
      <c r="F283" s="4">
        <f ca="1">O268</f>
        <v>-23.069800000000001</v>
      </c>
      <c r="G283" s="4">
        <f t="shared" ref="F283:I284" ca="1" si="232">P268</f>
        <v>18.0458</v>
      </c>
      <c r="H283" s="18">
        <f t="shared" ca="1" si="232"/>
        <v>-66.387899999999988</v>
      </c>
      <c r="I283" s="18">
        <f t="shared" ca="1" si="232"/>
        <v>61.363899999999994</v>
      </c>
      <c r="J283" s="4" t="str">
        <f>INDEX($N$33:$N$44,MATCH(A277,$L$33:$L$44,-1)+1,1)</f>
        <v>---</v>
      </c>
      <c r="K283" s="17">
        <f ca="1">MAX(ABS(F283),IF(J283="---",0,0.3*J283))</f>
        <v>23.069800000000001</v>
      </c>
      <c r="L283" s="17">
        <f ca="1">MAX(ABS(G283),IF(J283="---",0,0.3*J283))</f>
        <v>18.0458</v>
      </c>
      <c r="M283" s="17">
        <f ca="1">MAX(ABS(H283),J283)</f>
        <v>66.387899999999988</v>
      </c>
      <c r="N283" s="17">
        <f ca="1">MAX(ABS(I283),J283)</f>
        <v>61.363899999999994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12.566370614359172</v>
      </c>
      <c r="W283" s="8">
        <f>2*V283*$O$2/10</f>
        <v>983.45509155854393</v>
      </c>
      <c r="X283" s="4">
        <f>W283*(F243-2*F244)/200</f>
        <v>108.18006007143984</v>
      </c>
      <c r="Z283">
        <v>4</v>
      </c>
      <c r="AA283">
        <v>20</v>
      </c>
      <c r="AB283">
        <f>((PI()*(AA283/10)^2)/4)*Z283</f>
        <v>12.566370614359172</v>
      </c>
      <c r="AC283">
        <v>3</v>
      </c>
      <c r="AD283">
        <v>20</v>
      </c>
      <c r="AE28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-2.298</v>
      </c>
      <c r="F284" s="18">
        <f t="shared" ca="1" si="232"/>
        <v>-327.82910000000004</v>
      </c>
      <c r="G284" s="18">
        <f t="shared" ca="1" si="232"/>
        <v>324.66309999999999</v>
      </c>
      <c r="H284" s="4">
        <f t="shared" ca="1" si="232"/>
        <v>124.7984</v>
      </c>
      <c r="I284" s="4">
        <f t="shared" ca="1" si="232"/>
        <v>-127.9644</v>
      </c>
      <c r="J284" s="4" t="str">
        <f>INDEX($O$33:$O$44,MATCH(A277,$L$33:$L$44,-1)+1,1)</f>
        <v>---</v>
      </c>
      <c r="K284" s="17">
        <f ca="1">MAX(ABS(F284),J284)</f>
        <v>327.82910000000004</v>
      </c>
      <c r="L284" s="17">
        <f ca="1">MAX(ABS(G284),J284)</f>
        <v>324.66309999999999</v>
      </c>
      <c r="M284" s="17">
        <f ca="1">MAX(ABS(H284),IF(J284="---",0,0.3*J284))</f>
        <v>124.7984</v>
      </c>
      <c r="N284" s="17">
        <f ca="1">MAX(ABS(I284),IF(J284="---",0,0.3*J284))</f>
        <v>127.9644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0.41969136017529018</v>
      </c>
      <c r="R284" s="19">
        <f ca="1">MAX(L284-$Z244*(1-((0.48*$Z242+L285)/(0.48*$Z242))^2),0)/(($F242-2*$F244)*$O$2)*1000</f>
        <v>4.7767977541125157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4.7767977541125157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-1529.7730000000001</v>
      </c>
      <c r="F285" s="8">
        <f ca="1">O272</f>
        <v>-1340.7523000000001</v>
      </c>
      <c r="G285" s="8">
        <f ca="1">P272</f>
        <v>-577.31770000000006</v>
      </c>
      <c r="H285" s="8">
        <f ca="1">Q272</f>
        <v>-1100.9148</v>
      </c>
      <c r="I285" s="8">
        <f ca="1">R272</f>
        <v>-817.15520000000004</v>
      </c>
      <c r="K285" s="17">
        <f ca="1">F285</f>
        <v>-1340.7523000000001</v>
      </c>
      <c r="L285" s="17">
        <f t="shared" ref="L285:N285" ca="1" si="233">G285</f>
        <v>-577.31770000000006</v>
      </c>
      <c r="M285" s="17">
        <f t="shared" ca="1" si="233"/>
        <v>-1100.9148</v>
      </c>
      <c r="N285" s="17">
        <f t="shared" ca="1" si="233"/>
        <v>-817.15520000000004</v>
      </c>
      <c r="AB285">
        <f>SUM(AB283:AB284)</f>
        <v>12.566370614359172</v>
      </c>
      <c r="AE28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229.85102607243093</v>
      </c>
      <c r="K286" s="4">
        <f ca="1">($Z243+$X283)*(1-ABS((0.48*$Z242+K285)/(0.48*$Z242+$W283))^(1+1/(1+$W283/$Z242)))</f>
        <v>225.90133509172904</v>
      </c>
      <c r="L286" s="4">
        <f ca="1">($Z243+$X283)*(1-ABS((0.48*$Z242+L285)/(0.48*$Z242+$W283))^(1+1/(1+$W283/$Z242)))</f>
        <v>184.61134777709677</v>
      </c>
      <c r="M286" s="4">
        <f ca="1">($Z243+$X283)*(1-ABS((0.48*$Z242+M285)/(0.48*$Z242+$W283))^(1+1/(1+$W283/$Z242)))</f>
        <v>216.98453428472919</v>
      </c>
      <c r="N286" s="4">
        <f ca="1">($Z243+$X283)*(1-ABS((0.48*$Z242+N285)/(0.48*$Z242+$W283))^(1+1/(1+$W283/$Z242)))</f>
        <v>201.50589854760059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590.00353400832171</v>
      </c>
      <c r="K287" s="4">
        <f ca="1">($Z244+$X284)*(1-ABS((0.48*$Z242+K285)/(0.48*$Z242+$W284))^(1+1/(1+$W284/$Z242)))</f>
        <v>578.93878775837493</v>
      </c>
      <c r="L287" s="4">
        <f ca="1">($Z244+$X284)*(1-ABS((0.48*$Z242+L285)/(0.48*$Z242+$W284))^(1+1/(1+$W284/$Z242)))</f>
        <v>456.46429990935223</v>
      </c>
      <c r="M287" s="4">
        <f ca="1">($Z244+$X284)*(1-ABS((0.48*$Z242+M285)/(0.48*$Z242+$W284))^(1+1/(1+$W284/$Z242)))</f>
        <v>553.11432640193379</v>
      </c>
      <c r="N287" s="4">
        <f ca="1">($Z244+$X284)*(1-ABS((0.48*$Z242+N285)/(0.48*$Z242+$W284))^(1+1/(1+$W284/$Z242)))</f>
        <v>507.26490291051579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2.7680132972072863E-3</v>
      </c>
      <c r="K288" s="3">
        <f t="shared" ref="K288:N288" ca="1" si="234">ABS(K283/K286)^1.5+ABS(K284/K287)^1.5</f>
        <v>0.45874583954561915</v>
      </c>
      <c r="L288" s="3">
        <f t="shared" ca="1" si="234"/>
        <v>0.63040681436190782</v>
      </c>
      <c r="M288" s="3">
        <f t="shared" ca="1" si="234"/>
        <v>0.27640944147925961</v>
      </c>
      <c r="N288" s="3">
        <f t="shared" ca="1" si="234"/>
        <v>0.29475114919408152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2017-02-28T10:16:34Z</dcterms:modified>
</cp:coreProperties>
</file>