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84" i="3" l="1"/>
  <c r="AB284" i="3"/>
  <c r="AE283" i="3"/>
  <c r="AB283" i="3"/>
  <c r="AE276" i="3"/>
  <c r="AB276" i="3"/>
  <c r="AE275" i="3"/>
  <c r="AB275" i="3"/>
  <c r="AE236" i="3"/>
  <c r="AB236" i="3"/>
  <c r="AE235" i="3"/>
  <c r="AB235" i="3"/>
  <c r="AE228" i="3"/>
  <c r="AB228" i="3"/>
  <c r="AE227" i="3"/>
  <c r="AB227" i="3"/>
  <c r="AE187" i="3"/>
  <c r="AB187" i="3"/>
  <c r="AE186" i="3"/>
  <c r="AB186" i="3"/>
  <c r="AE89" i="3"/>
  <c r="AB89" i="3"/>
  <c r="AE88" i="3"/>
  <c r="AB88" i="3"/>
  <c r="AE179" i="3"/>
  <c r="AB179" i="3"/>
  <c r="AE178" i="3"/>
  <c r="AB178" i="3"/>
  <c r="AE138" i="3"/>
  <c r="AB138" i="3"/>
  <c r="AE137" i="3"/>
  <c r="AB137" i="3"/>
  <c r="AE130" i="3"/>
  <c r="AB130" i="3"/>
  <c r="AE129" i="3"/>
  <c r="AB129" i="3"/>
  <c r="AE81" i="3" l="1"/>
  <c r="AB81" i="3"/>
  <c r="AE80" i="3"/>
  <c r="AB80" i="3"/>
  <c r="AB188" i="3"/>
  <c r="V186" i="3" s="1"/>
  <c r="AE180" i="3"/>
  <c r="V179" i="3" s="1"/>
  <c r="AB180" i="3"/>
  <c r="V178" i="3" s="1"/>
  <c r="AE90" i="3" l="1"/>
  <c r="V89" i="3" s="1"/>
  <c r="AB90" i="3"/>
  <c r="V88" i="3" s="1"/>
  <c r="AE82" i="3"/>
  <c r="V81" i="3" s="1"/>
  <c r="AB82" i="3"/>
  <c r="V80" i="3" s="1"/>
  <c r="AE131" i="3"/>
  <c r="V130" i="3" s="1"/>
  <c r="AB131" i="3"/>
  <c r="V129" i="3" s="1"/>
  <c r="AE139" i="3"/>
  <c r="V138" i="3" s="1"/>
  <c r="AB139" i="3"/>
  <c r="V137" i="3" s="1"/>
  <c r="AE188" i="3"/>
  <c r="V187" i="3" s="1"/>
  <c r="AE229" i="3"/>
  <c r="V228" i="3" s="1"/>
  <c r="AB229" i="3"/>
  <c r="V227" i="3" s="1"/>
  <c r="AE237" i="3"/>
  <c r="V236" i="3" s="1"/>
  <c r="AB237" i="3"/>
  <c r="V235" i="3" s="1"/>
  <c r="A229" i="3"/>
  <c r="A180" i="3"/>
  <c r="A131" i="3"/>
  <c r="S2" i="3"/>
  <c r="S1" i="3" s="1"/>
  <c r="AB277" i="3" l="1"/>
  <c r="V275" i="3" s="1"/>
  <c r="AE277" i="3"/>
  <c r="V276" i="3" s="1"/>
  <c r="AE285" i="3"/>
  <c r="V284" i="3" s="1"/>
  <c r="AB285" i="3"/>
  <c r="V283" i="3" s="1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36" i="3" s="1"/>
  <c r="X236" i="3" s="1"/>
  <c r="O1" i="3"/>
  <c r="B4" i="3"/>
  <c r="W235" i="3" l="1"/>
  <c r="X235" i="3" s="1"/>
  <c r="W227" i="3"/>
  <c r="X227" i="3" s="1"/>
  <c r="W129" i="3"/>
  <c r="X129" i="3" s="1"/>
  <c r="W137" i="3"/>
  <c r="X137" i="3" s="1"/>
  <c r="Z242" i="3"/>
  <c r="Z145" i="3"/>
  <c r="Z194" i="3"/>
  <c r="Z96" i="3"/>
  <c r="W228" i="3"/>
  <c r="X228" i="3" s="1"/>
  <c r="W179" i="3"/>
  <c r="X179" i="3" s="1"/>
  <c r="W186" i="3"/>
  <c r="X186" i="3" s="1"/>
  <c r="W178" i="3"/>
  <c r="X178" i="3" s="1"/>
  <c r="W130" i="3"/>
  <c r="X130" i="3" s="1"/>
  <c r="W138" i="3"/>
  <c r="X138" i="3" s="1"/>
  <c r="W187" i="3"/>
  <c r="X187" i="3" s="1"/>
  <c r="W284" i="3"/>
  <c r="X284" i="3" s="1"/>
  <c r="N41" i="3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W81" i="3"/>
  <c r="X81" i="3" s="1"/>
  <c r="N37" i="3"/>
  <c r="J129" i="3" s="1"/>
  <c r="L4" i="3"/>
  <c r="Z196" i="3" l="1"/>
  <c r="Z195" i="3"/>
  <c r="J235" i="3"/>
  <c r="Z147" i="3"/>
  <c r="Z146" i="3"/>
  <c r="Z98" i="3"/>
  <c r="Z97" i="3"/>
  <c r="J236" i="3"/>
  <c r="J227" i="3"/>
  <c r="J80" i="3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I160" i="3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G173" i="3" s="1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K175" i="3" l="1"/>
  <c r="AC96" i="3"/>
  <c r="AC97" i="3"/>
  <c r="P187" i="3"/>
  <c r="G174" i="3"/>
  <c r="K174" i="3" s="1"/>
  <c r="N174" i="3" s="1"/>
  <c r="Q174" i="3" s="1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N175" i="3" l="1"/>
  <c r="AC146" i="3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<sst xmlns="http://schemas.openxmlformats.org/spreadsheetml/2006/main" count="1913" uniqueCount="121">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</sst>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S66" zoomScale="70" zoomScaleNormal="70" workbookViewId="0">
      <selection activeCell="Z90" sqref="Z90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21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21</v>
      </c>
      <c r="B4" s="21">
        <f ca="1">MATCH(C2,INDIRECT("Pilastri!B1:B"&amp;TRIM(S1)),0)</f>
        <v>402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-32.494</v>
      </c>
      <c r="F4" s="22">
        <f ca="1">INDEX(Pilastri!$A$1:$K$10000,$B4,7)</f>
        <v>-22.431000000000001</v>
      </c>
      <c r="G4" s="22">
        <f ca="1">INDEX(Pilastri!$A$1:$K$10000,$B4,8)</f>
        <v>42.003999999999998</v>
      </c>
      <c r="H4" s="22">
        <f ca="1">INDEX(Pilastri!$A$1:$K$10000,$B4,9)</f>
        <v>-6.8529999999999998</v>
      </c>
      <c r="I4" s="22">
        <f ca="1">INDEX(Pilastri!$A$1:$K$10000,$B4,10)</f>
        <v>-5.3920000000000003</v>
      </c>
      <c r="J4" s="22">
        <f ca="1">INDEX(Pilastri!$A$1:$K$10000,$B4,11)</f>
        <v>-5.4039999999999999</v>
      </c>
      <c r="K4" s="21">
        <f ca="1">INDEX(Pilastri!$A$1:$K$10000,$L4,2)</f>
        <v>21</v>
      </c>
      <c r="L4" s="21">
        <f ca="1">MATCH(C2,INDIRECT("Pilastri!B"&amp;TRIM(S2)&amp;":B10000"),0)+S1</f>
        <v>522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56.142000000000003</v>
      </c>
      <c r="P4" s="22">
        <f ca="1">INDEX(Pilastri!$A$1:$K$10000,$L4,7)</f>
        <v>48.326000000000001</v>
      </c>
      <c r="Q4" s="22">
        <f ca="1">INDEX(Pilastri!$A$1:$K$10000,$L4,8)</f>
        <v>4.1529999999999996</v>
      </c>
      <c r="R4" s="22">
        <f ca="1">INDEX(Pilastri!$A$1:$K$10000,$L4,9)</f>
        <v>27.12</v>
      </c>
      <c r="S4" s="22">
        <f ca="1">INDEX(Pilastri!$A$1:$K$10000,$L4,10)</f>
        <v>-2.6619999999999999</v>
      </c>
      <c r="T4" s="22">
        <f ca="1">INDEX(Pilastri!$A$1:$K$10000,$L4,11)</f>
        <v>-2.6680000000000001</v>
      </c>
      <c r="U4" s="22"/>
      <c r="V4" s="38">
        <f ca="1">K4</f>
        <v>21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403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22.417000000000002</v>
      </c>
      <c r="F5" s="25">
        <f ca="1">INDEX(Pilastri!$A$1:$K$10000,$B5,7)</f>
        <v>15.227</v>
      </c>
      <c r="G5" s="25">
        <f ca="1">INDEX(Pilastri!$A$1:$K$10000,$B5,8)</f>
        <v>-20.716999999999999</v>
      </c>
      <c r="H5" s="25">
        <f ca="1">INDEX(Pilastri!$A$1:$K$10000,$B5,9)</f>
        <v>4.8159999999999998</v>
      </c>
      <c r="I5" s="25">
        <f ca="1">INDEX(Pilastri!$A$1:$K$10000,$B5,10)</f>
        <v>2.298</v>
      </c>
      <c r="J5" s="25">
        <f ca="1">INDEX(Pilastri!$A$1:$K$10000,$B5,11)</f>
        <v>2.3029999999999999</v>
      </c>
      <c r="K5" s="24"/>
      <c r="L5" s="1">
        <f ca="1">L4+1</f>
        <v>523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-49.051000000000002</v>
      </c>
      <c r="P5" s="25">
        <f ca="1">INDEX(Pilastri!$A$1:$K$10000,$L5,7)</f>
        <v>-36.869999999999997</v>
      </c>
      <c r="Q5" s="25">
        <f ca="1">INDEX(Pilastri!$A$1:$K$10000,$L5,8)</f>
        <v>-3.9209999999999998</v>
      </c>
      <c r="R5" s="25">
        <f ca="1">INDEX(Pilastri!$A$1:$K$10000,$L5,9)</f>
        <v>-24.928999999999998</v>
      </c>
      <c r="S5" s="25">
        <f ca="1">INDEX(Pilastri!$A$1:$K$10000,$L5,10)</f>
        <v>2.4159999999999999</v>
      </c>
      <c r="T5" s="25">
        <f ca="1">INDEX(Pilastri!$A$1:$K$10000,$L5,11)</f>
        <v>2.4209999999999998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404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-16.638999999999999</v>
      </c>
      <c r="F6" s="25">
        <f ca="1">INDEX(Pilastri!$A$1:$K$10000,$B6,7)</f>
        <v>-11.412000000000001</v>
      </c>
      <c r="G6" s="25">
        <f ca="1">INDEX(Pilastri!$A$1:$K$10000,$B6,8)</f>
        <v>18.149000000000001</v>
      </c>
      <c r="H6" s="25">
        <f ca="1">INDEX(Pilastri!$A$1:$K$10000,$B6,9)</f>
        <v>-3.4910000000000001</v>
      </c>
      <c r="I6" s="25">
        <f ca="1">INDEX(Pilastri!$A$1:$K$10000,$B6,10)</f>
        <v>-2.331</v>
      </c>
      <c r="J6" s="25">
        <f ca="1">INDEX(Pilastri!$A$1:$K$10000,$B6,11)</f>
        <v>-2.3359999999999999</v>
      </c>
      <c r="K6" s="24"/>
      <c r="L6" s="1">
        <f t="shared" ref="L6:L7" ca="1" si="1">L5+1</f>
        <v>524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31.876000000000001</v>
      </c>
      <c r="P6" s="25">
        <f ca="1">INDEX(Pilastri!$A$1:$K$10000,$L6,7)</f>
        <v>25.817</v>
      </c>
      <c r="Q6" s="25">
        <f ca="1">INDEX(Pilastri!$A$1:$K$10000,$L6,8)</f>
        <v>2.4460000000000002</v>
      </c>
      <c r="R6" s="25">
        <f ca="1">INDEX(Pilastri!$A$1:$K$10000,$L6,9)</f>
        <v>15.768000000000001</v>
      </c>
      <c r="S6" s="25">
        <f ca="1">INDEX(Pilastri!$A$1:$K$10000,$L6,10)</f>
        <v>-1.5389999999999999</v>
      </c>
      <c r="T6" s="25">
        <f ca="1">INDEX(Pilastri!$A$1:$K$10000,$L6,11)</f>
        <v>-1.542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405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-38.280999999999999</v>
      </c>
      <c r="F7" s="25">
        <f ca="1">INDEX(Pilastri!$A$1:$K$10000,$B7,7)</f>
        <v>-26.489000000000001</v>
      </c>
      <c r="G7" s="25">
        <f ca="1">INDEX(Pilastri!$A$1:$K$10000,$B7,8)</f>
        <v>14.48</v>
      </c>
      <c r="H7" s="25">
        <f ca="1">INDEX(Pilastri!$A$1:$K$10000,$B7,9)</f>
        <v>-2.3519999999999999</v>
      </c>
      <c r="I7" s="25">
        <f ca="1">INDEX(Pilastri!$A$1:$K$10000,$B7,10)</f>
        <v>-1.8580000000000001</v>
      </c>
      <c r="J7" s="25">
        <f ca="1">INDEX(Pilastri!$A$1:$K$10000,$B7,11)</f>
        <v>-1.8620000000000001</v>
      </c>
      <c r="K7" s="24"/>
      <c r="L7" s="1">
        <f t="shared" ca="1" si="1"/>
        <v>525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-92.65</v>
      </c>
      <c r="P7" s="25">
        <f ca="1">INDEX(Pilastri!$A$1:$K$10000,$L7,7)</f>
        <v>-89.253</v>
      </c>
      <c r="Q7" s="25">
        <f ca="1">INDEX(Pilastri!$A$1:$K$10000,$L7,8)</f>
        <v>-1.923</v>
      </c>
      <c r="R7" s="25">
        <f ca="1">INDEX(Pilastri!$A$1:$K$10000,$L7,9)</f>
        <v>-12.48</v>
      </c>
      <c r="S7" s="25">
        <f ca="1">INDEX(Pilastri!$A$1:$K$10000,$L7,10)</f>
        <v>1.222</v>
      </c>
      <c r="T7" s="25">
        <f ca="1">INDEX(Pilastri!$A$1:$K$10000,$L7,11)</f>
        <v>1.2250000000000001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-130.93100000000001</v>
      </c>
      <c r="Z7" s="42">
        <f t="shared" ca="1" si="2"/>
        <v>-115.742</v>
      </c>
      <c r="AA7" s="42">
        <f t="shared" ca="1" si="2"/>
        <v>12.557</v>
      </c>
      <c r="AB7" s="42">
        <f t="shared" ca="1" si="2"/>
        <v>-14.832000000000001</v>
      </c>
      <c r="AC7" s="42">
        <f t="shared" ca="1" si="2"/>
        <v>-0.63600000000000012</v>
      </c>
      <c r="AD7" s="44">
        <f t="shared" ca="1" si="2"/>
        <v>-0.63700000000000001</v>
      </c>
    </row>
    <row r="8" spans="1:30" x14ac:dyDescent="0.2">
      <c r="A8" s="23"/>
      <c r="B8" s="1">
        <f ca="1">IF(ROW(C8)-ROW(C$4)&gt;=4*$C$4,"",B7+1)</f>
        <v>406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-15.262</v>
      </c>
      <c r="F8" s="25">
        <f ca="1">IF(D8="","",INDEX(Pilastri!$A$1:$K$10000,$B8,7))</f>
        <v>-11.195</v>
      </c>
      <c r="G8" s="25">
        <f ca="1">IF(E8="","",INDEX(Pilastri!$A$1:$K$10000,$B8,8))</f>
        <v>85.805999999999997</v>
      </c>
      <c r="H8" s="25">
        <f ca="1">IF(F8="","",INDEX(Pilastri!$A$1:$K$10000,$B8,9))</f>
        <v>-10.170999999999999</v>
      </c>
      <c r="I8" s="25">
        <f ca="1">IF(G8="","",INDEX(Pilastri!$A$1:$K$10000,$B8,10))</f>
        <v>-10.208</v>
      </c>
      <c r="J8" s="25">
        <f ca="1">IF(H8="","",INDEX(Pilastri!$A$1:$K$10000,$B8,11))</f>
        <v>-10.23</v>
      </c>
      <c r="K8" s="24"/>
      <c r="L8" s="1">
        <f ca="1">IF(ROW(M8)-ROW(M$4)&gt;=4*$C$4,"",L7+1)</f>
        <v>526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39.755000000000003</v>
      </c>
      <c r="P8" s="25">
        <f ca="1">IF(N8="","",INDEX(Pilastri!$A$1:$K$10000,$L8,7))</f>
        <v>24.234000000000002</v>
      </c>
      <c r="Q8" s="25">
        <f ca="1">IF(O8="","",INDEX(Pilastri!$A$1:$K$10000,$L8,8))</f>
        <v>5.3179999999999996</v>
      </c>
      <c r="R8" s="25">
        <f ca="1">IF(P8="","",INDEX(Pilastri!$A$1:$K$10000,$L8,9))</f>
        <v>42.982999999999997</v>
      </c>
      <c r="S8" s="25">
        <f ca="1">IF(Q8="","",INDEX(Pilastri!$A$1:$K$10000,$L8,10))</f>
        <v>-4.3209999999999997</v>
      </c>
      <c r="T8" s="25">
        <f ca="1">IF(R8="","",INDEX(Pilastri!$A$1:$K$10000,$L8,11))</f>
        <v>-4.33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407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15.468</v>
      </c>
      <c r="F9" s="25">
        <f ca="1">IF(D9="","",INDEX(Pilastri!$A$1:$K$10000,$B9,7))</f>
        <v>11.092000000000001</v>
      </c>
      <c r="G9" s="25">
        <f ca="1">IF(E9="","",INDEX(Pilastri!$A$1:$K$10000,$B9,8))</f>
        <v>-48.070999999999998</v>
      </c>
      <c r="H9" s="25">
        <f ca="1">IF(F9="","",INDEX(Pilastri!$A$1:$K$10000,$B9,9))</f>
        <v>6.4269999999999996</v>
      </c>
      <c r="I9" s="25">
        <f ca="1">IF(G9="","",INDEX(Pilastri!$A$1:$K$10000,$B9,10))</f>
        <v>5.6479999999999997</v>
      </c>
      <c r="J9" s="25">
        <f ca="1">IF(H9="","",INDEX(Pilastri!$A$1:$K$10000,$B9,11))</f>
        <v>5.66</v>
      </c>
      <c r="K9" s="24"/>
      <c r="L9" s="24">
        <f t="shared" ref="L9:L27" ca="1" si="4">IF(ROW(M9)-ROW(M$4)&gt;=4*$C$4,"",L8+1)</f>
        <v>527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-39.639000000000003</v>
      </c>
      <c r="P9" s="25">
        <f ca="1">IF(N9="","",INDEX(Pilastri!$A$1:$K$10000,$L9,7))</f>
        <v>-24.879000000000001</v>
      </c>
      <c r="Q9" s="25">
        <f ca="1">IF(O9="","",INDEX(Pilastri!$A$1:$K$10000,$L9,8))</f>
        <v>-5.0519999999999996</v>
      </c>
      <c r="R9" s="25">
        <f ca="1">IF(P9="","",INDEX(Pilastri!$A$1:$K$10000,$L9,9))</f>
        <v>-40.173999999999999</v>
      </c>
      <c r="S9" s="25">
        <f ca="1">IF(Q9="","",INDEX(Pilastri!$A$1:$K$10000,$L9,10))</f>
        <v>4.04</v>
      </c>
      <c r="T9" s="25">
        <f ca="1">IF(R9="","",INDEX(Pilastri!$A$1:$K$10000,$L9,11))</f>
        <v>4.0490000000000004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408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-9.3119999999999994</v>
      </c>
      <c r="F10" s="25">
        <f ca="1">IF(D10="","",INDEX(Pilastri!$A$1:$K$10000,$B10,7))</f>
        <v>-6.7539999999999996</v>
      </c>
      <c r="G10" s="25">
        <f ca="1">IF(E10="","",INDEX(Pilastri!$A$1:$K$10000,$B10,8))</f>
        <v>40.03</v>
      </c>
      <c r="H10" s="25">
        <f ca="1">IF(F10="","",INDEX(Pilastri!$A$1:$K$10000,$B10,9))</f>
        <v>-5.0069999999999997</v>
      </c>
      <c r="I10" s="25">
        <f ca="1">IF(G10="","",INDEX(Pilastri!$A$1:$K$10000,$B10,10))</f>
        <v>-4.8049999999999997</v>
      </c>
      <c r="J10" s="25">
        <f ca="1">IF(H10="","",INDEX(Pilastri!$A$1:$K$10000,$B10,11))</f>
        <v>-4.8150000000000004</v>
      </c>
      <c r="K10" s="24"/>
      <c r="L10" s="24">
        <f t="shared" ca="1" si="4"/>
        <v>528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24.059000000000001</v>
      </c>
      <c r="P10" s="25">
        <f ca="1">IF(N10="","",INDEX(Pilastri!$A$1:$K$10000,$L10,7))</f>
        <v>14.882999999999999</v>
      </c>
      <c r="Q10" s="25">
        <f ca="1">IF(O10="","",INDEX(Pilastri!$A$1:$K$10000,$L10,8))</f>
        <v>3.1419999999999999</v>
      </c>
      <c r="R10" s="25">
        <f ca="1">IF(P10="","",INDEX(Pilastri!$A$1:$K$10000,$L10,9))</f>
        <v>25.193999999999999</v>
      </c>
      <c r="S10" s="25">
        <f ca="1">IF(Q10="","",INDEX(Pilastri!$A$1:$K$10000,$L10,10))</f>
        <v>-2.5339999999999998</v>
      </c>
      <c r="T10" s="25">
        <f ca="1">IF(R10="","",INDEX(Pilastri!$A$1:$K$10000,$L10,11))</f>
        <v>-2.5390000000000001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409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-79.95</v>
      </c>
      <c r="F11" s="25">
        <f ca="1">IF(D11="","",INDEX(Pilastri!$A$1:$K$10000,$B11,7))</f>
        <v>-55.613999999999997</v>
      </c>
      <c r="G11" s="25">
        <f ca="1">IF(E11="","",INDEX(Pilastri!$A$1:$K$10000,$B11,8))</f>
        <v>48.582999999999998</v>
      </c>
      <c r="H11" s="25">
        <f ca="1">IF(F11="","",INDEX(Pilastri!$A$1:$K$10000,$B11,9))</f>
        <v>-7.2670000000000003</v>
      </c>
      <c r="I11" s="25">
        <f ca="1">IF(G11="","",INDEX(Pilastri!$A$1:$K$10000,$B11,10))</f>
        <v>-6.1539999999999999</v>
      </c>
      <c r="J11" s="25">
        <f ca="1">IF(H11="","",INDEX(Pilastri!$A$1:$K$10000,$B11,11))</f>
        <v>-6.1669999999999998</v>
      </c>
      <c r="K11" s="24"/>
      <c r="L11" s="24">
        <f t="shared" ca="1" si="4"/>
        <v>529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-212.84299999999999</v>
      </c>
      <c r="P11" s="25">
        <f ca="1">IF(N11="","",INDEX(Pilastri!$A$1:$K$10000,$L11,7))</f>
        <v>-166.21799999999999</v>
      </c>
      <c r="Q11" s="25">
        <f ca="1">IF(O11="","",INDEX(Pilastri!$A$1:$K$10000,$L11,8))</f>
        <v>-6.0860000000000003</v>
      </c>
      <c r="R11" s="25">
        <f ca="1">IF(P11="","",INDEX(Pilastri!$A$1:$K$10000,$L11,9))</f>
        <v>-42.963999999999999</v>
      </c>
      <c r="S11" s="25">
        <f ca="1">IF(Q11="","",INDEX(Pilastri!$A$1:$K$10000,$L11,10))</f>
        <v>4.3029999999999999</v>
      </c>
      <c r="T11" s="25">
        <f ca="1">IF(R11="","",INDEX(Pilastri!$A$1:$K$10000,$L11,11))</f>
        <v>4.3120000000000003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-292.79300000000001</v>
      </c>
      <c r="Z11" s="42">
        <f t="shared" ca="1" si="5"/>
        <v>-221.83199999999999</v>
      </c>
      <c r="AA11" s="42">
        <f t="shared" ca="1" si="5"/>
        <v>42.497</v>
      </c>
      <c r="AB11" s="42">
        <f t="shared" ca="1" si="5"/>
        <v>-50.231000000000002</v>
      </c>
      <c r="AC11" s="42">
        <f t="shared" ca="1" si="5"/>
        <v>-1.851</v>
      </c>
      <c r="AD11" s="44">
        <f t="shared" ca="1" si="5"/>
        <v>-1.8549999999999995</v>
      </c>
    </row>
    <row r="12" spans="1:30" x14ac:dyDescent="0.2">
      <c r="A12" s="23"/>
      <c r="B12" s="24">
        <f t="shared" ca="1" si="3"/>
        <v>410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-21.375</v>
      </c>
      <c r="F12" s="25">
        <f ca="1">IF(D12="","",INDEX(Pilastri!$A$1:$K$10000,$B12,7))</f>
        <v>-14.996</v>
      </c>
      <c r="G12" s="25">
        <f ca="1">IF(E12="","",INDEX(Pilastri!$A$1:$K$10000,$B12,8))</f>
        <v>98.756</v>
      </c>
      <c r="H12" s="25">
        <f ca="1">IF(F12="","",INDEX(Pilastri!$A$1:$K$10000,$B12,9))</f>
        <v>-12.180999999999999</v>
      </c>
      <c r="I12" s="25">
        <f ca="1">IF(G12="","",INDEX(Pilastri!$A$1:$K$10000,$B12,10))</f>
        <v>-11.722</v>
      </c>
      <c r="J12" s="25">
        <f ca="1">IF(H12="","",INDEX(Pilastri!$A$1:$K$10000,$B12,11))</f>
        <v>-11.747</v>
      </c>
      <c r="K12" s="24"/>
      <c r="L12" s="24">
        <f t="shared" ca="1" si="4"/>
        <v>530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43.261000000000003</v>
      </c>
      <c r="P12" s="25">
        <f ca="1">IF(N12="","",INDEX(Pilastri!$A$1:$K$10000,$L12,7))</f>
        <v>27.777000000000001</v>
      </c>
      <c r="Q12" s="25">
        <f ca="1">IF(O12="","",INDEX(Pilastri!$A$1:$K$10000,$L12,8))</f>
        <v>6.9169999999999998</v>
      </c>
      <c r="R12" s="25">
        <f ca="1">IF(P12="","",INDEX(Pilastri!$A$1:$K$10000,$L12,9))</f>
        <v>56.765000000000001</v>
      </c>
      <c r="S12" s="25">
        <f ca="1">IF(Q12="","",INDEX(Pilastri!$A$1:$K$10000,$L12,10))</f>
        <v>-5.6040000000000001</v>
      </c>
      <c r="T12" s="25">
        <f ca="1">IF(R12="","",INDEX(Pilastri!$A$1:$K$10000,$L12,11))</f>
        <v>-5.6150000000000002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411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17.93</v>
      </c>
      <c r="F13" s="25">
        <f ca="1">IF(D13="","",INDEX(Pilastri!$A$1:$K$10000,$B13,7))</f>
        <v>12.712</v>
      </c>
      <c r="G13" s="25">
        <f ca="1">IF(E13="","",INDEX(Pilastri!$A$1:$K$10000,$B13,8))</f>
        <v>-68.674000000000007</v>
      </c>
      <c r="H13" s="25">
        <f ca="1">IF(F13="","",INDEX(Pilastri!$A$1:$K$10000,$B13,9))</f>
        <v>10.436999999999999</v>
      </c>
      <c r="I13" s="25">
        <f ca="1">IF(G13="","",INDEX(Pilastri!$A$1:$K$10000,$B13,10))</f>
        <v>8.4209999999999994</v>
      </c>
      <c r="J13" s="25">
        <f ca="1">IF(H13="","",INDEX(Pilastri!$A$1:$K$10000,$B13,11))</f>
        <v>8.4390000000000001</v>
      </c>
      <c r="K13" s="24"/>
      <c r="L13" s="24">
        <f t="shared" ca="1" si="4"/>
        <v>531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-41.613</v>
      </c>
      <c r="P13" s="25">
        <f ca="1">IF(N13="","",INDEX(Pilastri!$A$1:$K$10000,$L13,7))</f>
        <v>-26.536999999999999</v>
      </c>
      <c r="Q13" s="25">
        <f ca="1">IF(O13="","",INDEX(Pilastri!$A$1:$K$10000,$L13,8))</f>
        <v>-6.7759999999999998</v>
      </c>
      <c r="R13" s="25">
        <f ca="1">IF(P13="","",INDEX(Pilastri!$A$1:$K$10000,$L13,9))</f>
        <v>-54.183999999999997</v>
      </c>
      <c r="S13" s="25">
        <f ca="1">IF(Q13="","",INDEX(Pilastri!$A$1:$K$10000,$L13,10))</f>
        <v>5.3579999999999997</v>
      </c>
      <c r="T13" s="25">
        <f ca="1">IF(R13="","",INDEX(Pilastri!$A$1:$K$10000,$L13,11))</f>
        <v>5.3689999999999998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412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-11.91</v>
      </c>
      <c r="F14" s="25">
        <f ca="1">IF(D14="","",INDEX(Pilastri!$A$1:$K$10000,$B14,7))</f>
        <v>-8.3960000000000008</v>
      </c>
      <c r="G14" s="25">
        <f ca="1">IF(E14="","",INDEX(Pilastri!$A$1:$K$10000,$B14,8))</f>
        <v>50.125999999999998</v>
      </c>
      <c r="H14" s="25">
        <f ca="1">IF(F14="","",INDEX(Pilastri!$A$1:$K$10000,$B14,9))</f>
        <v>-6.8239999999999998</v>
      </c>
      <c r="I14" s="25">
        <f ca="1">IF(G14="","",INDEX(Pilastri!$A$1:$K$10000,$B14,10))</f>
        <v>-6.1040000000000001</v>
      </c>
      <c r="J14" s="25">
        <f ca="1">IF(H14="","",INDEX(Pilastri!$A$1:$K$10000,$B14,11))</f>
        <v>-6.117</v>
      </c>
      <c r="K14" s="24"/>
      <c r="L14" s="24">
        <f t="shared" ca="1" si="4"/>
        <v>532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25.719000000000001</v>
      </c>
      <c r="P14" s="25">
        <f ca="1">IF(N14="","",INDEX(Pilastri!$A$1:$K$10000,$L14,7))</f>
        <v>16.459</v>
      </c>
      <c r="Q14" s="25">
        <f ca="1">IF(O14="","",INDEX(Pilastri!$A$1:$K$10000,$L14,8))</f>
        <v>4.149</v>
      </c>
      <c r="R14" s="25">
        <f ca="1">IF(P14="","",INDEX(Pilastri!$A$1:$K$10000,$L14,9))</f>
        <v>33.616</v>
      </c>
      <c r="S14" s="25">
        <f ca="1">IF(Q14="","",INDEX(Pilastri!$A$1:$K$10000,$L14,10))</f>
        <v>-3.3220000000000001</v>
      </c>
      <c r="T14" s="25">
        <f ca="1">IF(R14="","",INDEX(Pilastri!$A$1:$K$10000,$L14,11))</f>
        <v>-3.3290000000000002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413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-121.354</v>
      </c>
      <c r="F15" s="25">
        <f ca="1">IF(D15="","",INDEX(Pilastri!$A$1:$K$10000,$B15,7))</f>
        <v>-84.637</v>
      </c>
      <c r="G15" s="25">
        <f ca="1">IF(E15="","",INDEX(Pilastri!$A$1:$K$10000,$B15,8))</f>
        <v>96.933999999999997</v>
      </c>
      <c r="H15" s="25">
        <f ca="1">IF(F15="","",INDEX(Pilastri!$A$1:$K$10000,$B15,9))</f>
        <v>-13.567</v>
      </c>
      <c r="I15" s="25">
        <f ca="1">IF(G15="","",INDEX(Pilastri!$A$1:$K$10000,$B15,10))</f>
        <v>-12.134</v>
      </c>
      <c r="J15" s="25">
        <f ca="1">IF(H15="","",INDEX(Pilastri!$A$1:$K$10000,$B15,11))</f>
        <v>-12.16</v>
      </c>
      <c r="K15" s="24"/>
      <c r="L15" s="24">
        <f t="shared" ca="1" si="4"/>
        <v>533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-330.59199999999998</v>
      </c>
      <c r="P15" s="25">
        <f ca="1">IF(N15="","",INDEX(Pilastri!$A$1:$K$10000,$L15,7))</f>
        <v>-239.989</v>
      </c>
      <c r="Q15" s="25">
        <f ca="1">IF(O15="","",INDEX(Pilastri!$A$1:$K$10000,$L15,8))</f>
        <v>-11.574999999999999</v>
      </c>
      <c r="R15" s="25">
        <f ca="1">IF(P15="","",INDEX(Pilastri!$A$1:$K$10000,$L15,9))</f>
        <v>-86.926000000000002</v>
      </c>
      <c r="S15" s="25">
        <f ca="1">IF(Q15="","",INDEX(Pilastri!$A$1:$K$10000,$L15,10))</f>
        <v>8.77</v>
      </c>
      <c r="T15" s="25">
        <f ca="1">IF(R15="","",INDEX(Pilastri!$A$1:$K$10000,$L15,11))</f>
        <v>8.7889999999999997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-451.94599999999997</v>
      </c>
      <c r="Z15" s="42">
        <f t="shared" ca="1" si="6"/>
        <v>-324.62599999999998</v>
      </c>
      <c r="AA15" s="42">
        <f t="shared" ca="1" si="6"/>
        <v>85.358999999999995</v>
      </c>
      <c r="AB15" s="42">
        <f t="shared" ca="1" si="6"/>
        <v>-100.49299999999999</v>
      </c>
      <c r="AC15" s="42">
        <f t="shared" ca="1" si="6"/>
        <v>-3.3640000000000008</v>
      </c>
      <c r="AD15" s="44">
        <f t="shared" ca="1" si="6"/>
        <v>-3.3710000000000004</v>
      </c>
    </row>
    <row r="16" spans="1:30" x14ac:dyDescent="0.2">
      <c r="A16" s="23"/>
      <c r="B16" s="24">
        <f t="shared" ca="1" si="3"/>
        <v>414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-19.302</v>
      </c>
      <c r="F16" s="25">
        <f ca="1">IF(D16="","",INDEX(Pilastri!$A$1:$K$10000,$B16,7))</f>
        <v>-13.577</v>
      </c>
      <c r="G16" s="25">
        <f ca="1">IF(E16="","",INDEX(Pilastri!$A$1:$K$10000,$B16,8))</f>
        <v>101.779</v>
      </c>
      <c r="H16" s="25">
        <f ca="1">IF(F16="","",INDEX(Pilastri!$A$1:$K$10000,$B16,9))</f>
        <v>-9.75</v>
      </c>
      <c r="I16" s="25">
        <f ca="1">IF(G16="","",INDEX(Pilastri!$A$1:$K$10000,$B16,10))</f>
        <v>-11.541</v>
      </c>
      <c r="J16" s="25">
        <f ca="1">IF(H16="","",INDEX(Pilastri!$A$1:$K$10000,$B16,11))</f>
        <v>-11.565</v>
      </c>
      <c r="K16" s="24"/>
      <c r="L16" s="24">
        <f t="shared" ca="1" si="4"/>
        <v>534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39.96</v>
      </c>
      <c r="P16" s="25">
        <f ca="1">IF(N16="","",INDEX(Pilastri!$A$1:$K$10000,$L16,7))</f>
        <v>25.236999999999998</v>
      </c>
      <c r="Q16" s="25">
        <f ca="1">IF(O16="","",INDEX(Pilastri!$A$1:$K$10000,$L16,8))</f>
        <v>6.7649999999999997</v>
      </c>
      <c r="R16" s="25">
        <f ca="1">IF(P16="","",INDEX(Pilastri!$A$1:$K$10000,$L16,9))</f>
        <v>64.272000000000006</v>
      </c>
      <c r="S16" s="25">
        <f ca="1">IF(Q16="","",INDEX(Pilastri!$A$1:$K$10000,$L16,10))</f>
        <v>-6.343</v>
      </c>
      <c r="T16" s="25">
        <f ca="1">IF(R16="","",INDEX(Pilastri!$A$1:$K$10000,$L16,11))</f>
        <v>-6.3559999999999999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415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20.536999999999999</v>
      </c>
      <c r="F17" s="25">
        <f ca="1">IF(D17="","",INDEX(Pilastri!$A$1:$K$10000,$B17,7))</f>
        <v>14.582000000000001</v>
      </c>
      <c r="G17" s="25">
        <f ca="1">IF(E17="","",INDEX(Pilastri!$A$1:$K$10000,$B17,8))</f>
        <v>-94.406999999999996</v>
      </c>
      <c r="H17" s="25">
        <f ca="1">IF(F17="","",INDEX(Pilastri!$A$1:$K$10000,$B17,9))</f>
        <v>16.326000000000001</v>
      </c>
      <c r="I17" s="25">
        <f ca="1">IF(G17="","",INDEX(Pilastri!$A$1:$K$10000,$B17,10))</f>
        <v>12.468999999999999</v>
      </c>
      <c r="J17" s="25">
        <f ca="1">IF(H17="","",INDEX(Pilastri!$A$1:$K$10000,$B17,11))</f>
        <v>12.496</v>
      </c>
      <c r="K17" s="24"/>
      <c r="L17" s="24">
        <f t="shared" ca="1" si="4"/>
        <v>535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-40.975999999999999</v>
      </c>
      <c r="P17" s="25">
        <f ca="1">IF(N17="","",INDEX(Pilastri!$A$1:$K$10000,$L17,7))</f>
        <v>-25.791</v>
      </c>
      <c r="Q17" s="25">
        <f ca="1">IF(O17="","",INDEX(Pilastri!$A$1:$K$10000,$L17,8))</f>
        <v>-7.3129999999999997</v>
      </c>
      <c r="R17" s="25">
        <f ca="1">IF(P17="","",INDEX(Pilastri!$A$1:$K$10000,$L17,9))</f>
        <v>-66.694999999999993</v>
      </c>
      <c r="S17" s="25">
        <f ca="1">IF(Q17="","",INDEX(Pilastri!$A$1:$K$10000,$L17,10))</f>
        <v>6.5830000000000002</v>
      </c>
      <c r="T17" s="25">
        <f ca="1">IF(R17="","",INDEX(Pilastri!$A$1:$K$10000,$L17,11))</f>
        <v>6.5970000000000004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416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-12.071999999999999</v>
      </c>
      <c r="F18" s="25">
        <f ca="1">IF(D18="","",INDEX(Pilastri!$A$1:$K$10000,$B18,7))</f>
        <v>-8.5329999999999995</v>
      </c>
      <c r="G18" s="25">
        <f ca="1">IF(E18="","",INDEX(Pilastri!$A$1:$K$10000,$B18,8))</f>
        <v>58.948999999999998</v>
      </c>
      <c r="H18" s="25">
        <f ca="1">IF(F18="","",INDEX(Pilastri!$A$1:$K$10000,$B18,9))</f>
        <v>-7.8090000000000002</v>
      </c>
      <c r="I18" s="25">
        <f ca="1">IF(G18="","",INDEX(Pilastri!$A$1:$K$10000,$B18,10))</f>
        <v>-7.2759999999999998</v>
      </c>
      <c r="J18" s="25">
        <f ca="1">IF(H18="","",INDEX(Pilastri!$A$1:$K$10000,$B18,11))</f>
        <v>-7.2910000000000004</v>
      </c>
      <c r="K18" s="24"/>
      <c r="L18" s="24">
        <f t="shared" ca="1" si="4"/>
        <v>536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24.526</v>
      </c>
      <c r="P18" s="25">
        <f ca="1">IF(N18="","",INDEX(Pilastri!$A$1:$K$10000,$L18,7))</f>
        <v>15.462999999999999</v>
      </c>
      <c r="Q18" s="25">
        <f ca="1">IF(O18="","",INDEX(Pilastri!$A$1:$K$10000,$L18,8))</f>
        <v>4.2649999999999997</v>
      </c>
      <c r="R18" s="25">
        <f ca="1">IF(P18="","",INDEX(Pilastri!$A$1:$K$10000,$L18,9))</f>
        <v>39.683999999999997</v>
      </c>
      <c r="S18" s="25">
        <f ca="1">IF(Q18="","",INDEX(Pilastri!$A$1:$K$10000,$L18,10))</f>
        <v>-3.9169999999999998</v>
      </c>
      <c r="T18" s="25">
        <f ca="1">IF(R18="","",INDEX(Pilastri!$A$1:$K$10000,$L18,11))</f>
        <v>-3.9249999999999998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417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-162.69499999999999</v>
      </c>
      <c r="F19" s="25">
        <f ca="1">IF(D19="","",INDEX(Pilastri!$A$1:$K$10000,$B19,7))</f>
        <v>-113.595</v>
      </c>
      <c r="G19" s="25">
        <f ca="1">IF(E19="","",INDEX(Pilastri!$A$1:$K$10000,$B19,8))</f>
        <v>153.76599999999999</v>
      </c>
      <c r="H19" s="25">
        <f ca="1">IF(F19="","",INDEX(Pilastri!$A$1:$K$10000,$B19,9))</f>
        <v>-20.398</v>
      </c>
      <c r="I19" s="25">
        <f ca="1">IF(G19="","",INDEX(Pilastri!$A$1:$K$10000,$B19,10))</f>
        <v>-19.045000000000002</v>
      </c>
      <c r="J19" s="25">
        <f ca="1">IF(H19="","",INDEX(Pilastri!$A$1:$K$10000,$B19,11))</f>
        <v>-19.085999999999999</v>
      </c>
      <c r="K19" s="24"/>
      <c r="L19" s="24">
        <f t="shared" ca="1" si="4"/>
        <v>537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-447.28399999999999</v>
      </c>
      <c r="P19" s="25">
        <f ca="1">IF(N19="","",INDEX(Pilastri!$A$1:$K$10000,$L19,7))</f>
        <v>-313.00099999999998</v>
      </c>
      <c r="Q19" s="25">
        <f ca="1">IF(O19="","",INDEX(Pilastri!$A$1:$K$10000,$L19,8))</f>
        <v>-17.806000000000001</v>
      </c>
      <c r="R19" s="25">
        <f ca="1">IF(P19="","",INDEX(Pilastri!$A$1:$K$10000,$L19,9))</f>
        <v>-140.511</v>
      </c>
      <c r="S19" s="25">
        <f ca="1">IF(Q19="","",INDEX(Pilastri!$A$1:$K$10000,$L19,10))</f>
        <v>14.176</v>
      </c>
      <c r="T19" s="25">
        <f ca="1">IF(R19="","",INDEX(Pilastri!$A$1:$K$10000,$L19,11))</f>
        <v>14.206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-609.97900000000004</v>
      </c>
      <c r="Z19" s="42">
        <f t="shared" ca="1" si="7"/>
        <v>-426.596</v>
      </c>
      <c r="AA19" s="42">
        <f t="shared" ca="1" si="7"/>
        <v>135.95999999999998</v>
      </c>
      <c r="AB19" s="42">
        <f t="shared" ca="1" si="7"/>
        <v>-160.90899999999999</v>
      </c>
      <c r="AC19" s="42">
        <f t="shared" ca="1" si="7"/>
        <v>-4.8690000000000015</v>
      </c>
      <c r="AD19" s="44">
        <f t="shared" ca="1" si="7"/>
        <v>-4.879999999999999</v>
      </c>
    </row>
    <row r="20" spans="1:30" x14ac:dyDescent="0.2">
      <c r="A20" s="23"/>
      <c r="B20" s="24">
        <f t="shared" ca="1" si="3"/>
        <v>418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-15.298999999999999</v>
      </c>
      <c r="F20" s="25">
        <f ca="1">IF(D20="","",INDEX(Pilastri!$A$1:$K$10000,$B20,7))</f>
        <v>-10.63</v>
      </c>
      <c r="G20" s="25">
        <f ca="1">IF(E20="","",INDEX(Pilastri!$A$1:$K$10000,$B20,8))</f>
        <v>78.284999999999997</v>
      </c>
      <c r="H20" s="25">
        <f ca="1">IF(F20="","",INDEX(Pilastri!$A$1:$K$10000,$B20,9))</f>
        <v>5.6210000000000004</v>
      </c>
      <c r="I20" s="25">
        <f ca="1">IF(G20="","",INDEX(Pilastri!$A$1:$K$10000,$B20,10))</f>
        <v>-6.5720000000000001</v>
      </c>
      <c r="J20" s="25">
        <f ca="1">IF(H20="","",INDEX(Pilastri!$A$1:$K$10000,$B20,11))</f>
        <v>-6.5860000000000003</v>
      </c>
      <c r="K20" s="24"/>
      <c r="L20" s="24">
        <f t="shared" ca="1" si="4"/>
        <v>538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23.106000000000002</v>
      </c>
      <c r="P20" s="25">
        <f ca="1">IF(N20="","",INDEX(Pilastri!$A$1:$K$10000,$L20,7))</f>
        <v>14.532</v>
      </c>
      <c r="Q20" s="25">
        <f ca="1">IF(O20="","",INDEX(Pilastri!$A$1:$K$10000,$L20,8))</f>
        <v>3.2690000000000001</v>
      </c>
      <c r="R20" s="25">
        <f ca="1">IF(P20="","",INDEX(Pilastri!$A$1:$K$10000,$L20,9))</f>
        <v>43.48</v>
      </c>
      <c r="S20" s="25">
        <f ca="1">IF(Q20="","",INDEX(Pilastri!$A$1:$K$10000,$L20,10))</f>
        <v>-4.3680000000000003</v>
      </c>
      <c r="T20" s="25">
        <f ca="1">IF(R20="","",INDEX(Pilastri!$A$1:$K$10000,$L20,11))</f>
        <v>-4.3769999999999998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419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5.1239999999999997</v>
      </c>
      <c r="F21" s="25">
        <f ca="1">IF(D21="","",INDEX(Pilastri!$A$1:$K$10000,$B21,7))</f>
        <v>3.7850000000000001</v>
      </c>
      <c r="G21" s="25">
        <f ca="1">IF(E21="","",INDEX(Pilastri!$A$1:$K$10000,$B21,8))</f>
        <v>-288.54199999999997</v>
      </c>
      <c r="H21" s="25">
        <f ca="1">IF(F21="","",INDEX(Pilastri!$A$1:$K$10000,$B21,9))</f>
        <v>20.309000000000001</v>
      </c>
      <c r="I21" s="25">
        <f ca="1">IF(G21="","",INDEX(Pilastri!$A$1:$K$10000,$B21,10))</f>
        <v>30.504999999999999</v>
      </c>
      <c r="J21" s="25">
        <f ca="1">IF(H21="","",INDEX(Pilastri!$A$1:$K$10000,$B21,11))</f>
        <v>30.57</v>
      </c>
      <c r="K21" s="24"/>
      <c r="L21" s="24">
        <f t="shared" ca="1" si="4"/>
        <v>539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-12.958</v>
      </c>
      <c r="P21" s="25">
        <f ca="1">IF(N21="","",INDEX(Pilastri!$A$1:$K$10000,$L21,7))</f>
        <v>-8.1150000000000002</v>
      </c>
      <c r="Q21" s="25">
        <f ca="1">IF(O21="","",INDEX(Pilastri!$A$1:$K$10000,$L21,8))</f>
        <v>-4.2450000000000001</v>
      </c>
      <c r="R21" s="25">
        <f ca="1">IF(P21="","",INDEX(Pilastri!$A$1:$K$10000,$L21,9))</f>
        <v>-55.061</v>
      </c>
      <c r="S21" s="25">
        <f ca="1">IF(Q21="","",INDEX(Pilastri!$A$1:$K$10000,$L21,10))</f>
        <v>5.5289999999999999</v>
      </c>
      <c r="T21" s="25">
        <f ca="1">IF(R21="","",INDEX(Pilastri!$A$1:$K$10000,$L21,11))</f>
        <v>5.54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420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-5.3739999999999997</v>
      </c>
      <c r="F22" s="25">
        <f ca="1">IF(D22="","",INDEX(Pilastri!$A$1:$K$10000,$B22,7))</f>
        <v>-3.7930000000000001</v>
      </c>
      <c r="G22" s="25">
        <f ca="1">IF(E22="","",INDEX(Pilastri!$A$1:$K$10000,$B22,8))</f>
        <v>96.281000000000006</v>
      </c>
      <c r="H22" s="25">
        <f ca="1">IF(F22="","",INDEX(Pilastri!$A$1:$K$10000,$B22,9))</f>
        <v>-5.9569999999999999</v>
      </c>
      <c r="I22" s="25">
        <f ca="1">IF(G22="","",INDEX(Pilastri!$A$1:$K$10000,$B22,10))</f>
        <v>-9.7569999999999997</v>
      </c>
      <c r="J22" s="25">
        <f ca="1">IF(H22="","",INDEX(Pilastri!$A$1:$K$10000,$B22,11))</f>
        <v>-9.7780000000000005</v>
      </c>
      <c r="K22" s="24"/>
      <c r="L22" s="24">
        <f t="shared" ca="1" si="4"/>
        <v>540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9.49</v>
      </c>
      <c r="P22" s="25">
        <f ca="1">IF(N22="","",INDEX(Pilastri!$A$1:$K$10000,$L22,7))</f>
        <v>5.96</v>
      </c>
      <c r="Q22" s="25">
        <f ca="1">IF(O22="","",INDEX(Pilastri!$A$1:$K$10000,$L22,8))</f>
        <v>1.9730000000000001</v>
      </c>
      <c r="R22" s="25">
        <f ca="1">IF(P22="","",INDEX(Pilastri!$A$1:$K$10000,$L22,9))</f>
        <v>25.93</v>
      </c>
      <c r="S22" s="25">
        <f ca="1">IF(Q22="","",INDEX(Pilastri!$A$1:$K$10000,$L22,10))</f>
        <v>-2.6040000000000001</v>
      </c>
      <c r="T22" s="25">
        <f ca="1">IF(R22="","",INDEX(Pilastri!$A$1:$K$10000,$L22,11))</f>
        <v>-2.61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421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-203.69900000000001</v>
      </c>
      <c r="F23" s="25">
        <f ca="1">IF(D23="","",INDEX(Pilastri!$A$1:$K$10000,$B23,7))</f>
        <v>-142.28100000000001</v>
      </c>
      <c r="G23" s="25">
        <f ca="1">IF(E23="","",INDEX(Pilastri!$A$1:$K$10000,$B23,8))</f>
        <v>210.69</v>
      </c>
      <c r="H23" s="25">
        <f ca="1">IF(F23="","",INDEX(Pilastri!$A$1:$K$10000,$B23,9))</f>
        <v>-25.577999999999999</v>
      </c>
      <c r="I23" s="25">
        <f ca="1">IF(G23="","",INDEX(Pilastri!$A$1:$K$10000,$B23,10))</f>
        <v>-25.573</v>
      </c>
      <c r="J23" s="25">
        <f ca="1">IF(H23="","",INDEX(Pilastri!$A$1:$K$10000,$B23,11))</f>
        <v>-25.626999999999999</v>
      </c>
      <c r="K23" s="24"/>
      <c r="L23" s="24">
        <f t="shared" ca="1" si="4"/>
        <v>541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-556.91399999999999</v>
      </c>
      <c r="P23" s="25">
        <f ca="1">IF(N23="","",INDEX(Pilastri!$A$1:$K$10000,$L23,7))</f>
        <v>-381.36500000000001</v>
      </c>
      <c r="Q23" s="25">
        <f ca="1">IF(O23="","",INDEX(Pilastri!$A$1:$K$10000,$L23,8))</f>
        <v>-22.321999999999999</v>
      </c>
      <c r="R23" s="25">
        <f ca="1">IF(P23="","",INDEX(Pilastri!$A$1:$K$10000,$L23,9))</f>
        <v>-191.636</v>
      </c>
      <c r="S23" s="25">
        <f ca="1">IF(Q23="","",INDEX(Pilastri!$A$1:$K$10000,$L23,10))</f>
        <v>19.375</v>
      </c>
      <c r="T23" s="25">
        <f ca="1">IF(R23="","",INDEX(Pilastri!$A$1:$K$10000,$L23,11))</f>
        <v>19.416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-760.61300000000006</v>
      </c>
      <c r="Z23" s="42">
        <f t="shared" ca="1" si="8"/>
        <v>-523.64599999999996</v>
      </c>
      <c r="AA23" s="42">
        <f t="shared" ca="1" si="8"/>
        <v>188.36799999999999</v>
      </c>
      <c r="AB23" s="42">
        <f t="shared" ca="1" si="8"/>
        <v>-217.214</v>
      </c>
      <c r="AC23" s="42">
        <f t="shared" ca="1" si="8"/>
        <v>-6.1980000000000004</v>
      </c>
      <c r="AD23" s="44">
        <f t="shared" ca="1" si="8"/>
        <v>-6.2109999999999985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6" t="s">
        <v>116</v>
      </c>
      <c r="V32" s="56" t="s">
        <v>117</v>
      </c>
      <c r="W32" s="56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6">
        <v>5</v>
      </c>
      <c r="V33" s="57">
        <f ca="1">MAX(U80,U88)</f>
        <v>5.8670065807359899</v>
      </c>
      <c r="W33" s="57">
        <f ca="1">MAX(U81,U89)</f>
        <v>2.6099672880640896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6">
        <v>4</v>
      </c>
      <c r="V34" s="57">
        <f ca="1">MAX(U129,U137)</f>
        <v>7.4367968629644361</v>
      </c>
      <c r="W34" s="57">
        <f ca="1">MAX(U130,U138)</f>
        <v>3.1373332540134848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6">
        <v>3</v>
      </c>
      <c r="V35" s="57">
        <f ca="1">MAX(U178,U186)</f>
        <v>9.2500882772040782</v>
      </c>
      <c r="W35" s="57">
        <f ca="1">MAX(U179,U187)</f>
        <v>2.1091765757330485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180.85</v>
      </c>
      <c r="F36" s="7" t="s">
        <v>85</v>
      </c>
      <c r="G36" s="50">
        <v>118.92</v>
      </c>
      <c r="H36" s="6" t="s">
        <v>43</v>
      </c>
      <c r="I36" s="46">
        <v>0.43</v>
      </c>
      <c r="M36" s="6" t="s">
        <v>58</v>
      </c>
      <c r="N36" s="19">
        <f>IF(I36="","",G36*$H$31*I36)</f>
        <v>66.476280000000003</v>
      </c>
      <c r="O36" s="19">
        <f>IF(I36="","",E36*$H$31*I36)</f>
        <v>101.09514999999999</v>
      </c>
      <c r="U36" s="56">
        <v>2</v>
      </c>
      <c r="V36" s="57">
        <f ca="1">MAX(U227,U235)</f>
        <v>9.9825792399250908</v>
      </c>
      <c r="W36" s="57">
        <f ca="1">MAX(U228,U236)</f>
        <v>2.1856103985857822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88.119720000000015</v>
      </c>
      <c r="O37" s="19">
        <f>IF(I38="","",IF(I36="","---",E36*$H$31*I37))</f>
        <v>134.00985</v>
      </c>
      <c r="U37" s="56">
        <v>1</v>
      </c>
      <c r="V37" s="57">
        <f ca="1">MAX(U275,U283)</f>
        <v>4.1915895820115505</v>
      </c>
      <c r="W37" s="57">
        <f ca="1">MAX(U276,U284)</f>
        <v>7.3617012500460968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180.85</v>
      </c>
      <c r="F38" s="7" t="s">
        <v>85</v>
      </c>
      <c r="G38" s="50">
        <v>118.92</v>
      </c>
      <c r="H38" s="6" t="s">
        <v>43</v>
      </c>
      <c r="I38" s="46">
        <v>0.46</v>
      </c>
      <c r="M38" s="6" t="s">
        <v>58</v>
      </c>
      <c r="N38" s="19">
        <f>IF(I38="","",G38*$H$31*I38)</f>
        <v>71.114159999999998</v>
      </c>
      <c r="O38" s="19">
        <f>IF(I38="","",E38*$H$31*I38)</f>
        <v>108.14830000000001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83.481840000000005</v>
      </c>
      <c r="O39" s="19">
        <f>IF(I40="","",IF(I38="","---",E38*$H$31*I39))</f>
        <v>126.9567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242.97</v>
      </c>
      <c r="F40" s="7" t="s">
        <v>85</v>
      </c>
      <c r="G40" s="50">
        <v>180.85</v>
      </c>
      <c r="H40" s="6" t="s">
        <v>43</v>
      </c>
      <c r="I40" s="46">
        <v>0.48</v>
      </c>
      <c r="M40" s="6" t="s">
        <v>58</v>
      </c>
      <c r="N40" s="19">
        <f>IF(I40="","",G40*$H$31*I40)</f>
        <v>112.85039999999999</v>
      </c>
      <c r="O40" s="19">
        <f>IF(I40="","",E40*$H$31*I40)</f>
        <v>151.61328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122.2546</v>
      </c>
      <c r="O41" s="19">
        <f>IF(I42="","",IF(I40="","---",E40*$H$31*I41))</f>
        <v>164.24771999999999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242.97</v>
      </c>
      <c r="F42" s="7" t="s">
        <v>85</v>
      </c>
      <c r="G42" s="50">
        <v>118.92</v>
      </c>
      <c r="H42" s="6" t="s">
        <v>43</v>
      </c>
      <c r="I42" s="46">
        <v>0.5</v>
      </c>
      <c r="M42" s="6" t="s">
        <v>58</v>
      </c>
      <c r="N42" s="19">
        <f>IF(I42="","",G42*$H$31*I42)</f>
        <v>77.298000000000002</v>
      </c>
      <c r="O42" s="19">
        <f>IF(I42="","",E42*$H$31*I42)</f>
        <v>157.93049999999999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77.298000000000002</v>
      </c>
      <c r="O43" s="19">
        <f>IF(I42="","---",E42*$H$31*I43)</f>
        <v>157.93049999999999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21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136.57486101873241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238.95389510552812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56.142000000000003</v>
      </c>
      <c r="F52" s="4">
        <f t="shared" ca="1" si="9"/>
        <v>48.326000000000001</v>
      </c>
      <c r="G52" s="4">
        <f t="shared" ca="1" si="9"/>
        <v>4.1529999999999996</v>
      </c>
      <c r="H52" s="4">
        <f t="shared" ca="1" si="9"/>
        <v>27.12</v>
      </c>
      <c r="I52" s="4">
        <f t="shared" ca="1" si="9"/>
        <v>-2.6619999999999999</v>
      </c>
      <c r="J52" s="4">
        <f t="shared" ca="1" si="9"/>
        <v>-2.6680000000000001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-32.494</v>
      </c>
      <c r="F53" s="4">
        <f t="shared" ca="1" si="10"/>
        <v>-22.431000000000001</v>
      </c>
      <c r="G53" s="4">
        <f t="shared" ca="1" si="10"/>
        <v>42.003999999999998</v>
      </c>
      <c r="H53" s="4">
        <f t="shared" ca="1" si="10"/>
        <v>-6.8529999999999998</v>
      </c>
      <c r="I53" s="4">
        <f t="shared" ca="1" si="10"/>
        <v>-5.3920000000000003</v>
      </c>
      <c r="J53" s="4">
        <f t="shared" ca="1" si="10"/>
        <v>-5.4039999999999999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31.876000000000001</v>
      </c>
      <c r="F54" s="4">
        <f t="shared" ca="1" si="11"/>
        <v>25.817</v>
      </c>
      <c r="G54" s="4">
        <f t="shared" ca="1" si="11"/>
        <v>2.4460000000000002</v>
      </c>
      <c r="H54" s="4">
        <f t="shared" ca="1" si="11"/>
        <v>15.768000000000001</v>
      </c>
      <c r="I54" s="4">
        <f t="shared" ca="1" si="11"/>
        <v>-1.5389999999999999</v>
      </c>
      <c r="J54" s="4">
        <f t="shared" ca="1" si="11"/>
        <v>-1.542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-16.638999999999999</v>
      </c>
      <c r="F55" s="4">
        <f t="shared" ca="1" si="12"/>
        <v>-11.412000000000001</v>
      </c>
      <c r="G55" s="4">
        <f t="shared" ca="1" si="12"/>
        <v>18.149000000000001</v>
      </c>
      <c r="H55" s="4">
        <f t="shared" ca="1" si="12"/>
        <v>-3.4910000000000001</v>
      </c>
      <c r="I55" s="4">
        <f t="shared" ca="1" si="12"/>
        <v>-2.331</v>
      </c>
      <c r="J55" s="4">
        <f t="shared" ca="1" si="12"/>
        <v>-2.3359999999999999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-130.93100000000001</v>
      </c>
      <c r="F56" s="4">
        <f t="shared" ca="1" si="13"/>
        <v>-115.742</v>
      </c>
      <c r="G56" s="4">
        <f t="shared" ca="1" si="13"/>
        <v>12.557</v>
      </c>
      <c r="H56" s="4">
        <f t="shared" ca="1" si="13"/>
        <v>-14.832000000000001</v>
      </c>
      <c r="I56" s="4">
        <f t="shared" ca="1" si="13"/>
        <v>-0.63600000000000012</v>
      </c>
      <c r="J56" s="4">
        <f t="shared" ca="1" si="13"/>
        <v>-0.63700000000000001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-49.051000000000002</v>
      </c>
      <c r="F59" s="4">
        <f t="shared" ca="1" si="14"/>
        <v>-36.869999999999997</v>
      </c>
      <c r="G59" s="4">
        <f t="shared" ca="1" si="14"/>
        <v>-3.9209999999999998</v>
      </c>
      <c r="H59" s="4">
        <f t="shared" ca="1" si="14"/>
        <v>-24.928999999999998</v>
      </c>
      <c r="I59" s="4">
        <f t="shared" ca="1" si="14"/>
        <v>2.4159999999999999</v>
      </c>
      <c r="J59" s="4">
        <f t="shared" ca="1" si="14"/>
        <v>2.4209999999999998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22.417000000000002</v>
      </c>
      <c r="F60" s="4">
        <f t="shared" ca="1" si="15"/>
        <v>15.227</v>
      </c>
      <c r="G60" s="4">
        <f t="shared" ca="1" si="15"/>
        <v>-20.716999999999999</v>
      </c>
      <c r="H60" s="4">
        <f t="shared" ca="1" si="15"/>
        <v>4.8159999999999998</v>
      </c>
      <c r="I60" s="4">
        <f t="shared" ca="1" si="15"/>
        <v>2.298</v>
      </c>
      <c r="J60" s="4">
        <f t="shared" ca="1" si="15"/>
        <v>2.3029999999999999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31.876000000000001</v>
      </c>
      <c r="F61" s="4">
        <f t="shared" ref="F61:J63" ca="1" si="16">F54</f>
        <v>25.817</v>
      </c>
      <c r="G61" s="4">
        <f t="shared" ca="1" si="16"/>
        <v>2.4460000000000002</v>
      </c>
      <c r="H61" s="4">
        <f t="shared" ca="1" si="16"/>
        <v>15.768000000000001</v>
      </c>
      <c r="I61" s="4">
        <f t="shared" ca="1" si="16"/>
        <v>-1.5389999999999999</v>
      </c>
      <c r="J61" s="4">
        <f t="shared" ca="1" si="16"/>
        <v>-1.542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-16.638999999999999</v>
      </c>
      <c r="F62" s="4">
        <f t="shared" ca="1" si="16"/>
        <v>-11.412000000000001</v>
      </c>
      <c r="G62" s="4">
        <f t="shared" ca="1" si="16"/>
        <v>18.149000000000001</v>
      </c>
      <c r="H62" s="4">
        <f t="shared" ca="1" si="16"/>
        <v>-3.4910000000000001</v>
      </c>
      <c r="I62" s="4">
        <f t="shared" ca="1" si="16"/>
        <v>-2.331</v>
      </c>
      <c r="J62" s="4">
        <f t="shared" ca="1" si="16"/>
        <v>-2.3359999999999999</v>
      </c>
    </row>
    <row r="63" spans="1:27" x14ac:dyDescent="0.2">
      <c r="D63" s="1" t="s">
        <v>10</v>
      </c>
      <c r="E63" s="4">
        <f ca="1">E56</f>
        <v>-130.93100000000001</v>
      </c>
      <c r="F63" s="4">
        <f ca="1">F56</f>
        <v>-115.742</v>
      </c>
      <c r="G63" s="4">
        <f t="shared" ca="1" si="16"/>
        <v>12.557</v>
      </c>
      <c r="H63" s="4">
        <f t="shared" ca="1" si="16"/>
        <v>-14.832000000000001</v>
      </c>
      <c r="I63" s="4">
        <f t="shared" ca="1" si="16"/>
        <v>-0.63600000000000012</v>
      </c>
      <c r="J63" s="4">
        <f t="shared" ca="1" si="16"/>
        <v>-0.63700000000000001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48.172833333333337</v>
      </c>
      <c r="F66" s="14">
        <f t="shared" ca="1" si="17"/>
        <v>41.871757575757577</v>
      </c>
      <c r="G66" s="14">
        <f t="shared" ca="1" si="17"/>
        <v>3.5413333333333328</v>
      </c>
      <c r="H66" s="14">
        <f t="shared" ca="1" si="17"/>
        <v>23.176893939393942</v>
      </c>
      <c r="I66" s="14">
        <f t="shared" ca="1" si="17"/>
        <v>-2.2773030303030302</v>
      </c>
      <c r="J66" s="14">
        <f t="shared" ca="1" si="17"/>
        <v>-2.2824696969696969</v>
      </c>
      <c r="K66" s="14">
        <f ca="1">(ABS(G66)+ABS(I66))*SIGN(G66)</f>
        <v>5.8186363636363634</v>
      </c>
      <c r="L66" s="14">
        <f ca="1">(ABS(H66)+ABS(J66))*SIGN(H66)</f>
        <v>25.459363636363641</v>
      </c>
      <c r="M66" s="14">
        <f ca="1">(ABS(K66)+0.3*ABS(L66))*SIGN(K66)</f>
        <v>13.456445454545456</v>
      </c>
      <c r="N66" s="14">
        <f t="shared" ref="N66:N70" ca="1" si="18">(ABS(L66)+0.3*ABS(K66))*SIGN(L66)</f>
        <v>27.204954545454548</v>
      </c>
      <c r="O66" s="14">
        <f ca="1">F66+M66</f>
        <v>55.32820303030303</v>
      </c>
      <c r="P66" s="14">
        <f ca="1">F66-M66</f>
        <v>28.415312121212121</v>
      </c>
      <c r="Q66" s="14">
        <f ca="1">F66+N66</f>
        <v>69.076712121212125</v>
      </c>
      <c r="R66" s="14">
        <f ca="1">F66-N66</f>
        <v>14.666803030303029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-28.334075757575757</v>
      </c>
      <c r="F67" s="14">
        <f t="shared" ca="1" si="19"/>
        <v>-19.578121212121214</v>
      </c>
      <c r="G67" s="14">
        <f t="shared" ca="1" si="19"/>
        <v>37.25240909090909</v>
      </c>
      <c r="H67" s="14">
        <f t="shared" ca="1" si="19"/>
        <v>-5.9689848484848484</v>
      </c>
      <c r="I67" s="14">
        <f t="shared" ca="1" si="19"/>
        <v>-4.8094242424242424</v>
      </c>
      <c r="J67" s="14">
        <f t="shared" ca="1" si="19"/>
        <v>-4.8201363636363634</v>
      </c>
      <c r="K67" s="14">
        <f t="shared" ref="K67:L70" ca="1" si="20">(ABS(G67)+ABS(I67))*SIGN(G67)</f>
        <v>42.061833333333333</v>
      </c>
      <c r="L67" s="14">
        <f t="shared" ca="1" si="20"/>
        <v>-10.789121212121213</v>
      </c>
      <c r="M67" s="14">
        <f t="shared" ref="M67:M69" ca="1" si="21">(ABS(K67)+0.3*ABS(L67))*SIGN(K67)</f>
        <v>45.298569696969693</v>
      </c>
      <c r="N67" s="14">
        <f t="shared" ca="1" si="18"/>
        <v>-23.407671212121212</v>
      </c>
      <c r="O67" s="14">
        <f t="shared" ref="O67:O69" ca="1" si="22">F67+M67</f>
        <v>25.720448484848479</v>
      </c>
      <c r="P67" s="14">
        <f t="shared" ref="P67:P69" ca="1" si="23">F67-M67</f>
        <v>-64.876690909090911</v>
      </c>
      <c r="Q67" s="14">
        <f t="shared" ref="Q67:Q69" ca="1" si="24">F67+N67</f>
        <v>-42.985792424242426</v>
      </c>
      <c r="R67" s="14">
        <f t="shared" ref="R67:R69" ca="1" si="25">F67-N67</f>
        <v>3.8295499999999976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31.876000000000001</v>
      </c>
      <c r="F68" s="14">
        <f t="shared" ca="1" si="26"/>
        <v>25.817</v>
      </c>
      <c r="G68" s="14">
        <f t="shared" ca="1" si="26"/>
        <v>2.4460000000000002</v>
      </c>
      <c r="H68" s="14">
        <f t="shared" ca="1" si="26"/>
        <v>15.768000000000001</v>
      </c>
      <c r="I68" s="14">
        <f t="shared" ca="1" si="26"/>
        <v>-1.5389999999999999</v>
      </c>
      <c r="J68" s="14">
        <f t="shared" ca="1" si="26"/>
        <v>-1.542</v>
      </c>
      <c r="K68" s="14">
        <f t="shared" ca="1" si="20"/>
        <v>3.9850000000000003</v>
      </c>
      <c r="L68" s="14">
        <f t="shared" ca="1" si="20"/>
        <v>17.310000000000002</v>
      </c>
      <c r="M68" s="14">
        <f t="shared" ca="1" si="21"/>
        <v>9.1780000000000008</v>
      </c>
      <c r="N68" s="14">
        <f t="shared" ca="1" si="18"/>
        <v>18.505500000000001</v>
      </c>
      <c r="O68" s="14">
        <f t="shared" ca="1" si="22"/>
        <v>34.995000000000005</v>
      </c>
      <c r="P68" s="14">
        <f t="shared" ca="1" si="23"/>
        <v>16.638999999999999</v>
      </c>
      <c r="Q68" s="14">
        <f t="shared" ca="1" si="24"/>
        <v>44.322500000000005</v>
      </c>
      <c r="R68" s="14">
        <f t="shared" ca="1" si="25"/>
        <v>7.3114999999999988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-16.638999999999999</v>
      </c>
      <c r="F69" s="14">
        <f t="shared" ca="1" si="26"/>
        <v>-11.412000000000001</v>
      </c>
      <c r="G69" s="14">
        <f t="shared" ca="1" si="26"/>
        <v>18.149000000000001</v>
      </c>
      <c r="H69" s="14">
        <f t="shared" ca="1" si="26"/>
        <v>-3.4910000000000001</v>
      </c>
      <c r="I69" s="14">
        <f t="shared" ca="1" si="26"/>
        <v>-2.331</v>
      </c>
      <c r="J69" s="14">
        <f t="shared" ca="1" si="26"/>
        <v>-2.3359999999999999</v>
      </c>
      <c r="K69" s="14">
        <f t="shared" ca="1" si="20"/>
        <v>20.48</v>
      </c>
      <c r="L69" s="14">
        <f t="shared" ca="1" si="20"/>
        <v>-5.827</v>
      </c>
      <c r="M69" s="14">
        <f t="shared" ca="1" si="21"/>
        <v>22.228100000000001</v>
      </c>
      <c r="N69" s="14">
        <f t="shared" ca="1" si="18"/>
        <v>-11.971</v>
      </c>
      <c r="O69" s="14">
        <f t="shared" ca="1" si="22"/>
        <v>10.8161</v>
      </c>
      <c r="P69" s="14">
        <f t="shared" ca="1" si="23"/>
        <v>-33.640100000000004</v>
      </c>
      <c r="Q69" s="14">
        <f t="shared" ca="1" si="24"/>
        <v>-23.383000000000003</v>
      </c>
      <c r="R69" s="14">
        <f t="shared" ca="1" si="25"/>
        <v>0.55899999999999928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-130.93100000000001</v>
      </c>
      <c r="F70" s="14">
        <f ca="1">F56+L56</f>
        <v>-115.742</v>
      </c>
      <c r="G70" s="14">
        <f ca="1">G56</f>
        <v>12.557</v>
      </c>
      <c r="H70" s="14">
        <f t="shared" ca="1" si="26"/>
        <v>-14.832000000000001</v>
      </c>
      <c r="I70" s="14">
        <f t="shared" ca="1" si="26"/>
        <v>-0.63600000000000012</v>
      </c>
      <c r="J70" s="14">
        <f t="shared" ca="1" si="26"/>
        <v>-0.63700000000000001</v>
      </c>
      <c r="K70" s="14">
        <f t="shared" ca="1" si="20"/>
        <v>13.193000000000001</v>
      </c>
      <c r="L70" s="14">
        <f t="shared" ca="1" si="20"/>
        <v>-15.469000000000001</v>
      </c>
      <c r="M70" s="14">
        <f ca="1">(ABS(K70)+0.3*ABS(L70))*SIGN(K70)</f>
        <v>17.8337</v>
      </c>
      <c r="N70" s="14">
        <f t="shared" ca="1" si="18"/>
        <v>-19.426900000000003</v>
      </c>
      <c r="O70" s="14">
        <f ca="1">F70+M70</f>
        <v>-97.908299999999997</v>
      </c>
      <c r="P70" s="14">
        <f ca="1">F70-M70</f>
        <v>-133.57570000000001</v>
      </c>
      <c r="Q70" s="14">
        <f ca="1">F70+N70</f>
        <v>-135.16890000000001</v>
      </c>
      <c r="R70" s="14">
        <f ca="1">F70-N70</f>
        <v>-96.315100000000001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-39.488</v>
      </c>
      <c r="F73" s="14">
        <f t="shared" ca="1" si="27"/>
        <v>-29.124909090909089</v>
      </c>
      <c r="G73" s="14">
        <f t="shared" ca="1" si="27"/>
        <v>-3.1869999999999998</v>
      </c>
      <c r="H73" s="14">
        <f t="shared" ca="1" si="27"/>
        <v>-20.197272727272725</v>
      </c>
      <c r="I73" s="14">
        <f t="shared" ca="1" si="27"/>
        <v>1.9543636363636363</v>
      </c>
      <c r="J73" s="14">
        <f t="shared" ca="1" si="27"/>
        <v>1.9583636363636361</v>
      </c>
      <c r="K73" s="14">
        <f ca="1">(ABS(G73)+ABS(I73))*SIGN(G73)</f>
        <v>-5.1413636363636357</v>
      </c>
      <c r="L73" s="14">
        <f ca="1">(ABS(H73)+ABS(J73))*SIGN(H73)</f>
        <v>-22.155636363636361</v>
      </c>
      <c r="M73" s="14">
        <f t="shared" ref="M73:M77" ca="1" si="28">(ABS(K73)+0.3*ABS(L73))*SIGN(K73)</f>
        <v>-11.788054545454543</v>
      </c>
      <c r="N73" s="14">
        <f t="shared" ref="N73:N77" ca="1" si="29">(ABS(L73)+0.3*ABS(K73))*SIGN(L73)</f>
        <v>-23.698045454545451</v>
      </c>
      <c r="O73" s="14">
        <f ca="1">F73+M73</f>
        <v>-40.912963636363628</v>
      </c>
      <c r="P73" s="14">
        <f ca="1">F73-M73</f>
        <v>-17.336854545454546</v>
      </c>
      <c r="Q73" s="14">
        <f ca="1">F73+N73</f>
        <v>-52.822954545454536</v>
      </c>
      <c r="R73" s="14">
        <f ca="1">F73-N73</f>
        <v>-5.4268636363636382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17.425090909090912</v>
      </c>
      <c r="F74" s="14">
        <f t="shared" ca="1" si="30"/>
        <v>11.803545454545455</v>
      </c>
      <c r="G74" s="14">
        <f t="shared" ca="1" si="30"/>
        <v>-15.015090909090908</v>
      </c>
      <c r="H74" s="14">
        <f t="shared" ca="1" si="30"/>
        <v>3.7551818181818177</v>
      </c>
      <c r="I74" s="14">
        <f t="shared" ca="1" si="30"/>
        <v>1.5989090909090908</v>
      </c>
      <c r="J74" s="14">
        <f t="shared" ca="1" si="30"/>
        <v>1.6023636363636364</v>
      </c>
      <c r="K74" s="14">
        <f t="shared" ref="K74:L77" ca="1" si="31">(ABS(G74)+ABS(I74))*SIGN(G74)</f>
        <v>-16.613999999999997</v>
      </c>
      <c r="L74" s="14">
        <f t="shared" ca="1" si="31"/>
        <v>5.3575454545454537</v>
      </c>
      <c r="M74" s="14">
        <f t="shared" ca="1" si="28"/>
        <v>-18.221263636363634</v>
      </c>
      <c r="N74" s="14">
        <f t="shared" ca="1" si="29"/>
        <v>10.341745454545453</v>
      </c>
      <c r="O74" s="14">
        <f t="shared" ref="O74:O76" ca="1" si="32">F74+M74</f>
        <v>-6.417718181818179</v>
      </c>
      <c r="P74" s="14">
        <f t="shared" ref="P74:P76" ca="1" si="33">F74-M74</f>
        <v>30.024809090909088</v>
      </c>
      <c r="Q74" s="14">
        <f t="shared" ref="Q74:Q76" ca="1" si="34">F74+N74</f>
        <v>22.14529090909091</v>
      </c>
      <c r="R74" s="14">
        <f t="shared" ref="R74:R76" ca="1" si="35">F74-N74</f>
        <v>1.461800000000002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31.876000000000001</v>
      </c>
      <c r="F75" s="14">
        <f t="shared" ref="F75:J76" ca="1" si="36">F68</f>
        <v>25.817</v>
      </c>
      <c r="G75" s="14">
        <f t="shared" ca="1" si="36"/>
        <v>2.4460000000000002</v>
      </c>
      <c r="H75" s="14">
        <f t="shared" ca="1" si="36"/>
        <v>15.768000000000001</v>
      </c>
      <c r="I75" s="14">
        <f t="shared" ca="1" si="36"/>
        <v>-1.5389999999999999</v>
      </c>
      <c r="J75" s="14">
        <f t="shared" ca="1" si="36"/>
        <v>-1.542</v>
      </c>
      <c r="K75" s="14">
        <f t="shared" ca="1" si="31"/>
        <v>3.9850000000000003</v>
      </c>
      <c r="L75" s="14">
        <f t="shared" ca="1" si="31"/>
        <v>17.310000000000002</v>
      </c>
      <c r="M75" s="14">
        <f t="shared" ca="1" si="28"/>
        <v>9.1780000000000008</v>
      </c>
      <c r="N75" s="14">
        <f t="shared" ca="1" si="29"/>
        <v>18.505500000000001</v>
      </c>
      <c r="O75" s="14">
        <f t="shared" ca="1" si="32"/>
        <v>34.995000000000005</v>
      </c>
      <c r="P75" s="14">
        <f t="shared" ca="1" si="33"/>
        <v>16.638999999999999</v>
      </c>
      <c r="Q75" s="14">
        <f t="shared" ca="1" si="34"/>
        <v>44.322500000000005</v>
      </c>
      <c r="R75" s="14">
        <f t="shared" ca="1" si="35"/>
        <v>7.3114999999999988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-16.638999999999999</v>
      </c>
      <c r="F76" s="14">
        <f t="shared" ca="1" si="36"/>
        <v>-11.412000000000001</v>
      </c>
      <c r="G76" s="14">
        <f t="shared" ca="1" si="36"/>
        <v>18.149000000000001</v>
      </c>
      <c r="H76" s="14">
        <f t="shared" ca="1" si="36"/>
        <v>-3.4910000000000001</v>
      </c>
      <c r="I76" s="14">
        <f t="shared" ca="1" si="36"/>
        <v>-2.331</v>
      </c>
      <c r="J76" s="14">
        <f t="shared" ca="1" si="36"/>
        <v>-2.3359999999999999</v>
      </c>
      <c r="K76" s="14">
        <f t="shared" ca="1" si="31"/>
        <v>20.48</v>
      </c>
      <c r="L76" s="14">
        <f t="shared" ca="1" si="31"/>
        <v>-5.827</v>
      </c>
      <c r="M76" s="14">
        <f t="shared" ca="1" si="28"/>
        <v>22.228100000000001</v>
      </c>
      <c r="N76" s="14">
        <f t="shared" ca="1" si="29"/>
        <v>-11.971</v>
      </c>
      <c r="O76" s="14">
        <f t="shared" ca="1" si="32"/>
        <v>10.8161</v>
      </c>
      <c r="P76" s="14">
        <f t="shared" ca="1" si="33"/>
        <v>-33.640100000000004</v>
      </c>
      <c r="Q76" s="14">
        <f t="shared" ca="1" si="34"/>
        <v>-23.383000000000003</v>
      </c>
      <c r="R76" s="14">
        <f t="shared" ca="1" si="35"/>
        <v>0.55899999999999928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-149.703</v>
      </c>
      <c r="F77" s="14">
        <f ca="1">F63+L63</f>
        <v>-130.18200000000002</v>
      </c>
      <c r="G77" s="14">
        <f t="shared" ref="G77:J77" ca="1" si="37">G63</f>
        <v>12.557</v>
      </c>
      <c r="H77" s="14">
        <f t="shared" ca="1" si="37"/>
        <v>-14.832000000000001</v>
      </c>
      <c r="I77" s="14">
        <f t="shared" ca="1" si="37"/>
        <v>-0.63600000000000012</v>
      </c>
      <c r="J77" s="14">
        <f t="shared" ca="1" si="37"/>
        <v>-0.63700000000000001</v>
      </c>
      <c r="K77" s="14">
        <f t="shared" ca="1" si="31"/>
        <v>13.193000000000001</v>
      </c>
      <c r="L77" s="14">
        <f t="shared" ca="1" si="31"/>
        <v>-15.469000000000001</v>
      </c>
      <c r="M77" s="14">
        <f t="shared" ca="1" si="28"/>
        <v>17.8337</v>
      </c>
      <c r="N77" s="14">
        <f t="shared" ca="1" si="29"/>
        <v>-19.426900000000003</v>
      </c>
      <c r="O77" s="14">
        <f ca="1">F77+M77</f>
        <v>-112.34830000000002</v>
      </c>
      <c r="P77" s="14">
        <f ca="1">F77-M77</f>
        <v>-148.01570000000001</v>
      </c>
      <c r="Q77" s="14">
        <f ca="1">F77+N77</f>
        <v>-149.60890000000001</v>
      </c>
      <c r="R77" s="14">
        <f ca="1">F77-N77</f>
        <v>-110.75510000000001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8" t="s">
        <v>113</v>
      </c>
      <c r="AA78" s="58"/>
      <c r="AB78" s="58"/>
      <c r="AC78" s="58" t="s">
        <v>114</v>
      </c>
      <c r="AD78" s="58"/>
      <c r="AE78" s="58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21</v>
      </c>
      <c r="D80" s="1" t="s">
        <v>52</v>
      </c>
      <c r="E80" s="17">
        <f ca="1">E66</f>
        <v>48.172833333333337</v>
      </c>
      <c r="F80" s="4">
        <f t="shared" ref="F80:I81" ca="1" si="38">O66</f>
        <v>55.32820303030303</v>
      </c>
      <c r="G80" s="4">
        <f t="shared" ca="1" si="38"/>
        <v>28.415312121212121</v>
      </c>
      <c r="H80" s="18">
        <f t="shared" ca="1" si="38"/>
        <v>69.076712121212125</v>
      </c>
      <c r="I80" s="18">
        <f t="shared" ca="1" si="38"/>
        <v>14.666803030303029</v>
      </c>
      <c r="J80" s="4" t="str">
        <f>INDEX($N$33:$N$44,MATCH(A82,$L$33:$L$44,-1),1)</f>
        <v>---</v>
      </c>
      <c r="K80" s="17">
        <f ca="1">MAX(ABS(F80),IF(J80="---",0,0.3*J80))</f>
        <v>55.32820303030303</v>
      </c>
      <c r="L80" s="17">
        <f ca="1">MAX(ABS(G80),IF(J80="---",0,0.3*J80))</f>
        <v>28.415312121212121</v>
      </c>
      <c r="M80" s="17">
        <f ca="1">MAX(ABS(H80),J80)</f>
        <v>69.076712121212125</v>
      </c>
      <c r="N80" s="17">
        <f ca="1">MAX(ABS(I80),J80)</f>
        <v>14.666803030303029</v>
      </c>
      <c r="O80" s="6" t="s">
        <v>72</v>
      </c>
      <c r="P80" s="19">
        <f ca="1">MAX(E80-$Z48*(1-((0.48*$Z47+E82)/(0.48*$Z47))^2),0)/(($F48-2*$F49)*$O$2)*1000</f>
        <v>3.4190484044320129</v>
      </c>
      <c r="Q80" s="19">
        <f ca="1">MAX(K80-$Z48*(1-((0.48*$Z47+K82)/(0.48*$Z47))^2),0)/(($F48-2*$F49)*$O$2)*1000</f>
        <v>4.7795192127246127</v>
      </c>
      <c r="R80" s="19">
        <f ca="1">MAX(L80-$Z48*(1-((0.48*$Z47+L82)/(0.48*$Z47))^2),0)/(($F48-2*$F49)*$O$2)*1000</f>
        <v>1.0821687616772973</v>
      </c>
      <c r="S80" s="19">
        <f ca="1">MAX(M80-$Z48*(1-((0.48*$Z47+M82)/(0.48*$Z47))^2),0)/(($F48-2*$F49)*$O$2)*1000</f>
        <v>5.7803145939561134</v>
      </c>
      <c r="T80" s="19">
        <f ca="1">MAX(N80-$Z48*(1-((0.48*$Z47+N82)/(0.48*$Z47))^2),0)/(($F48-2*$F49)*$O$2)*1000</f>
        <v>8.2097726067007895E-2</v>
      </c>
      <c r="U80" s="17">
        <f ca="1">MAX(P80:T80)</f>
        <v>5.7803145939561134</v>
      </c>
      <c r="V80" s="49">
        <f>AB82</f>
        <v>12.566370614359172</v>
      </c>
      <c r="W80" s="8">
        <f>2*V80*$O$2/10</f>
        <v>983.45509155854393</v>
      </c>
      <c r="X80" s="4">
        <f>W80*(F48-2*F49)/200</f>
        <v>108.18006007143984</v>
      </c>
      <c r="Y80" s="52"/>
      <c r="Z80">
        <v>4</v>
      </c>
      <c r="AA80">
        <v>20</v>
      </c>
      <c r="AB80">
        <f>((PI()*(AA80/10)^2)/4)*Z80</f>
        <v>12.566370614359172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-28.334075757575757</v>
      </c>
      <c r="F81" s="18">
        <f t="shared" ca="1" si="38"/>
        <v>25.720448484848479</v>
      </c>
      <c r="G81" s="18">
        <f t="shared" ca="1" si="38"/>
        <v>-64.876690909090911</v>
      </c>
      <c r="H81" s="4">
        <f t="shared" ca="1" si="38"/>
        <v>-42.985792424242426</v>
      </c>
      <c r="I81" s="4">
        <f t="shared" ca="1" si="38"/>
        <v>3.8295499999999976</v>
      </c>
      <c r="J81" s="4" t="str">
        <f>INDEX($O$33:$O$44,MATCH(A82,$L$33:$L$44,-1),1)</f>
        <v>---</v>
      </c>
      <c r="K81" s="17">
        <f ca="1">MAX(ABS(F81),J81)</f>
        <v>25.720448484848479</v>
      </c>
      <c r="L81" s="17">
        <f ca="1">MAX(ABS(G81),J81)</f>
        <v>64.876690909090911</v>
      </c>
      <c r="M81" s="17">
        <f ca="1">MAX(ABS(H81),IF(J81="---",0,0.3*J81))</f>
        <v>42.985792424242426</v>
      </c>
      <c r="N81" s="17">
        <f ca="1">MAX(ABS(I81),IF(J81="---",0,0.3*J81))</f>
        <v>3.8295499999999976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0.83722361104949561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0.83722361104949561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0</v>
      </c>
      <c r="AA81">
        <v>14</v>
      </c>
      <c r="AB81">
        <f>((PI()*(AA81/10)^2)/4)*Z81</f>
        <v>0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-130.93100000000001</v>
      </c>
      <c r="F82" s="8">
        <f ca="1">O70</f>
        <v>-97.908299999999997</v>
      </c>
      <c r="G82" s="8">
        <f ca="1">P70</f>
        <v>-133.57570000000001</v>
      </c>
      <c r="H82" s="8">
        <f ca="1">Q70</f>
        <v>-135.16890000000001</v>
      </c>
      <c r="I82" s="8">
        <f ca="1">R70</f>
        <v>-96.315100000000001</v>
      </c>
      <c r="K82" s="17">
        <f ca="1">F82</f>
        <v>-97.908299999999997</v>
      </c>
      <c r="L82" s="17">
        <f t="shared" ref="L82:N82" ca="1" si="39">G82</f>
        <v>-133.57570000000001</v>
      </c>
      <c r="M82" s="17">
        <f t="shared" ca="1" si="39"/>
        <v>-135.16890000000001</v>
      </c>
      <c r="N82" s="17">
        <f t="shared" ca="1" si="39"/>
        <v>-96.315100000000001</v>
      </c>
      <c r="AB82">
        <f>SUM(AB80:AB81)</f>
        <v>12.566370614359172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142.62236387252324</v>
      </c>
      <c r="K83" s="4">
        <f ca="1">($Z48+$X80)*(1-ABS((0.48*$Z47+K82)/(0.48*$Z47+$W80))^(1+1/(1+$W80/$Z47)))</f>
        <v>139.35135523100223</v>
      </c>
      <c r="L83" s="4">
        <f ca="1">($Z48+$X80)*(1-ABS((0.48*$Z47+L82)/(0.48*$Z47+$W80))^(1+1/(1+$W80/$Z47)))</f>
        <v>142.88165401198131</v>
      </c>
      <c r="M83" s="4">
        <f ca="1">($Z48+$X80)*(1-ABS((0.48*$Z47+M82)/(0.48*$Z47+$W80))^(1+1/(1+$W80/$Z47)))</f>
        <v>143.0376615903923</v>
      </c>
      <c r="N83" s="4">
        <f ca="1">($Z48+$X80)*(1-ABS((0.48*$Z47+N82)/(0.48*$Z47+$W80))^(1+1/(1+$W80/$Z47)))</f>
        <v>139.19198246560441</v>
      </c>
    </row>
    <row r="84" spans="1:31" x14ac:dyDescent="0.2">
      <c r="D84" s="7" t="s">
        <v>75</v>
      </c>
      <c r="E84" s="4">
        <f ca="1">($Z49+$X81)*(1-ABS((0.48*$Z47+E82)/(0.48*$Z47+$W81))^(1+1/(1+$W81/$Z47)))</f>
        <v>247.68709362960936</v>
      </c>
      <c r="K84" s="4">
        <f ca="1">($Z49+$X81)*(1-ABS((0.48*$Z47+K82)/(0.48*$Z47+$W81))^(1+1/(1+$W81/$Z47)))</f>
        <v>238.65084877120483</v>
      </c>
      <c r="L84" s="4">
        <f ca="1">($Z49+$X81)*(1-ABS((0.48*$Z47+L82)/(0.48*$Z47+$W81))^(1+1/(1+$W81/$Z47)))</f>
        <v>248.4026272305284</v>
      </c>
      <c r="M84" s="4">
        <f ca="1">($Z49+$X81)*(1-ABS((0.48*$Z47+M82)/(0.48*$Z47+$W81))^(1+1/(1+$W81/$Z47)))</f>
        <v>248.83308885337479</v>
      </c>
      <c r="N84" s="4">
        <f ca="1">($Z49+$X81)*(1-ABS((0.48*$Z47+N82)/(0.48*$Z47+$W81))^(1+1/(1+$W81/$Z47)))</f>
        <v>238.21012946279444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0.23499156774302382</v>
      </c>
      <c r="K85" s="3">
        <f t="shared" ref="K85:N85" ca="1" si="40">ABS(K80/K83)^1.5+ABS(K81/K84)^1.5</f>
        <v>0.28556153057958822</v>
      </c>
      <c r="L85" s="3">
        <f t="shared" ca="1" si="40"/>
        <v>0.22216245238164867</v>
      </c>
      <c r="M85" s="3">
        <f t="shared" ca="1" si="40"/>
        <v>0.40740007445798831</v>
      </c>
      <c r="N85" s="3">
        <f t="shared" ca="1" si="40"/>
        <v>3.6242752555296368E-2</v>
      </c>
    </row>
    <row r="86" spans="1:31" x14ac:dyDescent="0.2">
      <c r="Z86" s="58" t="s">
        <v>113</v>
      </c>
      <c r="AA86" s="58"/>
      <c r="AB86" s="58"/>
      <c r="AC86" s="58" t="s">
        <v>114</v>
      </c>
      <c r="AD86" s="58"/>
      <c r="AE86" s="58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-39.488</v>
      </c>
      <c r="F88" s="4">
        <f t="shared" ref="F88:I89" ca="1" si="41">O73</f>
        <v>-40.912963636363628</v>
      </c>
      <c r="G88" s="4">
        <f t="shared" ca="1" si="41"/>
        <v>-17.336854545454546</v>
      </c>
      <c r="H88" s="18">
        <f t="shared" ca="1" si="41"/>
        <v>-52.822954545454536</v>
      </c>
      <c r="I88" s="18">
        <f t="shared" ca="1" si="41"/>
        <v>-5.4268636363636382</v>
      </c>
      <c r="J88" s="4">
        <f>INDEX($N$33:$N$44,MATCH(A82,$L$33:$L$44,-1)+1,1)</f>
        <v>66.476280000000003</v>
      </c>
      <c r="K88" s="17">
        <f ca="1">MAX(ABS(F88),IF(J88="---",0,0.3*J88))</f>
        <v>40.912963636363628</v>
      </c>
      <c r="L88" s="17">
        <f ca="1">MAX(ABS(G88),IF(J88="---",0,0.3*J88))</f>
        <v>19.942883999999999</v>
      </c>
      <c r="M88" s="17">
        <f ca="1">MAX(ABS(H88),J88)</f>
        <v>66.476280000000003</v>
      </c>
      <c r="N88" s="17">
        <f ca="1">MAX(ABS(I88),J88)</f>
        <v>66.476280000000003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2.8719386981773671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5.2517263078425618</v>
      </c>
      <c r="T88" s="19">
        <f ca="1">MAX(N88-$Z48*(1-((0.48*$Z47+N90)/(0.48*$Z47))^2),0)/(($F48-2*$F49)*$O$2)*1000</f>
        <v>5.8670065807359899</v>
      </c>
      <c r="U88" s="17">
        <f ca="1">MAX(P88:T88)</f>
        <v>5.8670065807359899</v>
      </c>
      <c r="V88" s="49">
        <f>AB90</f>
        <v>12.566370614359172</v>
      </c>
      <c r="W88" s="8">
        <f>2*V88*$O$2/10</f>
        <v>983.45509155854393</v>
      </c>
      <c r="X88" s="4">
        <f>W88*(F48-2*F49)/200</f>
        <v>108.18006007143984</v>
      </c>
      <c r="Z88">
        <v>4</v>
      </c>
      <c r="AA88">
        <v>20</v>
      </c>
      <c r="AB88">
        <f>((PI()*(AA88/10)^2)/4)*Z88</f>
        <v>12.566370614359172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17.425090909090912</v>
      </c>
      <c r="F89" s="18">
        <f t="shared" ca="1" si="41"/>
        <v>-6.417718181818179</v>
      </c>
      <c r="G89" s="18">
        <f t="shared" ca="1" si="41"/>
        <v>30.024809090909088</v>
      </c>
      <c r="H89" s="4">
        <f t="shared" ca="1" si="41"/>
        <v>22.14529090909091</v>
      </c>
      <c r="I89" s="4">
        <f t="shared" ca="1" si="41"/>
        <v>1.461800000000002</v>
      </c>
      <c r="J89" s="4">
        <f>INDEX($O$33:$O$44,MATCH(A82,$L$33:$L$44,-1)+1,1)</f>
        <v>101.09514999999999</v>
      </c>
      <c r="K89" s="17">
        <f ca="1">MAX(ABS(F89),J89)</f>
        <v>101.09514999999999</v>
      </c>
      <c r="L89" s="17">
        <f ca="1">MAX(ABS(G89),J89)</f>
        <v>101.09514999999999</v>
      </c>
      <c r="M89" s="17">
        <f ca="1">MAX(ABS(H89),IF(J89="---",0,0.3*J89))</f>
        <v>30.328544999999995</v>
      </c>
      <c r="N89" s="17">
        <f ca="1">MAX(ABS(I89),IF(J89="---",0,0.3*J89))</f>
        <v>30.328544999999995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2.6099672880640896</v>
      </c>
      <c r="R89" s="19">
        <f ca="1">MAX(L89-$Z49*(1-((0.48*$Z47+L90)/(0.48*$Z47))^2),0)/(($F47-2*$F49)*$O$2)*1000</f>
        <v>2.1423196776102658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2.6099672880640896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0</v>
      </c>
      <c r="AA89">
        <v>14</v>
      </c>
      <c r="AB89">
        <f>((PI()*(AA89/10)^2)/4)*Z89</f>
        <v>0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-149.703</v>
      </c>
      <c r="F90" s="8">
        <f ca="1">O77</f>
        <v>-112.34830000000002</v>
      </c>
      <c r="G90" s="8">
        <f ca="1">P77</f>
        <v>-148.01570000000001</v>
      </c>
      <c r="H90" s="8">
        <f ca="1">Q77</f>
        <v>-149.60890000000001</v>
      </c>
      <c r="I90" s="8">
        <f ca="1">R77</f>
        <v>-110.75510000000001</v>
      </c>
      <c r="K90" s="17">
        <f ca="1">F90</f>
        <v>-112.34830000000002</v>
      </c>
      <c r="L90" s="17">
        <f t="shared" ref="L90:N90" ca="1" si="42">G90</f>
        <v>-148.01570000000001</v>
      </c>
      <c r="M90" s="17">
        <f t="shared" ca="1" si="42"/>
        <v>-149.60890000000001</v>
      </c>
      <c r="N90" s="17">
        <f t="shared" ca="1" si="42"/>
        <v>-110.75510000000001</v>
      </c>
      <c r="AB90">
        <f>SUM(AB88:AB89)</f>
        <v>12.566370614359172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144.45417992365927</v>
      </c>
      <c r="K91" s="4">
        <f ca="1">($Z48+$X88)*(1-ABS((0.48*$Z47+K90)/(0.48*$Z47+$W88))^(1+1/(1+$W88/$Z47)))</f>
        <v>140.78928810571159</v>
      </c>
      <c r="L91" s="4">
        <f ca="1">($Z48+$X88)*(1-ABS((0.48*$Z47+L90)/(0.48*$Z47+$W88))^(1+1/(1+$W88/$Z47)))</f>
        <v>144.2903505239959</v>
      </c>
      <c r="M91" s="4">
        <f ca="1">($Z48+$X88)*(1-ABS((0.48*$Z47+M90)/(0.48*$Z47+$W88))^(1+1/(1+$W88/$Z47)))</f>
        <v>144.44504750459541</v>
      </c>
      <c r="N91" s="4">
        <f ca="1">($Z48+$X88)*(1-ABS((0.48*$Z47+N90)/(0.48*$Z47+$W88))^(1+1/(1+$W88/$Z47)))</f>
        <v>140.63121667365675</v>
      </c>
    </row>
    <row r="92" spans="1:31" x14ac:dyDescent="0.2">
      <c r="D92" s="7" t="s">
        <v>75</v>
      </c>
      <c r="E92" s="4">
        <f ca="1">($Z49+$X89)*(1-ABS((0.48*$Z47+E90)/(0.48*$Z47+$W89))^(1+1/(1+$W89/$Z47)))</f>
        <v>252.73969674623166</v>
      </c>
      <c r="K92" s="4">
        <f ca="1">($Z49+$X89)*(1-ABS((0.48*$Z47+K90)/(0.48*$Z47+$W89))^(1+1/(1+$W89/$Z47)))</f>
        <v>242.62534957111507</v>
      </c>
      <c r="L92" s="4">
        <f ca="1">($Z49+$X89)*(1-ABS((0.48*$Z47+L90)/(0.48*$Z47+$W89))^(1+1/(1+$W89/$Z47)))</f>
        <v>252.28804868262765</v>
      </c>
      <c r="M92" s="4">
        <f ca="1">($Z49+$X89)*(1-ABS((0.48*$Z47+M90)/(0.48*$Z47+$W89))^(1+1/(1+$W89/$Z47)))</f>
        <v>252.71452153635695</v>
      </c>
      <c r="N92" s="4">
        <f ca="1">($Z49+$X89)*(1-ABS((0.48*$Z47+N90)/(0.48*$Z47+$W89))^(1+1/(1+$W89/$Z47)))</f>
        <v>242.1885996416878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0.16102621275457679</v>
      </c>
      <c r="K93" s="3">
        <f t="shared" ref="K93:N93" ca="1" si="43">ABS(K88/K91)^1.5+ABS(K89/K92)^1.5</f>
        <v>0.42561456001335135</v>
      </c>
      <c r="L93" s="3">
        <f t="shared" ca="1" si="43"/>
        <v>0.3050428858781673</v>
      </c>
      <c r="M93" s="3">
        <f t="shared" ca="1" si="43"/>
        <v>0.35378445634061895</v>
      </c>
      <c r="N93" s="3">
        <f t="shared" ca="1" si="43"/>
        <v>0.36931018377304514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21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155.04821356646192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287.08456486169047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39.755000000000003</v>
      </c>
      <c r="F101" s="4">
        <f t="shared" ca="1" si="44"/>
        <v>24.234000000000002</v>
      </c>
      <c r="G101" s="4">
        <f t="shared" ca="1" si="44"/>
        <v>5.3179999999999996</v>
      </c>
      <c r="H101" s="4">
        <f t="shared" ca="1" si="44"/>
        <v>42.982999999999997</v>
      </c>
      <c r="I101" s="4">
        <f t="shared" ca="1" si="44"/>
        <v>-4.3209999999999997</v>
      </c>
      <c r="J101" s="4">
        <f t="shared" ca="1" si="44"/>
        <v>-4.33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-15.262</v>
      </c>
      <c r="F102" s="4">
        <f t="shared" ca="1" si="45"/>
        <v>-11.195</v>
      </c>
      <c r="G102" s="4">
        <f t="shared" ca="1" si="45"/>
        <v>85.805999999999997</v>
      </c>
      <c r="H102" s="4">
        <f t="shared" ca="1" si="45"/>
        <v>-10.170999999999999</v>
      </c>
      <c r="I102" s="4">
        <f t="shared" ca="1" si="45"/>
        <v>-10.208</v>
      </c>
      <c r="J102" s="4">
        <f t="shared" ca="1" si="45"/>
        <v>-10.23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24.059000000000001</v>
      </c>
      <c r="F103" s="4">
        <f t="shared" ca="1" si="46"/>
        <v>14.882999999999999</v>
      </c>
      <c r="G103" s="4">
        <f t="shared" ca="1" si="46"/>
        <v>3.1419999999999999</v>
      </c>
      <c r="H103" s="4">
        <f t="shared" ca="1" si="46"/>
        <v>25.193999999999999</v>
      </c>
      <c r="I103" s="4">
        <f t="shared" ca="1" si="46"/>
        <v>-2.5339999999999998</v>
      </c>
      <c r="J103" s="4">
        <f t="shared" ca="1" si="46"/>
        <v>-2.5390000000000001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-9.3119999999999994</v>
      </c>
      <c r="F104" s="4">
        <f t="shared" ca="1" si="47"/>
        <v>-6.7539999999999996</v>
      </c>
      <c r="G104" s="4">
        <f t="shared" ca="1" si="47"/>
        <v>40.03</v>
      </c>
      <c r="H104" s="4">
        <f t="shared" ca="1" si="47"/>
        <v>-5.0069999999999997</v>
      </c>
      <c r="I104" s="4">
        <f t="shared" ca="1" si="47"/>
        <v>-4.8049999999999997</v>
      </c>
      <c r="J104" s="4">
        <f t="shared" ca="1" si="47"/>
        <v>-4.8150000000000004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-292.79300000000001</v>
      </c>
      <c r="F105" s="4">
        <f t="shared" ca="1" si="48"/>
        <v>-221.83199999999999</v>
      </c>
      <c r="G105" s="4">
        <f t="shared" ca="1" si="48"/>
        <v>42.497</v>
      </c>
      <c r="H105" s="4">
        <f t="shared" ca="1" si="48"/>
        <v>-50.231000000000002</v>
      </c>
      <c r="I105" s="4">
        <f t="shared" ca="1" si="48"/>
        <v>-1.851</v>
      </c>
      <c r="J105" s="4">
        <f t="shared" ca="1" si="48"/>
        <v>-1.8549999999999995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-39.639000000000003</v>
      </c>
      <c r="F108" s="4">
        <f t="shared" ca="1" si="49"/>
        <v>-24.879000000000001</v>
      </c>
      <c r="G108" s="4">
        <f t="shared" ca="1" si="49"/>
        <v>-5.0519999999999996</v>
      </c>
      <c r="H108" s="4">
        <f t="shared" ca="1" si="49"/>
        <v>-40.173999999999999</v>
      </c>
      <c r="I108" s="4">
        <f t="shared" ca="1" si="49"/>
        <v>4.04</v>
      </c>
      <c r="J108" s="4">
        <f t="shared" ca="1" si="49"/>
        <v>4.0490000000000004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15.468</v>
      </c>
      <c r="F109" s="4">
        <f t="shared" ca="1" si="50"/>
        <v>11.092000000000001</v>
      </c>
      <c r="G109" s="4">
        <f t="shared" ca="1" si="50"/>
        <v>-48.070999999999998</v>
      </c>
      <c r="H109" s="4">
        <f t="shared" ca="1" si="50"/>
        <v>6.4269999999999996</v>
      </c>
      <c r="I109" s="4">
        <f t="shared" ca="1" si="50"/>
        <v>5.6479999999999997</v>
      </c>
      <c r="J109" s="4">
        <f t="shared" ca="1" si="50"/>
        <v>5.66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24.059000000000001</v>
      </c>
      <c r="F110" s="4">
        <f t="shared" ref="F110:J110" ca="1" si="51">F103</f>
        <v>14.882999999999999</v>
      </c>
      <c r="G110" s="4">
        <f t="shared" ca="1" si="51"/>
        <v>3.1419999999999999</v>
      </c>
      <c r="H110" s="4">
        <f t="shared" ca="1" si="51"/>
        <v>25.193999999999999</v>
      </c>
      <c r="I110" s="4">
        <f t="shared" ca="1" si="51"/>
        <v>-2.5339999999999998</v>
      </c>
      <c r="J110" s="4">
        <f t="shared" ca="1" si="51"/>
        <v>-2.5390000000000001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-9.3119999999999994</v>
      </c>
      <c r="F111" s="4">
        <f t="shared" ref="F111:J111" ca="1" si="52">F104</f>
        <v>-6.7539999999999996</v>
      </c>
      <c r="G111" s="4">
        <f t="shared" ca="1" si="52"/>
        <v>40.03</v>
      </c>
      <c r="H111" s="4">
        <f t="shared" ca="1" si="52"/>
        <v>-5.0069999999999997</v>
      </c>
      <c r="I111" s="4">
        <f t="shared" ca="1" si="52"/>
        <v>-4.8049999999999997</v>
      </c>
      <c r="J111" s="4">
        <f t="shared" ca="1" si="52"/>
        <v>-4.8150000000000004</v>
      </c>
    </row>
    <row r="112" spans="1:29" x14ac:dyDescent="0.2">
      <c r="D112" s="1" t="s">
        <v>10</v>
      </c>
      <c r="E112" s="4">
        <f ca="1">E105</f>
        <v>-292.79300000000001</v>
      </c>
      <c r="F112" s="4">
        <f ca="1">F105</f>
        <v>-221.83199999999999</v>
      </c>
      <c r="G112" s="4">
        <f t="shared" ref="G112:J112" ca="1" si="53">G105</f>
        <v>42.497</v>
      </c>
      <c r="H112" s="4">
        <f t="shared" ca="1" si="53"/>
        <v>-50.231000000000002</v>
      </c>
      <c r="I112" s="4">
        <f t="shared" ca="1" si="53"/>
        <v>-1.851</v>
      </c>
      <c r="J112" s="4">
        <f t="shared" ca="1" si="53"/>
        <v>-1.8549999999999995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32.537363636363636</v>
      </c>
      <c r="F115" s="14">
        <f t="shared" ca="1" si="54"/>
        <v>19.769181818181821</v>
      </c>
      <c r="G115" s="14">
        <f t="shared" ca="1" si="54"/>
        <v>4.3752727272727272</v>
      </c>
      <c r="H115" s="14">
        <f t="shared" ca="1" si="54"/>
        <v>35.423272727272725</v>
      </c>
      <c r="I115" s="14">
        <f t="shared" ca="1" si="54"/>
        <v>-3.5609090909090906</v>
      </c>
      <c r="J115" s="14">
        <f t="shared" ca="1" si="54"/>
        <v>-3.5682727272727273</v>
      </c>
      <c r="K115" s="14">
        <f ca="1">(ABS(G115)+ABS(I115))*SIGN(G115)</f>
        <v>7.9361818181818178</v>
      </c>
      <c r="L115" s="14">
        <f ca="1">(ABS(H115)+ABS(J115))*SIGN(H115)</f>
        <v>38.991545454545452</v>
      </c>
      <c r="M115" s="14">
        <f ca="1">(ABS(K115)+0.3*ABS(L115))*SIGN(K115)</f>
        <v>19.633645454545452</v>
      </c>
      <c r="N115" s="14">
        <f t="shared" ref="N115:N119" ca="1" si="55">(ABS(L115)+0.3*ABS(K115))*SIGN(L115)</f>
        <v>41.372399999999999</v>
      </c>
      <c r="O115" s="14">
        <f ca="1">F115+M115</f>
        <v>39.402827272727272</v>
      </c>
      <c r="P115" s="14">
        <f ca="1">F115-M115</f>
        <v>0.13553636363636912</v>
      </c>
      <c r="Q115" s="14">
        <f ca="1">F115+N115</f>
        <v>61.14158181818182</v>
      </c>
      <c r="R115" s="14">
        <f ca="1">F115-N115</f>
        <v>-21.603218181818178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-12.468363636363637</v>
      </c>
      <c r="F116" s="14">
        <f t="shared" ca="1" si="56"/>
        <v>-9.1689090909090911</v>
      </c>
      <c r="G116" s="14">
        <f t="shared" ca="1" si="56"/>
        <v>73.635363636363635</v>
      </c>
      <c r="H116" s="14">
        <f t="shared" ca="1" si="56"/>
        <v>-8.6620909090909084</v>
      </c>
      <c r="I116" s="14">
        <f t="shared" ca="1" si="56"/>
        <v>-8.7665454545454544</v>
      </c>
      <c r="J116" s="14">
        <f t="shared" ca="1" si="56"/>
        <v>-8.7854545454545452</v>
      </c>
      <c r="K116" s="14">
        <f t="shared" ref="K116:K119" ca="1" si="57">(ABS(G116)+ABS(I116))*SIGN(G116)</f>
        <v>82.401909090909086</v>
      </c>
      <c r="L116" s="14">
        <f t="shared" ref="L116:L119" ca="1" si="58">(ABS(H116)+ABS(J116))*SIGN(H116)</f>
        <v>-17.447545454545455</v>
      </c>
      <c r="M116" s="14">
        <f t="shared" ref="M116:M118" ca="1" si="59">(ABS(K116)+0.3*ABS(L116))*SIGN(K116)</f>
        <v>87.636172727272722</v>
      </c>
      <c r="N116" s="14">
        <f t="shared" ca="1" si="55"/>
        <v>-42.16811818181818</v>
      </c>
      <c r="O116" s="14">
        <f t="shared" ref="O116:O118" ca="1" si="60">F116+M116</f>
        <v>78.467263636363626</v>
      </c>
      <c r="P116" s="14">
        <f t="shared" ref="P116:P118" ca="1" si="61">F116-M116</f>
        <v>-96.805081818181819</v>
      </c>
      <c r="Q116" s="14">
        <f t="shared" ref="Q116:Q118" ca="1" si="62">F116+N116</f>
        <v>-51.337027272727269</v>
      </c>
      <c r="R116" s="14">
        <f t="shared" ref="R116:R118" ca="1" si="63">F116-N116</f>
        <v>32.99920909090909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24.059000000000001</v>
      </c>
      <c r="F117" s="14">
        <f t="shared" ca="1" si="64"/>
        <v>14.882999999999999</v>
      </c>
      <c r="G117" s="14">
        <f t="shared" ca="1" si="64"/>
        <v>3.1419999999999999</v>
      </c>
      <c r="H117" s="14">
        <f t="shared" ca="1" si="64"/>
        <v>25.193999999999999</v>
      </c>
      <c r="I117" s="14">
        <f t="shared" ca="1" si="64"/>
        <v>-2.5339999999999998</v>
      </c>
      <c r="J117" s="14">
        <f t="shared" ca="1" si="64"/>
        <v>-2.5390000000000001</v>
      </c>
      <c r="K117" s="14">
        <f t="shared" ca="1" si="57"/>
        <v>5.6760000000000002</v>
      </c>
      <c r="L117" s="14">
        <f t="shared" ca="1" si="58"/>
        <v>27.733000000000001</v>
      </c>
      <c r="M117" s="14">
        <f t="shared" ca="1" si="59"/>
        <v>13.995900000000001</v>
      </c>
      <c r="N117" s="14">
        <f t="shared" ca="1" si="55"/>
        <v>29.4358</v>
      </c>
      <c r="O117" s="14">
        <f t="shared" ca="1" si="60"/>
        <v>28.878900000000002</v>
      </c>
      <c r="P117" s="14">
        <f t="shared" ca="1" si="61"/>
        <v>0.88709999999999845</v>
      </c>
      <c r="Q117" s="14">
        <f t="shared" ca="1" si="62"/>
        <v>44.318799999999996</v>
      </c>
      <c r="R117" s="14">
        <f t="shared" ca="1" si="63"/>
        <v>-14.552800000000001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-9.3119999999999994</v>
      </c>
      <c r="F118" s="14">
        <f t="shared" ca="1" si="65"/>
        <v>-6.7539999999999996</v>
      </c>
      <c r="G118" s="14">
        <f t="shared" ca="1" si="65"/>
        <v>40.03</v>
      </c>
      <c r="H118" s="14">
        <f t="shared" ca="1" si="65"/>
        <v>-5.0069999999999997</v>
      </c>
      <c r="I118" s="14">
        <f t="shared" ca="1" si="65"/>
        <v>-4.8049999999999997</v>
      </c>
      <c r="J118" s="14">
        <f t="shared" ca="1" si="65"/>
        <v>-4.8150000000000004</v>
      </c>
      <c r="K118" s="14">
        <f t="shared" ca="1" si="57"/>
        <v>44.835000000000001</v>
      </c>
      <c r="L118" s="14">
        <f t="shared" ca="1" si="58"/>
        <v>-9.8219999999999992</v>
      </c>
      <c r="M118" s="14">
        <f t="shared" ca="1" si="59"/>
        <v>47.781599999999997</v>
      </c>
      <c r="N118" s="14">
        <f t="shared" ca="1" si="55"/>
        <v>-23.272500000000001</v>
      </c>
      <c r="O118" s="14">
        <f t="shared" ca="1" si="60"/>
        <v>41.0276</v>
      </c>
      <c r="P118" s="14">
        <f t="shared" ca="1" si="61"/>
        <v>-54.535599999999995</v>
      </c>
      <c r="Q118" s="14">
        <f t="shared" ca="1" si="62"/>
        <v>-30.026499999999999</v>
      </c>
      <c r="R118" s="14">
        <f t="shared" ca="1" si="63"/>
        <v>16.518500000000003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-311.565</v>
      </c>
      <c r="F119" s="14">
        <f ca="1">F105+L105</f>
        <v>-236.27199999999999</v>
      </c>
      <c r="G119" s="14">
        <f ca="1">G105</f>
        <v>42.497</v>
      </c>
      <c r="H119" s="14">
        <f t="shared" ref="H119:J119" ca="1" si="66">H105</f>
        <v>-50.231000000000002</v>
      </c>
      <c r="I119" s="14">
        <f t="shared" ca="1" si="66"/>
        <v>-1.851</v>
      </c>
      <c r="J119" s="14">
        <f t="shared" ca="1" si="66"/>
        <v>-1.8549999999999995</v>
      </c>
      <c r="K119" s="14">
        <f t="shared" ca="1" si="57"/>
        <v>44.347999999999999</v>
      </c>
      <c r="L119" s="14">
        <f t="shared" ca="1" si="58"/>
        <v>-52.085999999999999</v>
      </c>
      <c r="M119" s="14">
        <f ca="1">(ABS(K119)+0.3*ABS(L119))*SIGN(K119)</f>
        <v>59.973799999999997</v>
      </c>
      <c r="N119" s="14">
        <f t="shared" ca="1" si="55"/>
        <v>-65.3904</v>
      </c>
      <c r="O119" s="14">
        <f ca="1">F119+M119</f>
        <v>-176.29820000000001</v>
      </c>
      <c r="P119" s="14">
        <f ca="1">F119-M119</f>
        <v>-296.24579999999997</v>
      </c>
      <c r="Q119" s="14">
        <f ca="1">F119+N119</f>
        <v>-301.66239999999999</v>
      </c>
      <c r="R119" s="14">
        <f ca="1">F119-N119</f>
        <v>-170.88159999999999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-32.421363636363637</v>
      </c>
      <c r="F122" s="14">
        <f t="shared" ca="1" si="67"/>
        <v>-20.41418181818182</v>
      </c>
      <c r="G122" s="14">
        <f t="shared" ca="1" si="67"/>
        <v>-4.1092727272727272</v>
      </c>
      <c r="H122" s="14">
        <f t="shared" ca="1" si="67"/>
        <v>-32.614272727272727</v>
      </c>
      <c r="I122" s="14">
        <f t="shared" ca="1" si="67"/>
        <v>3.2799090909090909</v>
      </c>
      <c r="J122" s="14">
        <f t="shared" ca="1" si="67"/>
        <v>3.2872727272727276</v>
      </c>
      <c r="K122" s="14">
        <f ca="1">(ABS(G122)+ABS(I122))*SIGN(G122)</f>
        <v>-7.3891818181818181</v>
      </c>
      <c r="L122" s="14">
        <f ca="1">(ABS(H122)+ABS(J122))*SIGN(H122)</f>
        <v>-35.901545454545456</v>
      </c>
      <c r="M122" s="14">
        <f t="shared" ref="M122:M126" ca="1" si="68">(ABS(K122)+0.3*ABS(L122))*SIGN(K122)</f>
        <v>-18.159645454545455</v>
      </c>
      <c r="N122" s="14">
        <f t="shared" ref="N122:N126" ca="1" si="69">(ABS(L122)+0.3*ABS(K122))*SIGN(L122)</f>
        <v>-38.118300000000005</v>
      </c>
      <c r="O122" s="14">
        <f ca="1">F122+M122</f>
        <v>-38.573827272727272</v>
      </c>
      <c r="P122" s="14">
        <f ca="1">F122-M122</f>
        <v>-2.2545363636363653</v>
      </c>
      <c r="Q122" s="14">
        <f ca="1">F122+N122</f>
        <v>-58.532481818181822</v>
      </c>
      <c r="R122" s="14">
        <f ca="1">F122-N122</f>
        <v>17.704118181818185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12.674363636363637</v>
      </c>
      <c r="F123" s="14">
        <f t="shared" ca="1" si="70"/>
        <v>9.0659090909090914</v>
      </c>
      <c r="G123" s="14">
        <f t="shared" ca="1" si="70"/>
        <v>-35.900363636363636</v>
      </c>
      <c r="H123" s="14">
        <f t="shared" ca="1" si="70"/>
        <v>4.9180909090909086</v>
      </c>
      <c r="I123" s="14">
        <f t="shared" ca="1" si="70"/>
        <v>4.2065454545454539</v>
      </c>
      <c r="J123" s="14">
        <f t="shared" ca="1" si="70"/>
        <v>4.2154545454545458</v>
      </c>
      <c r="K123" s="14">
        <f t="shared" ref="K123:K126" ca="1" si="71">(ABS(G123)+ABS(I123))*SIGN(G123)</f>
        <v>-40.106909090909092</v>
      </c>
      <c r="L123" s="14">
        <f t="shared" ref="L123:L126" ca="1" si="72">(ABS(H123)+ABS(J123))*SIGN(H123)</f>
        <v>9.1335454545454553</v>
      </c>
      <c r="M123" s="14">
        <f t="shared" ca="1" si="68"/>
        <v>-42.846972727272728</v>
      </c>
      <c r="N123" s="14">
        <f t="shared" ca="1" si="69"/>
        <v>21.165618181818182</v>
      </c>
      <c r="O123" s="14">
        <f t="shared" ref="O123:O125" ca="1" si="73">F123+M123</f>
        <v>-33.781063636363641</v>
      </c>
      <c r="P123" s="14">
        <f t="shared" ref="P123:P125" ca="1" si="74">F123-M123</f>
        <v>51.912881818181816</v>
      </c>
      <c r="Q123" s="14">
        <f t="shared" ref="Q123:Q125" ca="1" si="75">F123+N123</f>
        <v>30.231527272727273</v>
      </c>
      <c r="R123" s="14">
        <f t="shared" ref="R123:R125" ca="1" si="76">F123-N123</f>
        <v>-12.099709090909091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24.059000000000001</v>
      </c>
      <c r="F124" s="14">
        <f t="shared" ref="F124:J124" ca="1" si="77">F117</f>
        <v>14.882999999999999</v>
      </c>
      <c r="G124" s="14">
        <f t="shared" ca="1" si="77"/>
        <v>3.1419999999999999</v>
      </c>
      <c r="H124" s="14">
        <f t="shared" ca="1" si="77"/>
        <v>25.193999999999999</v>
      </c>
      <c r="I124" s="14">
        <f t="shared" ca="1" si="77"/>
        <v>-2.5339999999999998</v>
      </c>
      <c r="J124" s="14">
        <f t="shared" ca="1" si="77"/>
        <v>-2.5390000000000001</v>
      </c>
      <c r="K124" s="14">
        <f t="shared" ca="1" si="71"/>
        <v>5.6760000000000002</v>
      </c>
      <c r="L124" s="14">
        <f t="shared" ca="1" si="72"/>
        <v>27.733000000000001</v>
      </c>
      <c r="M124" s="14">
        <f t="shared" ca="1" si="68"/>
        <v>13.995900000000001</v>
      </c>
      <c r="N124" s="14">
        <f t="shared" ca="1" si="69"/>
        <v>29.4358</v>
      </c>
      <c r="O124" s="14">
        <f t="shared" ca="1" si="73"/>
        <v>28.878900000000002</v>
      </c>
      <c r="P124" s="14">
        <f t="shared" ca="1" si="74"/>
        <v>0.88709999999999845</v>
      </c>
      <c r="Q124" s="14">
        <f t="shared" ca="1" si="75"/>
        <v>44.318799999999996</v>
      </c>
      <c r="R124" s="14">
        <f t="shared" ca="1" si="76"/>
        <v>-14.552800000000001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-9.3119999999999994</v>
      </c>
      <c r="F125" s="14">
        <f t="shared" ref="F125:J125" ca="1" si="78">F118</f>
        <v>-6.7539999999999996</v>
      </c>
      <c r="G125" s="14">
        <f t="shared" ca="1" si="78"/>
        <v>40.03</v>
      </c>
      <c r="H125" s="14">
        <f t="shared" ca="1" si="78"/>
        <v>-5.0069999999999997</v>
      </c>
      <c r="I125" s="14">
        <f t="shared" ca="1" si="78"/>
        <v>-4.8049999999999997</v>
      </c>
      <c r="J125" s="14">
        <f t="shared" ca="1" si="78"/>
        <v>-4.8150000000000004</v>
      </c>
      <c r="K125" s="14">
        <f t="shared" ca="1" si="71"/>
        <v>44.835000000000001</v>
      </c>
      <c r="L125" s="14">
        <f t="shared" ca="1" si="72"/>
        <v>-9.8219999999999992</v>
      </c>
      <c r="M125" s="14">
        <f t="shared" ca="1" si="68"/>
        <v>47.781599999999997</v>
      </c>
      <c r="N125" s="14">
        <f t="shared" ca="1" si="69"/>
        <v>-23.272500000000001</v>
      </c>
      <c r="O125" s="14">
        <f t="shared" ca="1" si="73"/>
        <v>41.0276</v>
      </c>
      <c r="P125" s="14">
        <f t="shared" ca="1" si="74"/>
        <v>-54.535599999999995</v>
      </c>
      <c r="Q125" s="14">
        <f t="shared" ca="1" si="75"/>
        <v>-30.026499999999999</v>
      </c>
      <c r="R125" s="14">
        <f t="shared" ca="1" si="76"/>
        <v>16.518500000000003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-329.98599999999999</v>
      </c>
      <c r="F126" s="14">
        <f ca="1">F112+L112</f>
        <v>-250.44200000000001</v>
      </c>
      <c r="G126" s="14">
        <f t="shared" ref="G126:J126" ca="1" si="79">G112</f>
        <v>42.497</v>
      </c>
      <c r="H126" s="14">
        <f t="shared" ca="1" si="79"/>
        <v>-50.231000000000002</v>
      </c>
      <c r="I126" s="14">
        <f t="shared" ca="1" si="79"/>
        <v>-1.851</v>
      </c>
      <c r="J126" s="14">
        <f t="shared" ca="1" si="79"/>
        <v>-1.8549999999999995</v>
      </c>
      <c r="K126" s="14">
        <f t="shared" ca="1" si="71"/>
        <v>44.347999999999999</v>
      </c>
      <c r="L126" s="14">
        <f t="shared" ca="1" si="72"/>
        <v>-52.085999999999999</v>
      </c>
      <c r="M126" s="14">
        <f t="shared" ca="1" si="68"/>
        <v>59.973799999999997</v>
      </c>
      <c r="N126" s="14">
        <f t="shared" ca="1" si="69"/>
        <v>-65.3904</v>
      </c>
      <c r="O126" s="14">
        <f ca="1">F126+M126</f>
        <v>-190.46820000000002</v>
      </c>
      <c r="P126" s="14">
        <f ca="1">F126-M126</f>
        <v>-310.41579999999999</v>
      </c>
      <c r="Q126" s="14">
        <f ca="1">F126+N126</f>
        <v>-315.83240000000001</v>
      </c>
      <c r="R126" s="14">
        <f ca="1">F126-N126</f>
        <v>-185.05160000000001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8" t="s">
        <v>113</v>
      </c>
      <c r="AA127" s="58"/>
      <c r="AB127" s="58"/>
      <c r="AC127" s="58" t="s">
        <v>114</v>
      </c>
      <c r="AD127" s="58"/>
      <c r="AE127" s="58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21</v>
      </c>
      <c r="D129" s="1" t="s">
        <v>52</v>
      </c>
      <c r="E129" s="17">
        <f ca="1">E115</f>
        <v>32.537363636363636</v>
      </c>
      <c r="F129" s="4">
        <f t="shared" ref="F129:F130" ca="1" si="80">O115</f>
        <v>39.402827272727272</v>
      </c>
      <c r="G129" s="4">
        <f t="shared" ref="G129:G130" ca="1" si="81">P115</f>
        <v>0.13553636363636912</v>
      </c>
      <c r="H129" s="18">
        <f t="shared" ref="H129:H130" ca="1" si="82">Q115</f>
        <v>61.14158181818182</v>
      </c>
      <c r="I129" s="18">
        <f t="shared" ref="I129:I130" ca="1" si="83">R115</f>
        <v>-21.603218181818178</v>
      </c>
      <c r="J129" s="4">
        <f>INDEX($N$33:$N$44,MATCH(A131,$L$33:$L$44,-1),1)</f>
        <v>88.119720000000015</v>
      </c>
      <c r="K129" s="17">
        <f ca="1">MAX(ABS(F129),IF(J129="---",0,0.3*J129))</f>
        <v>39.402827272727272</v>
      </c>
      <c r="L129" s="17">
        <f ca="1">MAX(ABS(G129),IF(J129="---",0,0.3*J129))</f>
        <v>26.435916000000002</v>
      </c>
      <c r="M129" s="17">
        <f ca="1">MAX(ABS(H129),J129)</f>
        <v>88.119720000000015</v>
      </c>
      <c r="N129" s="17">
        <f ca="1">MAX(ABS(I129),J129)</f>
        <v>88.119720000000015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1.6948567158208256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5.5350757399086676</v>
      </c>
      <c r="T129" s="19">
        <f ca="1">MAX(N129-$Z97*(1-((0.48*$Z96+N131)/(0.48*$Z96))^2),0)/(($F97-2*$F98)*$O$2)*1000</f>
        <v>7.4367968629644361</v>
      </c>
      <c r="U129" s="17">
        <f ca="1">MAX(P129:T129)</f>
        <v>7.4367968629644361</v>
      </c>
      <c r="V129" s="49">
        <f>AB131</f>
        <v>12.566370614359172</v>
      </c>
      <c r="W129" s="8">
        <f>2*V129*$O$2/10</f>
        <v>983.45509155854393</v>
      </c>
      <c r="X129" s="4">
        <f>W129*(F97-2*F98)/200</f>
        <v>108.18006007143984</v>
      </c>
      <c r="Y129" s="52"/>
      <c r="Z129">
        <v>4</v>
      </c>
      <c r="AA129">
        <v>20</v>
      </c>
      <c r="AB129">
        <f>((PI()*(AA129/10)^2)/4)*Z129</f>
        <v>12.566370614359172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-12.468363636363637</v>
      </c>
      <c r="F130" s="18">
        <f t="shared" ca="1" si="80"/>
        <v>78.467263636363626</v>
      </c>
      <c r="G130" s="18">
        <f t="shared" ca="1" si="81"/>
        <v>-96.805081818181819</v>
      </c>
      <c r="H130" s="4">
        <f t="shared" ca="1" si="82"/>
        <v>-51.337027272727269</v>
      </c>
      <c r="I130" s="4">
        <f t="shared" ca="1" si="83"/>
        <v>32.99920909090909</v>
      </c>
      <c r="J130" s="4">
        <f>INDEX($O$33:$O$44,MATCH(A131,$L$33:$L$44,-1),1)</f>
        <v>134.00985</v>
      </c>
      <c r="K130" s="17">
        <f ca="1">MAX(ABS(F130),J130)</f>
        <v>134.00985</v>
      </c>
      <c r="L130" s="17">
        <f ca="1">MAX(ABS(G130),J130)</f>
        <v>134.00985</v>
      </c>
      <c r="M130" s="17">
        <f ca="1">MAX(ABS(H130),IF(J130="---",0,0.3*J130))</f>
        <v>51.337027272727269</v>
      </c>
      <c r="N130" s="17">
        <f ca="1">MAX(ABS(I130),IF(J130="---",0,0.3*J130))</f>
        <v>40.202954999999996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3.1373332540134848</v>
      </c>
      <c r="R130" s="19">
        <f ca="1">MAX(L130-$Z98*(1-((0.48*$Z96+L131)/(0.48*$Z96))^2),0)/(($F96-2*$F98)*$O$2)*1000</f>
        <v>1.6932169205508392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3.1373332540134848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0</v>
      </c>
      <c r="AA130">
        <v>16</v>
      </c>
      <c r="AB130">
        <f>((PI()*(AA130/10)^2)/4)*Z130</f>
        <v>0</v>
      </c>
      <c r="AC130">
        <v>1</v>
      </c>
      <c r="AD130">
        <v>14</v>
      </c>
      <c r="AE130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-311.565</v>
      </c>
      <c r="F131" s="8">
        <f ca="1">O119</f>
        <v>-176.29820000000001</v>
      </c>
      <c r="G131" s="8">
        <f ca="1">P119</f>
        <v>-296.24579999999997</v>
      </c>
      <c r="H131" s="8">
        <f ca="1">Q119</f>
        <v>-301.66239999999999</v>
      </c>
      <c r="I131" s="8">
        <f ca="1">R119</f>
        <v>-170.88159999999999</v>
      </c>
      <c r="K131" s="17">
        <f ca="1">F131</f>
        <v>-176.29820000000001</v>
      </c>
      <c r="L131" s="17">
        <f t="shared" ref="L131" ca="1" si="84">G131</f>
        <v>-296.24579999999997</v>
      </c>
      <c r="M131" s="17">
        <f t="shared" ref="M131" ca="1" si="85">H131</f>
        <v>-301.66239999999999</v>
      </c>
      <c r="N131" s="17">
        <f t="shared" ref="N131" ca="1" si="86">I131</f>
        <v>-170.88159999999999</v>
      </c>
      <c r="AB131" s="55">
        <f>SUM(AB129:AB130)</f>
        <v>12.566370614359172</v>
      </c>
      <c r="AE131" s="55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159.40687509858077</v>
      </c>
      <c r="K132" s="4">
        <f ca="1">($Z97+$X129)*(1-ABS((0.48*$Z96+K131)/(0.48*$Z96+$W129))^(1+1/(1+$W129/$Z96)))</f>
        <v>147.0149631061069</v>
      </c>
      <c r="L132" s="4">
        <f ca="1">($Z97+$X129)*(1-ABS((0.48*$Z96+L131)/(0.48*$Z96+$W129))^(1+1/(1+$W129/$Z96)))</f>
        <v>158.05710093043356</v>
      </c>
      <c r="M132" s="4">
        <f ca="1">($Z97+$X129)*(1-ABS((0.48*$Z96+M131)/(0.48*$Z96+$W129))^(1+1/(1+$W129/$Z96)))</f>
        <v>158.53593700674719</v>
      </c>
      <c r="N132" s="4">
        <f ca="1">($Z97+$X129)*(1-ABS((0.48*$Z96+N131)/(0.48*$Z96+$W129))^(1+1/(1+$W129/$Z96)))</f>
        <v>146.4966955993888</v>
      </c>
    </row>
    <row r="133" spans="1:31" x14ac:dyDescent="0.2">
      <c r="D133" s="7" t="s">
        <v>75</v>
      </c>
      <c r="E133" s="4">
        <f ca="1">($Z98+$X130)*(1-ABS((0.48*$Z96+E131)/(0.48*$Z96+$W130))^(1+1/(1+$W130/$Z96)))</f>
        <v>293.75170955791862</v>
      </c>
      <c r="K133" s="4">
        <f ca="1">($Z98+$X130)*(1-ABS((0.48*$Z96+K131)/(0.48*$Z96+$W130))^(1+1/(1+$W130/$Z96)))</f>
        <v>259.7932175801626</v>
      </c>
      <c r="L133" s="4">
        <f ca="1">($Z98+$X130)*(1-ABS((0.48*$Z96+L131)/(0.48*$Z96+$W130))^(1+1/(1+$W130/$Z96)))</f>
        <v>290.06783506931498</v>
      </c>
      <c r="M133" s="4">
        <f ca="1">($Z98+$X130)*(1-ABS((0.48*$Z96+M131)/(0.48*$Z96+$W130))^(1+1/(1+$W130/$Z96)))</f>
        <v>291.37514604631349</v>
      </c>
      <c r="N133" s="4">
        <f ca="1">($Z98+$X130)*(1-ABS((0.48*$Z96+N131)/(0.48*$Z96+$W130))^(1+1/(1+$W130/$Z96)))</f>
        <v>258.36661562108952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0.10096209354641654</v>
      </c>
      <c r="K134" s="3">
        <f t="shared" ref="K134:N134" ca="1" si="87">ABS(K129/K132)^1.5+ABS(K130/K133)^1.5</f>
        <v>0.50923384660509574</v>
      </c>
      <c r="L134" s="3">
        <f t="shared" ca="1" si="87"/>
        <v>0.38242112373777654</v>
      </c>
      <c r="M134" s="3">
        <f t="shared" ca="1" si="87"/>
        <v>0.48835336890747671</v>
      </c>
      <c r="N134" s="3">
        <f t="shared" ca="1" si="87"/>
        <v>0.52789825367601118</v>
      </c>
    </row>
    <row r="135" spans="1:31" x14ac:dyDescent="0.2">
      <c r="Z135" s="58" t="s">
        <v>113</v>
      </c>
      <c r="AA135" s="58"/>
      <c r="AB135" s="58"/>
      <c r="AC135" s="58" t="s">
        <v>114</v>
      </c>
      <c r="AD135" s="58"/>
      <c r="AE135" s="58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3" t="s">
        <v>110</v>
      </c>
      <c r="AA136" s="53" t="s">
        <v>111</v>
      </c>
      <c r="AB136" s="53" t="s">
        <v>112</v>
      </c>
      <c r="AC136" s="53" t="s">
        <v>110</v>
      </c>
      <c r="AD136" s="53" t="s">
        <v>111</v>
      </c>
      <c r="AE136" s="53" t="s">
        <v>112</v>
      </c>
    </row>
    <row r="137" spans="1:31" x14ac:dyDescent="0.2">
      <c r="D137" s="1" t="s">
        <v>52</v>
      </c>
      <c r="E137" s="17">
        <f ca="1">E122</f>
        <v>-32.421363636363637</v>
      </c>
      <c r="F137" s="4">
        <f t="shared" ref="F137:F138" ca="1" si="88">O122</f>
        <v>-38.573827272727272</v>
      </c>
      <c r="G137" s="4">
        <f t="shared" ref="G137:G138" ca="1" si="89">P122</f>
        <v>-2.2545363636363653</v>
      </c>
      <c r="H137" s="18">
        <f t="shared" ref="H137:H138" ca="1" si="90">Q122</f>
        <v>-58.532481818181822</v>
      </c>
      <c r="I137" s="18">
        <f t="shared" ref="I137:I138" ca="1" si="91">R122</f>
        <v>17.704118181818185</v>
      </c>
      <c r="J137" s="4">
        <f>INDEX($N$33:$N$44,MATCH(A131,$L$33:$L$44,-1)+1,1)</f>
        <v>71.114159999999998</v>
      </c>
      <c r="K137" s="17">
        <f ca="1">MAX(ABS(F137),IF(J137="---",0,0.3*J137))</f>
        <v>38.573827272727272</v>
      </c>
      <c r="L137" s="17">
        <f ca="1">MAX(ABS(G137),IF(J137="---",0,0.3*J137))</f>
        <v>21.334247999999999</v>
      </c>
      <c r="M137" s="17">
        <f ca="1">MAX(ABS(H137),J137)</f>
        <v>71.114159999999998</v>
      </c>
      <c r="N137" s="17">
        <f ca="1">MAX(ABS(I137),J137)</f>
        <v>71.114159999999998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1.383364216622964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3.3661633850226198</v>
      </c>
      <c r="T137" s="19">
        <f ca="1">MAX(N137-$Z97*(1-((0.48*$Z96+N139)/(0.48*$Z96))^2),0)/(($F97-2*$F98)*$O$2)*1000</f>
        <v>5.2452724788958047</v>
      </c>
      <c r="U137" s="17">
        <f ca="1">MAX(P137:T137)</f>
        <v>5.2452724788958047</v>
      </c>
      <c r="V137" s="49">
        <f>AB139</f>
        <v>12.566370614359172</v>
      </c>
      <c r="W137" s="8">
        <f>2*V137*$O$2/10</f>
        <v>983.45509155854393</v>
      </c>
      <c r="X137" s="4">
        <f>W137*(F97-2*F98)/200</f>
        <v>108.18006007143984</v>
      </c>
      <c r="Z137">
        <v>4</v>
      </c>
      <c r="AA137">
        <v>20</v>
      </c>
      <c r="AB137">
        <f>((PI()*(AA137/10)^2)/4)*Z137</f>
        <v>12.566370614359172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12.674363636363637</v>
      </c>
      <c r="F138" s="18">
        <f t="shared" ca="1" si="88"/>
        <v>-33.781063636363641</v>
      </c>
      <c r="G138" s="18">
        <f t="shared" ca="1" si="89"/>
        <v>51.912881818181816</v>
      </c>
      <c r="H138" s="4">
        <f t="shared" ca="1" si="90"/>
        <v>30.231527272727273</v>
      </c>
      <c r="I138" s="4">
        <f t="shared" ca="1" si="91"/>
        <v>-12.099709090909091</v>
      </c>
      <c r="J138" s="4">
        <f>INDEX($O$33:$O$44,MATCH(A131,$L$33:$L$44,-1)+1,1)</f>
        <v>108.14830000000001</v>
      </c>
      <c r="K138" s="17">
        <f ca="1">MAX(ABS(F138),J138)</f>
        <v>108.14830000000001</v>
      </c>
      <c r="L138" s="17">
        <f ca="1">MAX(ABS(G138),J138)</f>
        <v>108.14830000000001</v>
      </c>
      <c r="M138" s="17">
        <f ca="1">MAX(ABS(H138),IF(J138="---",0,0.3*J138))</f>
        <v>32.444490000000002</v>
      </c>
      <c r="N138" s="17">
        <f ca="1">MAX(ABS(I138),IF(J138="---",0,0.3*J138))</f>
        <v>32.444490000000002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1.893183580245124</v>
      </c>
      <c r="R138" s="19">
        <f ca="1">MAX(L138-$Z98*(1-((0.48*$Z96+L139)/(0.48*$Z96))^2),0)/(($F96-2*$F98)*$O$2)*1000</f>
        <v>0.46623821905565321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1.893183580245124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>
        <v>0</v>
      </c>
      <c r="AA138">
        <v>16</v>
      </c>
      <c r="AB138">
        <f>((PI()*(AA138/10)^2)/4)*Z138</f>
        <v>0</v>
      </c>
      <c r="AC138">
        <v>1</v>
      </c>
      <c r="AD138">
        <v>14</v>
      </c>
      <c r="AE138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-329.98599999999999</v>
      </c>
      <c r="F139" s="8">
        <f ca="1">O126</f>
        <v>-190.46820000000002</v>
      </c>
      <c r="G139" s="8">
        <f ca="1">P126</f>
        <v>-310.41579999999999</v>
      </c>
      <c r="H139" s="8">
        <f ca="1">Q126</f>
        <v>-315.83240000000001</v>
      </c>
      <c r="I139" s="8">
        <f ca="1">R126</f>
        <v>-185.05160000000001</v>
      </c>
      <c r="K139" s="17">
        <f ca="1">F139</f>
        <v>-190.46820000000002</v>
      </c>
      <c r="L139" s="17">
        <f t="shared" ref="L139" ca="1" si="92">G139</f>
        <v>-310.41579999999999</v>
      </c>
      <c r="M139" s="17">
        <f t="shared" ref="M139" ca="1" si="93">H139</f>
        <v>-315.83240000000001</v>
      </c>
      <c r="N139" s="17">
        <f t="shared" ref="N139" ca="1" si="94">I139</f>
        <v>-185.05160000000001</v>
      </c>
      <c r="Z139" s="53"/>
      <c r="AA139" s="53"/>
      <c r="AB139" s="54">
        <f>SUM(AB137:AB138)</f>
        <v>12.566370614359172</v>
      </c>
      <c r="AC139" s="53"/>
      <c r="AD139" s="53"/>
      <c r="AE139" s="54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161.01160639594124</v>
      </c>
      <c r="K140" s="4">
        <f ca="1">($Z97+$X137)*(1-ABS((0.48*$Z96+K139)/(0.48*$Z96+$W137))^(1+1/(1+$W137/$Z96)))</f>
        <v>148.36280354657319</v>
      </c>
      <c r="L140" s="4">
        <f ca="1">($Z97+$X137)*(1-ABS((0.48*$Z96+L139)/(0.48*$Z96+$W137))^(1+1/(1+$W137/$Z96)))</f>
        <v>159.30609900297574</v>
      </c>
      <c r="M140" s="4">
        <f ca="1">($Z97+$X137)*(1-ABS((0.48*$Z96+M139)/(0.48*$Z96+$W137))^(1+1/(1+$W137/$Z96)))</f>
        <v>159.78041145337963</v>
      </c>
      <c r="N140" s="4">
        <f ca="1">($Z97+$X137)*(1-ABS((0.48*$Z96+N139)/(0.48*$Z96+$W137))^(1+1/(1+$W137/$Z96)))</f>
        <v>147.8489421725607</v>
      </c>
    </row>
    <row r="141" spans="1:31" x14ac:dyDescent="0.2">
      <c r="D141" s="7" t="s">
        <v>75</v>
      </c>
      <c r="E141" s="4">
        <f ca="1">($Z98+$X138)*(1-ABS((0.48*$Z96+E139)/(0.48*$Z96+$W138))^(1+1/(1+$W138/$Z96)))</f>
        <v>298.12627889483241</v>
      </c>
      <c r="K141" s="4">
        <f ca="1">($Z98+$X138)*(1-ABS((0.48*$Z96+K139)/(0.48*$Z96+$W138))^(1+1/(1+$W138/$Z96)))</f>
        <v>263.50107178259361</v>
      </c>
      <c r="L141" s="4">
        <f ca="1">($Z98+$X138)*(1-ABS((0.48*$Z96+L139)/(0.48*$Z96+$W138))^(1+1/(1+$W138/$Z96)))</f>
        <v>293.47680147757734</v>
      </c>
      <c r="M141" s="4">
        <f ca="1">($Z98+$X138)*(1-ABS((0.48*$Z96+M139)/(0.48*$Z96+$W138))^(1+1/(1+$W138/$Z96)))</f>
        <v>294.77049061588451</v>
      </c>
      <c r="N141" s="4">
        <f ca="1">($Z98+$X138)*(1-ABS((0.48*$Z96+N139)/(0.48*$Z96+$W138))^(1+1/(1+$W138/$Z96)))</f>
        <v>262.08784762660736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9.9122607784001976E-2</v>
      </c>
      <c r="K142" s="3">
        <f t="shared" ref="K142:N142" ca="1" si="95">ABS(K137/K140)^1.5+ABS(K138/K141)^1.5</f>
        <v>0.39551150224004383</v>
      </c>
      <c r="L142" s="3">
        <f t="shared" ca="1" si="95"/>
        <v>0.27270953953148969</v>
      </c>
      <c r="M142" s="3">
        <f t="shared" ca="1" si="95"/>
        <v>0.33344259454153358</v>
      </c>
      <c r="N142" s="3">
        <f t="shared" ca="1" si="95"/>
        <v>0.37714052467475839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21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172.64894440206461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393.17155676202646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43.261000000000003</v>
      </c>
      <c r="F150" s="4">
        <f t="shared" ca="1" si="96"/>
        <v>27.777000000000001</v>
      </c>
      <c r="G150" s="4">
        <f t="shared" ca="1" si="96"/>
        <v>6.9169999999999998</v>
      </c>
      <c r="H150" s="4">
        <f t="shared" ca="1" si="96"/>
        <v>56.765000000000001</v>
      </c>
      <c r="I150" s="4">
        <f t="shared" ca="1" si="96"/>
        <v>-5.6040000000000001</v>
      </c>
      <c r="J150" s="4">
        <f t="shared" ca="1" si="96"/>
        <v>-5.6150000000000002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-21.375</v>
      </c>
      <c r="F151" s="4">
        <f t="shared" ca="1" si="97"/>
        <v>-14.996</v>
      </c>
      <c r="G151" s="4">
        <f t="shared" ca="1" si="97"/>
        <v>98.756</v>
      </c>
      <c r="H151" s="4">
        <f t="shared" ca="1" si="97"/>
        <v>-12.180999999999999</v>
      </c>
      <c r="I151" s="4">
        <f t="shared" ca="1" si="97"/>
        <v>-11.722</v>
      </c>
      <c r="J151" s="4">
        <f t="shared" ca="1" si="97"/>
        <v>-11.747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25.719000000000001</v>
      </c>
      <c r="F152" s="4">
        <f t="shared" ca="1" si="98"/>
        <v>16.459</v>
      </c>
      <c r="G152" s="4">
        <f t="shared" ca="1" si="98"/>
        <v>4.149</v>
      </c>
      <c r="H152" s="4">
        <f t="shared" ca="1" si="98"/>
        <v>33.616</v>
      </c>
      <c r="I152" s="4">
        <f t="shared" ca="1" si="98"/>
        <v>-3.3220000000000001</v>
      </c>
      <c r="J152" s="4">
        <f t="shared" ca="1" si="98"/>
        <v>-3.3290000000000002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-11.91</v>
      </c>
      <c r="F153" s="4">
        <f t="shared" ca="1" si="99"/>
        <v>-8.3960000000000008</v>
      </c>
      <c r="G153" s="4">
        <f t="shared" ca="1" si="99"/>
        <v>50.125999999999998</v>
      </c>
      <c r="H153" s="4">
        <f t="shared" ca="1" si="99"/>
        <v>-6.8239999999999998</v>
      </c>
      <c r="I153" s="4">
        <f t="shared" ca="1" si="99"/>
        <v>-6.1040000000000001</v>
      </c>
      <c r="J153" s="4">
        <f t="shared" ca="1" si="99"/>
        <v>-6.117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-451.94599999999997</v>
      </c>
      <c r="F154" s="4">
        <f t="shared" ca="1" si="100"/>
        <v>-324.62599999999998</v>
      </c>
      <c r="G154" s="4">
        <f t="shared" ca="1" si="100"/>
        <v>85.358999999999995</v>
      </c>
      <c r="H154" s="4">
        <f t="shared" ca="1" si="100"/>
        <v>-100.49299999999999</v>
      </c>
      <c r="I154" s="4">
        <f t="shared" ca="1" si="100"/>
        <v>-3.3640000000000008</v>
      </c>
      <c r="J154" s="4">
        <f t="shared" ca="1" si="100"/>
        <v>-3.3710000000000004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-41.613</v>
      </c>
      <c r="F157" s="4">
        <f t="shared" ca="1" si="101"/>
        <v>-26.536999999999999</v>
      </c>
      <c r="G157" s="4">
        <f t="shared" ca="1" si="101"/>
        <v>-6.7759999999999998</v>
      </c>
      <c r="H157" s="4">
        <f t="shared" ca="1" si="101"/>
        <v>-54.183999999999997</v>
      </c>
      <c r="I157" s="4">
        <f t="shared" ca="1" si="101"/>
        <v>5.3579999999999997</v>
      </c>
      <c r="J157" s="4">
        <f t="shared" ca="1" si="101"/>
        <v>5.3689999999999998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17.93</v>
      </c>
      <c r="F158" s="4">
        <f t="shared" ca="1" si="102"/>
        <v>12.712</v>
      </c>
      <c r="G158" s="4">
        <f t="shared" ca="1" si="102"/>
        <v>-68.674000000000007</v>
      </c>
      <c r="H158" s="4">
        <f t="shared" ca="1" si="102"/>
        <v>10.436999999999999</v>
      </c>
      <c r="I158" s="4">
        <f t="shared" ca="1" si="102"/>
        <v>8.4209999999999994</v>
      </c>
      <c r="J158" s="4">
        <f t="shared" ca="1" si="102"/>
        <v>8.4390000000000001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25.719000000000001</v>
      </c>
      <c r="F159" s="4">
        <f t="shared" ref="F159:J159" ca="1" si="103">F152</f>
        <v>16.459</v>
      </c>
      <c r="G159" s="4">
        <f t="shared" ca="1" si="103"/>
        <v>4.149</v>
      </c>
      <c r="H159" s="4">
        <f t="shared" ca="1" si="103"/>
        <v>33.616</v>
      </c>
      <c r="I159" s="4">
        <f t="shared" ca="1" si="103"/>
        <v>-3.3220000000000001</v>
      </c>
      <c r="J159" s="4">
        <f t="shared" ca="1" si="103"/>
        <v>-3.3290000000000002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-11.91</v>
      </c>
      <c r="F160" s="4">
        <f t="shared" ref="F160:J160" ca="1" si="104">F153</f>
        <v>-8.3960000000000008</v>
      </c>
      <c r="G160" s="4">
        <f t="shared" ca="1" si="104"/>
        <v>50.125999999999998</v>
      </c>
      <c r="H160" s="4">
        <f t="shared" ca="1" si="104"/>
        <v>-6.8239999999999998</v>
      </c>
      <c r="I160" s="4">
        <f t="shared" ca="1" si="104"/>
        <v>-6.1040000000000001</v>
      </c>
      <c r="J160" s="4">
        <f t="shared" ca="1" si="104"/>
        <v>-6.117</v>
      </c>
    </row>
    <row r="161" spans="1:31" x14ac:dyDescent="0.2">
      <c r="D161" s="1" t="s">
        <v>10</v>
      </c>
      <c r="E161" s="4">
        <f ca="1">E154</f>
        <v>-451.94599999999997</v>
      </c>
      <c r="F161" s="4">
        <f ca="1">F154</f>
        <v>-324.62599999999998</v>
      </c>
      <c r="G161" s="4">
        <f t="shared" ref="G161:J161" ca="1" si="105">G154</f>
        <v>85.358999999999995</v>
      </c>
      <c r="H161" s="4">
        <f t="shared" ca="1" si="105"/>
        <v>-100.49299999999999</v>
      </c>
      <c r="I161" s="4">
        <f t="shared" ca="1" si="105"/>
        <v>-3.3640000000000008</v>
      </c>
      <c r="J161" s="4">
        <f t="shared" ca="1" si="105"/>
        <v>-3.3710000000000004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35.545181818181824</v>
      </c>
      <c r="F164" s="14">
        <f t="shared" ca="1" si="106"/>
        <v>22.839363636363636</v>
      </c>
      <c r="G164" s="14">
        <f t="shared" ca="1" si="106"/>
        <v>5.6721818181818175</v>
      </c>
      <c r="H164" s="14">
        <f t="shared" ca="1" si="106"/>
        <v>46.678727272727272</v>
      </c>
      <c r="I164" s="14">
        <f t="shared" ca="1" si="106"/>
        <v>-4.6074545454545452</v>
      </c>
      <c r="J164" s="14">
        <f t="shared" ca="1" si="106"/>
        <v>-4.6164545454545456</v>
      </c>
      <c r="K164" s="14">
        <f ca="1">(ABS(G164)+ABS(I164))*SIGN(G164)</f>
        <v>10.279636363636364</v>
      </c>
      <c r="L164" s="14">
        <f ca="1">(ABS(H164)+ABS(J164))*SIGN(H164)</f>
        <v>51.295181818181817</v>
      </c>
      <c r="M164" s="14">
        <f ca="1">(ABS(K164)+0.3*ABS(L164))*SIGN(K164)</f>
        <v>25.66819090909091</v>
      </c>
      <c r="N164" s="14">
        <f t="shared" ref="N164:N168" ca="1" si="107">(ABS(L164)+0.3*ABS(K164))*SIGN(L164)</f>
        <v>54.379072727272728</v>
      </c>
      <c r="O164" s="14">
        <f ca="1">F164+M164</f>
        <v>48.507554545454546</v>
      </c>
      <c r="P164" s="14">
        <f ca="1">F164-M164</f>
        <v>-2.8288272727272741</v>
      </c>
      <c r="Q164" s="14">
        <f ca="1">F164+N164</f>
        <v>77.218436363636357</v>
      </c>
      <c r="R164" s="14">
        <f ca="1">F164-N164</f>
        <v>-31.539709090909092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-17.801818181818181</v>
      </c>
      <c r="F165" s="14">
        <f t="shared" ca="1" si="108"/>
        <v>-12.47709090909091</v>
      </c>
      <c r="G165" s="14">
        <f t="shared" ca="1" si="108"/>
        <v>83.535090909090911</v>
      </c>
      <c r="H165" s="14">
        <f t="shared" ca="1" si="108"/>
        <v>-10.124818181818181</v>
      </c>
      <c r="I165" s="14">
        <f t="shared" ca="1" si="108"/>
        <v>-9.8908181818181813</v>
      </c>
      <c r="J165" s="14">
        <f t="shared" ca="1" si="108"/>
        <v>-9.9119090909090914</v>
      </c>
      <c r="K165" s="14">
        <f t="shared" ref="K165:K168" ca="1" si="109">(ABS(G165)+ABS(I165))*SIGN(G165)</f>
        <v>93.425909090909087</v>
      </c>
      <c r="L165" s="14">
        <f t="shared" ref="L165:L168" ca="1" si="110">(ABS(H165)+ABS(J165))*SIGN(H165)</f>
        <v>-20.036727272727273</v>
      </c>
      <c r="M165" s="14">
        <f t="shared" ref="M165:M167" ca="1" si="111">(ABS(K165)+0.3*ABS(L165))*SIGN(K165)</f>
        <v>99.436927272727274</v>
      </c>
      <c r="N165" s="14">
        <f t="shared" ca="1" si="107"/>
        <v>-48.064499999999995</v>
      </c>
      <c r="O165" s="14">
        <f t="shared" ref="O165:O167" ca="1" si="112">F165+M165</f>
        <v>86.95983636363637</v>
      </c>
      <c r="P165" s="14">
        <f t="shared" ref="P165:P167" ca="1" si="113">F165-M165</f>
        <v>-111.91401818181818</v>
      </c>
      <c r="Q165" s="14">
        <f t="shared" ref="Q165:Q167" ca="1" si="114">F165+N165</f>
        <v>-60.541590909090907</v>
      </c>
      <c r="R165" s="14">
        <f t="shared" ref="R165:R167" ca="1" si="115">F165-N165</f>
        <v>35.587409090909084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25.719000000000001</v>
      </c>
      <c r="F166" s="14">
        <f t="shared" ca="1" si="116"/>
        <v>16.459</v>
      </c>
      <c r="G166" s="14">
        <f t="shared" ca="1" si="116"/>
        <v>4.149</v>
      </c>
      <c r="H166" s="14">
        <f t="shared" ca="1" si="116"/>
        <v>33.616</v>
      </c>
      <c r="I166" s="14">
        <f t="shared" ca="1" si="116"/>
        <v>-3.3220000000000001</v>
      </c>
      <c r="J166" s="14">
        <f t="shared" ca="1" si="116"/>
        <v>-3.3290000000000002</v>
      </c>
      <c r="K166" s="14">
        <f t="shared" ca="1" si="109"/>
        <v>7.4710000000000001</v>
      </c>
      <c r="L166" s="14">
        <f t="shared" ca="1" si="110"/>
        <v>36.945</v>
      </c>
      <c r="M166" s="14">
        <f t="shared" ca="1" si="111"/>
        <v>18.554499999999997</v>
      </c>
      <c r="N166" s="14">
        <f t="shared" ca="1" si="107"/>
        <v>39.186300000000003</v>
      </c>
      <c r="O166" s="14">
        <f t="shared" ca="1" si="112"/>
        <v>35.013499999999993</v>
      </c>
      <c r="P166" s="14">
        <f t="shared" ca="1" si="113"/>
        <v>-2.0954999999999977</v>
      </c>
      <c r="Q166" s="14">
        <f t="shared" ca="1" si="114"/>
        <v>55.645300000000006</v>
      </c>
      <c r="R166" s="14">
        <f t="shared" ca="1" si="115"/>
        <v>-22.727300000000003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-11.91</v>
      </c>
      <c r="F167" s="14">
        <f t="shared" ca="1" si="117"/>
        <v>-8.3960000000000008</v>
      </c>
      <c r="G167" s="14">
        <f t="shared" ca="1" si="117"/>
        <v>50.125999999999998</v>
      </c>
      <c r="H167" s="14">
        <f t="shared" ca="1" si="117"/>
        <v>-6.8239999999999998</v>
      </c>
      <c r="I167" s="14">
        <f t="shared" ca="1" si="117"/>
        <v>-6.1040000000000001</v>
      </c>
      <c r="J167" s="14">
        <f t="shared" ca="1" si="117"/>
        <v>-6.117</v>
      </c>
      <c r="K167" s="14">
        <f t="shared" ca="1" si="109"/>
        <v>56.23</v>
      </c>
      <c r="L167" s="14">
        <f t="shared" ca="1" si="110"/>
        <v>-12.940999999999999</v>
      </c>
      <c r="M167" s="14">
        <f t="shared" ca="1" si="111"/>
        <v>60.112299999999998</v>
      </c>
      <c r="N167" s="14">
        <f t="shared" ca="1" si="107"/>
        <v>-29.81</v>
      </c>
      <c r="O167" s="14">
        <f t="shared" ca="1" si="112"/>
        <v>51.716299999999997</v>
      </c>
      <c r="P167" s="14">
        <f t="shared" ca="1" si="113"/>
        <v>-68.508299999999991</v>
      </c>
      <c r="Q167" s="14">
        <f t="shared" ca="1" si="114"/>
        <v>-38.206000000000003</v>
      </c>
      <c r="R167" s="14">
        <f t="shared" ca="1" si="115"/>
        <v>21.413999999999998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-489.13899999999995</v>
      </c>
      <c r="F168" s="14">
        <f ca="1">F154+L154</f>
        <v>-353.23599999999999</v>
      </c>
      <c r="G168" s="14">
        <f ca="1">G154</f>
        <v>85.358999999999995</v>
      </c>
      <c r="H168" s="14">
        <f t="shared" ref="H168:J168" ca="1" si="118">H154</f>
        <v>-100.49299999999999</v>
      </c>
      <c r="I168" s="14">
        <f t="shared" ca="1" si="118"/>
        <v>-3.3640000000000008</v>
      </c>
      <c r="J168" s="14">
        <f t="shared" ca="1" si="118"/>
        <v>-3.3710000000000004</v>
      </c>
      <c r="K168" s="14">
        <f t="shared" ca="1" si="109"/>
        <v>88.722999999999999</v>
      </c>
      <c r="L168" s="14">
        <f t="shared" ca="1" si="110"/>
        <v>-103.86399999999999</v>
      </c>
      <c r="M168" s="14">
        <f ca="1">(ABS(K168)+0.3*ABS(L168))*SIGN(K168)</f>
        <v>119.8822</v>
      </c>
      <c r="N168" s="14">
        <f t="shared" ca="1" si="107"/>
        <v>-130.48089999999999</v>
      </c>
      <c r="O168" s="14">
        <f ca="1">F168+M168</f>
        <v>-233.35379999999998</v>
      </c>
      <c r="P168" s="14">
        <f ca="1">F168-M168</f>
        <v>-473.1182</v>
      </c>
      <c r="Q168" s="14">
        <f ca="1">F168+N168</f>
        <v>-483.71690000000001</v>
      </c>
      <c r="R168" s="14">
        <f ca="1">F168-N168</f>
        <v>-222.7551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-33.897181818181821</v>
      </c>
      <c r="F171" s="14">
        <f t="shared" ca="1" si="119"/>
        <v>-21.599363636363634</v>
      </c>
      <c r="G171" s="14">
        <f t="shared" ca="1" si="119"/>
        <v>-5.5311818181818175</v>
      </c>
      <c r="H171" s="14">
        <f t="shared" ca="1" si="119"/>
        <v>-44.097727272727269</v>
      </c>
      <c r="I171" s="14">
        <f t="shared" ca="1" si="119"/>
        <v>4.3614545454545448</v>
      </c>
      <c r="J171" s="14">
        <f t="shared" ca="1" si="119"/>
        <v>4.3704545454545451</v>
      </c>
      <c r="K171" s="14">
        <f ca="1">(ABS(G171)+ABS(I171))*SIGN(G171)</f>
        <v>-9.8926363636363632</v>
      </c>
      <c r="L171" s="14">
        <f ca="1">(ABS(H171)+ABS(J171))*SIGN(H171)</f>
        <v>-48.468181818181812</v>
      </c>
      <c r="M171" s="14">
        <f t="shared" ref="M171:M175" ca="1" si="120">(ABS(K171)+0.3*ABS(L171))*SIGN(K171)</f>
        <v>-24.433090909090907</v>
      </c>
      <c r="N171" s="14">
        <f t="shared" ref="N171:N175" ca="1" si="121">(ABS(L171)+0.3*ABS(K171))*SIGN(L171)</f>
        <v>-51.43597272727272</v>
      </c>
      <c r="O171" s="14">
        <f ca="1">F171+M171</f>
        <v>-46.032454545454542</v>
      </c>
      <c r="P171" s="14">
        <f ca="1">F171-M171</f>
        <v>2.8337272727272733</v>
      </c>
      <c r="Q171" s="14">
        <f ca="1">F171+N171</f>
        <v>-73.035336363636361</v>
      </c>
      <c r="R171" s="14">
        <f ca="1">F171-N171</f>
        <v>29.836609090909086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14.356818181818181</v>
      </c>
      <c r="F172" s="14">
        <f t="shared" ca="1" si="122"/>
        <v>10.193090909090909</v>
      </c>
      <c r="G172" s="14">
        <f t="shared" ca="1" si="122"/>
        <v>-53.453090909090918</v>
      </c>
      <c r="H172" s="14">
        <f t="shared" ca="1" si="122"/>
        <v>8.3808181818181815</v>
      </c>
      <c r="I172" s="14">
        <f t="shared" ca="1" si="122"/>
        <v>6.5898181818181811</v>
      </c>
      <c r="J172" s="14">
        <f t="shared" ca="1" si="122"/>
        <v>6.6039090909090907</v>
      </c>
      <c r="K172" s="14">
        <f t="shared" ref="K172:K175" ca="1" si="123">(ABS(G172)+ABS(I172))*SIGN(G172)</f>
        <v>-60.042909090909099</v>
      </c>
      <c r="L172" s="14">
        <f t="shared" ref="L172:L175" ca="1" si="124">(ABS(H172)+ABS(J172))*SIGN(H172)</f>
        <v>14.984727272727273</v>
      </c>
      <c r="M172" s="14">
        <f t="shared" ca="1" si="120"/>
        <v>-64.538327272727287</v>
      </c>
      <c r="N172" s="14">
        <f t="shared" ca="1" si="121"/>
        <v>32.997600000000006</v>
      </c>
      <c r="O172" s="14">
        <f t="shared" ref="O172:O174" ca="1" si="125">F172+M172</f>
        <v>-54.345236363636374</v>
      </c>
      <c r="P172" s="14">
        <f t="shared" ref="P172:P174" ca="1" si="126">F172-M172</f>
        <v>74.731418181818199</v>
      </c>
      <c r="Q172" s="14">
        <f t="shared" ref="Q172:Q174" ca="1" si="127">F172+N172</f>
        <v>43.190690909090918</v>
      </c>
      <c r="R172" s="14">
        <f t="shared" ref="R172:R174" ca="1" si="128">F172-N172</f>
        <v>-22.804509090909097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25.719000000000001</v>
      </c>
      <c r="F173" s="14">
        <f t="shared" ref="F173:J173" ca="1" si="129">F166</f>
        <v>16.459</v>
      </c>
      <c r="G173" s="14">
        <f t="shared" ca="1" si="129"/>
        <v>4.149</v>
      </c>
      <c r="H173" s="14">
        <f t="shared" ca="1" si="129"/>
        <v>33.616</v>
      </c>
      <c r="I173" s="14">
        <f t="shared" ca="1" si="129"/>
        <v>-3.3220000000000001</v>
      </c>
      <c r="J173" s="14">
        <f t="shared" ca="1" si="129"/>
        <v>-3.3290000000000002</v>
      </c>
      <c r="K173" s="14">
        <f t="shared" ca="1" si="123"/>
        <v>7.4710000000000001</v>
      </c>
      <c r="L173" s="14">
        <f t="shared" ca="1" si="124"/>
        <v>36.945</v>
      </c>
      <c r="M173" s="14">
        <f t="shared" ca="1" si="120"/>
        <v>18.554499999999997</v>
      </c>
      <c r="N173" s="14">
        <f t="shared" ca="1" si="121"/>
        <v>39.186300000000003</v>
      </c>
      <c r="O173" s="14">
        <f t="shared" ca="1" si="125"/>
        <v>35.013499999999993</v>
      </c>
      <c r="P173" s="14">
        <f t="shared" ca="1" si="126"/>
        <v>-2.0954999999999977</v>
      </c>
      <c r="Q173" s="14">
        <f t="shared" ca="1" si="127"/>
        <v>55.645300000000006</v>
      </c>
      <c r="R173" s="14">
        <f t="shared" ca="1" si="128"/>
        <v>-22.727300000000003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-11.91</v>
      </c>
      <c r="F174" s="14">
        <f t="shared" ref="F174:J174" ca="1" si="130">F167</f>
        <v>-8.3960000000000008</v>
      </c>
      <c r="G174" s="14">
        <f t="shared" ca="1" si="130"/>
        <v>50.125999999999998</v>
      </c>
      <c r="H174" s="14">
        <f t="shared" ca="1" si="130"/>
        <v>-6.8239999999999998</v>
      </c>
      <c r="I174" s="14">
        <f t="shared" ca="1" si="130"/>
        <v>-6.1040000000000001</v>
      </c>
      <c r="J174" s="14">
        <f t="shared" ca="1" si="130"/>
        <v>-6.117</v>
      </c>
      <c r="K174" s="14">
        <f t="shared" ca="1" si="123"/>
        <v>56.23</v>
      </c>
      <c r="L174" s="14">
        <f t="shared" ca="1" si="124"/>
        <v>-12.940999999999999</v>
      </c>
      <c r="M174" s="14">
        <f t="shared" ca="1" si="120"/>
        <v>60.112299999999998</v>
      </c>
      <c r="N174" s="14">
        <f t="shared" ca="1" si="121"/>
        <v>-29.81</v>
      </c>
      <c r="O174" s="14">
        <f t="shared" ca="1" si="125"/>
        <v>51.716299999999997</v>
      </c>
      <c r="P174" s="14">
        <f t="shared" ca="1" si="126"/>
        <v>-68.508299999999991</v>
      </c>
      <c r="Q174" s="14">
        <f t="shared" ca="1" si="127"/>
        <v>-38.206000000000003</v>
      </c>
      <c r="R174" s="14">
        <f t="shared" ca="1" si="128"/>
        <v>21.413999999999998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-510.19899999999996</v>
      </c>
      <c r="F175" s="14">
        <f ca="1">F161+L161</f>
        <v>-369.43599999999998</v>
      </c>
      <c r="G175" s="14">
        <f t="shared" ref="G175:J175" ca="1" si="131">G161</f>
        <v>85.358999999999995</v>
      </c>
      <c r="H175" s="14">
        <f t="shared" ca="1" si="131"/>
        <v>-100.49299999999999</v>
      </c>
      <c r="I175" s="14">
        <f t="shared" ca="1" si="131"/>
        <v>-3.3640000000000008</v>
      </c>
      <c r="J175" s="14">
        <f t="shared" ca="1" si="131"/>
        <v>-3.3710000000000004</v>
      </c>
      <c r="K175" s="14">
        <f t="shared" ca="1" si="123"/>
        <v>88.722999999999999</v>
      </c>
      <c r="L175" s="14">
        <f t="shared" ca="1" si="124"/>
        <v>-103.86399999999999</v>
      </c>
      <c r="M175" s="14">
        <f t="shared" ca="1" si="120"/>
        <v>119.8822</v>
      </c>
      <c r="N175" s="14">
        <f t="shared" ca="1" si="121"/>
        <v>-130.48089999999999</v>
      </c>
      <c r="O175" s="14">
        <f ca="1">F175+M175</f>
        <v>-249.55379999999997</v>
      </c>
      <c r="P175" s="14">
        <f ca="1">F175-M175</f>
        <v>-489.31819999999999</v>
      </c>
      <c r="Q175" s="14">
        <f ca="1">F175+N175</f>
        <v>-499.91689999999994</v>
      </c>
      <c r="R175" s="14">
        <f ca="1">F175-N175</f>
        <v>-238.95509999999999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8" t="s">
        <v>113</v>
      </c>
      <c r="AA176" s="58"/>
      <c r="AB176" s="58"/>
      <c r="AC176" s="58" t="s">
        <v>114</v>
      </c>
      <c r="AD176" s="58"/>
      <c r="AE176" s="58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21</v>
      </c>
      <c r="D178" s="1" t="s">
        <v>52</v>
      </c>
      <c r="E178" s="17">
        <f ca="1">E164</f>
        <v>35.545181818181824</v>
      </c>
      <c r="F178" s="4">
        <f t="shared" ref="F178:F179" ca="1" si="132">O164</f>
        <v>48.507554545454546</v>
      </c>
      <c r="G178" s="4">
        <f t="shared" ref="G178:G179" ca="1" si="133">P164</f>
        <v>-2.8288272727272741</v>
      </c>
      <c r="H178" s="18">
        <f t="shared" ref="H178:H179" ca="1" si="134">Q164</f>
        <v>77.218436363636357</v>
      </c>
      <c r="I178" s="18">
        <f t="shared" ref="I178:I179" ca="1" si="135">R164</f>
        <v>-31.539709090909092</v>
      </c>
      <c r="J178" s="4">
        <f>INDEX($N$33:$N$44,MATCH(A180,$L$33:$L$44,-1),1)</f>
        <v>83.481840000000005</v>
      </c>
      <c r="K178" s="17">
        <f ca="1">MAX(ABS(F178),IF(J178="---",0,0.3*J178))</f>
        <v>48.507554545454546</v>
      </c>
      <c r="L178" s="17">
        <f ca="1">MAX(ABS(G178),IF(J178="---",0,0.3*J178))</f>
        <v>25.044551999999999</v>
      </c>
      <c r="M178" s="17">
        <f ca="1">MAX(ABS(H178),J178)</f>
        <v>83.481840000000005</v>
      </c>
      <c r="N178" s="17">
        <f ca="1">MAX(ABS(I178),J178)</f>
        <v>83.481840000000005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1.8593950378605024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2.5180534832119541</v>
      </c>
      <c r="T178" s="19">
        <f ca="1">MAX(N178-$Z146*(1-((0.48*$Z145+N180)/(0.48*$Z145))^2),0)/(($F146-2*$F147)*$O$2)*1000</f>
        <v>6.0809326285019827</v>
      </c>
      <c r="U178" s="17">
        <f ca="1">MAX(P178:T178)</f>
        <v>6.0809326285019827</v>
      </c>
      <c r="V178" s="49">
        <f>AB180</f>
        <v>12.566370614359172</v>
      </c>
      <c r="W178" s="8">
        <f>2*V178*$O$2/10</f>
        <v>983.45509155854393</v>
      </c>
      <c r="X178" s="4">
        <f>W178*(F146-2*F147)/200</f>
        <v>108.18006007143984</v>
      </c>
      <c r="Y178" s="52"/>
      <c r="Z178">
        <v>4</v>
      </c>
      <c r="AA178">
        <v>20</v>
      </c>
      <c r="AB178">
        <f>((PI()*(AA178/10)^2)/4)*Z178</f>
        <v>12.566370614359172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-17.801818181818181</v>
      </c>
      <c r="F179" s="18">
        <f t="shared" ca="1" si="132"/>
        <v>86.95983636363637</v>
      </c>
      <c r="G179" s="18">
        <f t="shared" ca="1" si="133"/>
        <v>-111.91401818181818</v>
      </c>
      <c r="H179" s="4">
        <f t="shared" ca="1" si="134"/>
        <v>-60.541590909090907</v>
      </c>
      <c r="I179" s="4">
        <f t="shared" ca="1" si="135"/>
        <v>35.587409090909084</v>
      </c>
      <c r="J179" s="4">
        <f>INDEX($O$33:$O$44,MATCH(A180,$L$33:$L$44,-1),1)</f>
        <v>126.9567</v>
      </c>
      <c r="K179" s="17">
        <f ca="1">MAX(ABS(F179),J179)</f>
        <v>126.9567</v>
      </c>
      <c r="L179" s="17">
        <f ca="1">MAX(ABS(G179),J179)</f>
        <v>126.9567</v>
      </c>
      <c r="M179" s="17">
        <f ca="1">MAX(ABS(H179),IF(J179="---",0,0.3*J179))</f>
        <v>60.541590909090907</v>
      </c>
      <c r="N179" s="17">
        <f ca="1">MAX(ABS(I179),IF(J179="---",0,0.3*J179))</f>
        <v>38.087009999999999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1.4299917714029839</v>
      </c>
      <c r="R179" s="19">
        <f ca="1">MAX(L179-$Z147*(1-((0.48*$Z145+L180)/(0.48*$Z145))^2),0)/(($F145-2*$F147)*$O$2)*1000</f>
        <v>0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1.4299917714029839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0</v>
      </c>
      <c r="AA179">
        <v>16</v>
      </c>
      <c r="AB179">
        <f>((PI()*(AA179/10)^2)/4)*Z179</f>
        <v>0</v>
      </c>
      <c r="AC179">
        <v>1</v>
      </c>
      <c r="AD179">
        <v>16</v>
      </c>
      <c r="AE179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-489.13899999999995</v>
      </c>
      <c r="F180" s="8">
        <f ca="1">O168</f>
        <v>-233.35379999999998</v>
      </c>
      <c r="G180" s="8">
        <f ca="1">P168</f>
        <v>-473.1182</v>
      </c>
      <c r="H180" s="8">
        <f ca="1">Q168</f>
        <v>-483.71690000000001</v>
      </c>
      <c r="I180" s="8">
        <f ca="1">R168</f>
        <v>-222.7551</v>
      </c>
      <c r="K180" s="17">
        <f ca="1">F180</f>
        <v>-233.35379999999998</v>
      </c>
      <c r="L180" s="17">
        <f t="shared" ref="L180" ca="1" si="136">G180</f>
        <v>-473.1182</v>
      </c>
      <c r="M180" s="17">
        <f t="shared" ref="M180" ca="1" si="137">H180</f>
        <v>-483.71690000000001</v>
      </c>
      <c r="N180" s="17">
        <f t="shared" ref="N180" ca="1" si="138">I180</f>
        <v>-222.7551</v>
      </c>
      <c r="AB180">
        <f>SUM(AB178:AB179)</f>
        <v>12.566370614359172</v>
      </c>
      <c r="AE180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177.56708763293287</v>
      </c>
      <c r="K181" s="4">
        <f ca="1">($Z146+$X178)*(1-ABS((0.48*$Z145+K180)/(0.48*$Z145+$W178))^(1+1/(1+$W178/$Z145)))</f>
        <v>154.69927905556719</v>
      </c>
      <c r="L181" s="4">
        <f ca="1">($Z146+$X178)*(1-ABS((0.48*$Z145+L180)/(0.48*$Z145+$W178))^(1+1/(1+$W178/$Z145)))</f>
        <v>176.24036230392662</v>
      </c>
      <c r="M181" s="4">
        <f ca="1">($Z146+$X178)*(1-ABS((0.48*$Z145+M180)/(0.48*$Z145+$W178))^(1+1/(1+$W178/$Z145)))</f>
        <v>177.11967299087877</v>
      </c>
      <c r="N181" s="4">
        <f ca="1">($Z146+$X178)*(1-ABS((0.48*$Z145+N180)/(0.48*$Z145+$W178))^(1+1/(1+$W178/$Z145)))</f>
        <v>153.67526452674292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403.01034697387627</v>
      </c>
      <c r="K182" s="4">
        <f ca="1">($Z147+$X179)*(1-ABS((0.48*$Z145+K180)/(0.48*$Z145+$W179))^(1+1/(1+$W179/$Z145)))</f>
        <v>332.33398078523186</v>
      </c>
      <c r="L182" s="4">
        <f ca="1">($Z147+$X179)*(1-ABS((0.48*$Z145+L180)/(0.48*$Z145+$W179))^(1+1/(1+$W179/$Z145)))</f>
        <v>398.93611853919163</v>
      </c>
      <c r="M182" s="4">
        <f ca="1">($Z147+$X179)*(1-ABS((0.48*$Z145+M180)/(0.48*$Z145+$W179))^(1+1/(1+$W179/$Z145)))</f>
        <v>401.63679202395923</v>
      </c>
      <c r="N182" s="4">
        <f ca="1">($Z147+$X179)*(1-ABS((0.48*$Z145+N180)/(0.48*$Z145+$W179))^(1+1/(1+$W179/$Z145)))</f>
        <v>329.1490525419253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9.884647096441003E-2</v>
      </c>
      <c r="K183" s="3">
        <f t="shared" ref="K183:N183" ca="1" si="139">ABS(K178/K181)^1.5+ABS(K179/K182)^1.5</f>
        <v>0.41169643373875342</v>
      </c>
      <c r="L183" s="3">
        <f t="shared" ca="1" si="139"/>
        <v>0.23309522246667036</v>
      </c>
      <c r="M183" s="3">
        <f t="shared" ca="1" si="139"/>
        <v>0.38210810843813692</v>
      </c>
      <c r="N183" s="3">
        <f t="shared" ca="1" si="139"/>
        <v>0.43975086506826805</v>
      </c>
    </row>
    <row r="184" spans="1:31" x14ac:dyDescent="0.2">
      <c r="Z184" s="58" t="s">
        <v>113</v>
      </c>
      <c r="AA184" s="58"/>
      <c r="AB184" s="58"/>
      <c r="AC184" s="58" t="s">
        <v>114</v>
      </c>
      <c r="AD184" s="58"/>
      <c r="AE184" s="58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-33.897181818181821</v>
      </c>
      <c r="F186" s="4">
        <f t="shared" ref="F186:F187" ca="1" si="140">O171</f>
        <v>-46.032454545454542</v>
      </c>
      <c r="G186" s="4">
        <f t="shared" ref="G186:G187" ca="1" si="141">P171</f>
        <v>2.8337272727272733</v>
      </c>
      <c r="H186" s="18">
        <f t="shared" ref="H186:H187" ca="1" si="142">Q171</f>
        <v>-73.035336363636361</v>
      </c>
      <c r="I186" s="18">
        <f t="shared" ref="I186:I187" ca="1" si="143">R171</f>
        <v>29.836609090909086</v>
      </c>
      <c r="J186" s="4">
        <f>INDEX($N$33:$N$44,MATCH(A180,$L$33:$L$44,-1)+1,1)</f>
        <v>112.85039999999999</v>
      </c>
      <c r="K186" s="17">
        <f ca="1">MAX(ABS(F186),IF(J186="---",0,0.3*J186))</f>
        <v>46.032454545454542</v>
      </c>
      <c r="L186" s="17">
        <f ca="1">MAX(ABS(G186),IF(J186="---",0,0.3*J186))</f>
        <v>33.855119999999999</v>
      </c>
      <c r="M186" s="17">
        <f ca="1">MAX(ABS(H186),J186)</f>
        <v>112.85039999999999</v>
      </c>
      <c r="N186" s="17">
        <f ca="1">MAX(ABS(I186),J186)</f>
        <v>112.85039999999999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1.3313728406494196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5.7323454058111043</v>
      </c>
      <c r="T186" s="19">
        <f ca="1">MAX(N186-$Z146*(1-((0.48*$Z145+N188)/(0.48*$Z145))^2),0)/(($F146-2*$F147)*$O$2)*1000</f>
        <v>9.2500882772040782</v>
      </c>
      <c r="U186" s="17">
        <f ca="1">MAX(P186:T186)</f>
        <v>9.2500882772040782</v>
      </c>
      <c r="V186" s="49">
        <f>AB188</f>
        <v>12.566370614359172</v>
      </c>
      <c r="W186" s="8">
        <f>2*V186*$O$2/10</f>
        <v>983.45509155854393</v>
      </c>
      <c r="X186" s="4">
        <f>W186*(F146-2*F147)/200</f>
        <v>108.18006007143984</v>
      </c>
      <c r="Z186">
        <v>4</v>
      </c>
      <c r="AA186">
        <v>20</v>
      </c>
      <c r="AB186">
        <f>((PI()*(AA186/10)^2)/4)*Z186</f>
        <v>12.566370614359172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14.356818181818181</v>
      </c>
      <c r="F187" s="18">
        <f t="shared" ca="1" si="140"/>
        <v>-54.345236363636374</v>
      </c>
      <c r="G187" s="18">
        <f t="shared" ca="1" si="141"/>
        <v>74.731418181818199</v>
      </c>
      <c r="H187" s="4">
        <f t="shared" ca="1" si="142"/>
        <v>43.190690909090918</v>
      </c>
      <c r="I187" s="4">
        <f t="shared" ca="1" si="143"/>
        <v>-22.804509090909097</v>
      </c>
      <c r="J187" s="4">
        <f>INDEX($O$33:$O$44,MATCH(A180,$L$33:$L$44,-1)+1,1)</f>
        <v>151.61328</v>
      </c>
      <c r="K187" s="17">
        <f ca="1">MAX(ABS(F187),J187)</f>
        <v>151.61328</v>
      </c>
      <c r="L187" s="17">
        <f ca="1">MAX(ABS(G187),J187)</f>
        <v>151.61328</v>
      </c>
      <c r="M187" s="17">
        <f ca="1">MAX(ABS(H187),IF(J187="---",0,0.3*J187))</f>
        <v>45.483984</v>
      </c>
      <c r="N187" s="17">
        <f ca="1">MAX(ABS(I187),IF(J187="---",0,0.3*J187))</f>
        <v>45.483984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2.1091765757330485</v>
      </c>
      <c r="R187" s="19">
        <f ca="1">MAX(L187-$Z147*(1-((0.48*$Z145+L188)/(0.48*$Z145))^2),0)/(($F145-2*$F147)*$O$2)*1000</f>
        <v>0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2.1091765757330485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0</v>
      </c>
      <c r="AA187">
        <v>16</v>
      </c>
      <c r="AB187">
        <f>((PI()*(AA187/10)^2)/4)*Z187</f>
        <v>0</v>
      </c>
      <c r="AC187">
        <v>1</v>
      </c>
      <c r="AD187">
        <v>16</v>
      </c>
      <c r="AE187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-510.19899999999996</v>
      </c>
      <c r="F188" s="8">
        <f ca="1">O175</f>
        <v>-249.55379999999997</v>
      </c>
      <c r="G188" s="8">
        <f ca="1">P175</f>
        <v>-489.31819999999999</v>
      </c>
      <c r="H188" s="8">
        <f ca="1">Q175</f>
        <v>-499.91689999999994</v>
      </c>
      <c r="I188" s="8">
        <f ca="1">R175</f>
        <v>-238.95509999999999</v>
      </c>
      <c r="K188" s="17">
        <f ca="1">F188</f>
        <v>-249.55379999999997</v>
      </c>
      <c r="L188" s="17">
        <f t="shared" ref="L188" ca="1" si="144">G188</f>
        <v>-489.31819999999999</v>
      </c>
      <c r="M188" s="17">
        <f t="shared" ref="M188" ca="1" si="145">H188</f>
        <v>-499.91689999999994</v>
      </c>
      <c r="N188" s="17">
        <f t="shared" ref="N188" ca="1" si="146">I188</f>
        <v>-238.95509999999999</v>
      </c>
      <c r="AB188">
        <f>SUM(AB186:AB187)</f>
        <v>12.566370614359172</v>
      </c>
      <c r="AE188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179.28928841752864</v>
      </c>
      <c r="K189" s="4">
        <f ca="1">($Z146+$X186)*(1-ABS((0.48*$Z145+K188)/(0.48*$Z145+$W186))^(1+1/(1+$W186/$Z145)))</f>
        <v>156.25287418666707</v>
      </c>
      <c r="L189" s="4">
        <f ca="1">($Z146+$X186)*(1-ABS((0.48*$Z145+L188)/(0.48*$Z145+$W186))^(1+1/(1+$W186/$Z145)))</f>
        <v>177.58184660803693</v>
      </c>
      <c r="M189" s="4">
        <f ca="1">($Z146+$X186)*(1-ABS((0.48*$Z145+M188)/(0.48*$Z145+$W186))^(1+1/(1+$W186/$Z145)))</f>
        <v>178.4515641868164</v>
      </c>
      <c r="N189" s="4">
        <f ca="1">($Z146+$X186)*(1-ABS((0.48*$Z145+N188)/(0.48*$Z145+$W186))^(1+1/(1+$W186/$Z145)))</f>
        <v>155.23803660315528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408.29353971441208</v>
      </c>
      <c r="K190" s="4">
        <f ca="1">($Z147+$X187)*(1-ABS((0.48*$Z145+K188)/(0.48*$Z145+$W187))^(1+1/(1+$W187/$Z145)))</f>
        <v>337.16306379362038</v>
      </c>
      <c r="L190" s="4">
        <f ca="1">($Z147+$X187)*(1-ABS((0.48*$Z145+L188)/(0.48*$Z145+$W187))^(1+1/(1+$W187/$Z145)))</f>
        <v>403.05564965846031</v>
      </c>
      <c r="M190" s="4">
        <f ca="1">($Z147+$X187)*(1-ABS((0.48*$Z145+M188)/(0.48*$Z145+$W187))^(1+1/(1+$W187/$Z145)))</f>
        <v>405.72444061869737</v>
      </c>
      <c r="N190" s="4">
        <f ca="1">($Z147+$X187)*(1-ABS((0.48*$Z145+N188)/(0.48*$Z145+$W187))^(1+1/(1+$W187/$Z145)))</f>
        <v>334.00902360337608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8.8801650704249002E-2</v>
      </c>
      <c r="K191" s="3">
        <f t="shared" ref="K191:N191" ca="1" si="147">ABS(K186/K189)^1.5+ABS(K187/K190)^1.5</f>
        <v>0.46144276132206963</v>
      </c>
      <c r="L191" s="3">
        <f t="shared" ca="1" si="147"/>
        <v>0.31394697855656528</v>
      </c>
      <c r="M191" s="3">
        <f t="shared" ca="1" si="147"/>
        <v>0.54042668724594989</v>
      </c>
      <c r="N191" s="3">
        <f t="shared" ca="1" si="147"/>
        <v>0.67006004184406198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21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185.7724332027297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433.19451252382964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39.96</v>
      </c>
      <c r="F199" s="4">
        <f t="shared" ca="1" si="148"/>
        <v>25.236999999999998</v>
      </c>
      <c r="G199" s="4">
        <f t="shared" ca="1" si="148"/>
        <v>6.7649999999999997</v>
      </c>
      <c r="H199" s="4">
        <f t="shared" ca="1" si="148"/>
        <v>64.272000000000006</v>
      </c>
      <c r="I199" s="4">
        <f t="shared" ca="1" si="148"/>
        <v>-6.343</v>
      </c>
      <c r="J199" s="4">
        <f t="shared" ca="1" si="148"/>
        <v>-6.3559999999999999</v>
      </c>
    </row>
    <row r="200" spans="1:29" x14ac:dyDescent="0.2">
      <c r="D200" s="1" t="s">
        <v>53</v>
      </c>
      <c r="E200" s="4">
        <f t="shared" ref="E200:J200" ca="1" si="149">INDEX(E$4:E$26,$W194,1)</f>
        <v>-19.302</v>
      </c>
      <c r="F200" s="4">
        <f t="shared" ca="1" si="149"/>
        <v>-13.577</v>
      </c>
      <c r="G200" s="4">
        <f t="shared" ca="1" si="149"/>
        <v>101.779</v>
      </c>
      <c r="H200" s="4">
        <f t="shared" ca="1" si="149"/>
        <v>-9.75</v>
      </c>
      <c r="I200" s="4">
        <f t="shared" ca="1" si="149"/>
        <v>-11.541</v>
      </c>
      <c r="J200" s="4">
        <f t="shared" ca="1" si="149"/>
        <v>-11.565</v>
      </c>
    </row>
    <row r="201" spans="1:29" x14ac:dyDescent="0.2">
      <c r="D201" s="1" t="s">
        <v>54</v>
      </c>
      <c r="E201" s="4">
        <f t="shared" ref="E201:J201" ca="1" si="150">INDEX(O$4:O$26,$W194+2,1)</f>
        <v>24.526</v>
      </c>
      <c r="F201" s="4">
        <f t="shared" ca="1" si="150"/>
        <v>15.462999999999999</v>
      </c>
      <c r="G201" s="4">
        <f t="shared" ca="1" si="150"/>
        <v>4.2649999999999997</v>
      </c>
      <c r="H201" s="4">
        <f t="shared" ca="1" si="150"/>
        <v>39.683999999999997</v>
      </c>
      <c r="I201" s="4">
        <f t="shared" ca="1" si="150"/>
        <v>-3.9169999999999998</v>
      </c>
      <c r="J201" s="4">
        <f t="shared" ca="1" si="150"/>
        <v>-3.9249999999999998</v>
      </c>
    </row>
    <row r="202" spans="1:29" x14ac:dyDescent="0.2">
      <c r="D202" s="1" t="s">
        <v>55</v>
      </c>
      <c r="E202" s="4">
        <f t="shared" ref="E202:J202" ca="1" si="151">INDEX(E$4:E$26,$W194+2,1)</f>
        <v>-12.071999999999999</v>
      </c>
      <c r="F202" s="4">
        <f t="shared" ca="1" si="151"/>
        <v>-8.5329999999999995</v>
      </c>
      <c r="G202" s="4">
        <f t="shared" ca="1" si="151"/>
        <v>58.948999999999998</v>
      </c>
      <c r="H202" s="4">
        <f t="shared" ca="1" si="151"/>
        <v>-7.8090000000000002</v>
      </c>
      <c r="I202" s="4">
        <f t="shared" ca="1" si="151"/>
        <v>-7.2759999999999998</v>
      </c>
      <c r="J202" s="4">
        <f t="shared" ca="1" si="151"/>
        <v>-7.2910000000000004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-609.97900000000004</v>
      </c>
      <c r="F203" s="4">
        <f t="shared" ca="1" si="152"/>
        <v>-426.596</v>
      </c>
      <c r="G203" s="4">
        <f t="shared" ca="1" si="152"/>
        <v>135.95999999999998</v>
      </c>
      <c r="H203" s="4">
        <f t="shared" ca="1" si="152"/>
        <v>-160.90899999999999</v>
      </c>
      <c r="I203" s="4">
        <f t="shared" ca="1" si="152"/>
        <v>-4.8690000000000015</v>
      </c>
      <c r="J203" s="4">
        <f t="shared" ca="1" si="152"/>
        <v>-4.879999999999999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-40.975999999999999</v>
      </c>
      <c r="F206" s="4">
        <f t="shared" ca="1" si="153"/>
        <v>-25.791</v>
      </c>
      <c r="G206" s="4">
        <f t="shared" ca="1" si="153"/>
        <v>-7.3129999999999997</v>
      </c>
      <c r="H206" s="4">
        <f t="shared" ca="1" si="153"/>
        <v>-66.694999999999993</v>
      </c>
      <c r="I206" s="4">
        <f t="shared" ca="1" si="153"/>
        <v>6.5830000000000002</v>
      </c>
      <c r="J206" s="4">
        <f t="shared" ca="1" si="153"/>
        <v>6.5970000000000004</v>
      </c>
    </row>
    <row r="207" spans="1:29" x14ac:dyDescent="0.2">
      <c r="D207" s="1" t="s">
        <v>53</v>
      </c>
      <c r="E207" s="4">
        <f t="shared" ref="E207:J207" ca="1" si="154">INDEX(E$4:E$26,$W194+1,1)</f>
        <v>20.536999999999999</v>
      </c>
      <c r="F207" s="4">
        <f t="shared" ca="1" si="154"/>
        <v>14.582000000000001</v>
      </c>
      <c r="G207" s="4">
        <f t="shared" ca="1" si="154"/>
        <v>-94.406999999999996</v>
      </c>
      <c r="H207" s="4">
        <f t="shared" ca="1" si="154"/>
        <v>16.326000000000001</v>
      </c>
      <c r="I207" s="4">
        <f t="shared" ca="1" si="154"/>
        <v>12.468999999999999</v>
      </c>
      <c r="J207" s="4">
        <f t="shared" ca="1" si="154"/>
        <v>12.496</v>
      </c>
    </row>
    <row r="208" spans="1:29" x14ac:dyDescent="0.2">
      <c r="D208" s="1" t="s">
        <v>54</v>
      </c>
      <c r="E208" s="4">
        <f ca="1">E201</f>
        <v>24.526</v>
      </c>
      <c r="F208" s="4">
        <f t="shared" ref="F208:J208" ca="1" si="155">F201</f>
        <v>15.462999999999999</v>
      </c>
      <c r="G208" s="4">
        <f t="shared" ca="1" si="155"/>
        <v>4.2649999999999997</v>
      </c>
      <c r="H208" s="4">
        <f t="shared" ca="1" si="155"/>
        <v>39.683999999999997</v>
      </c>
      <c r="I208" s="4">
        <f t="shared" ca="1" si="155"/>
        <v>-3.9169999999999998</v>
      </c>
      <c r="J208" s="4">
        <f t="shared" ca="1" si="155"/>
        <v>-3.9249999999999998</v>
      </c>
    </row>
    <row r="209" spans="1:27" x14ac:dyDescent="0.2">
      <c r="D209" s="1" t="s">
        <v>55</v>
      </c>
      <c r="E209" s="4">
        <f ca="1">E202</f>
        <v>-12.071999999999999</v>
      </c>
      <c r="F209" s="4">
        <f t="shared" ref="F209:J209" ca="1" si="156">F202</f>
        <v>-8.5329999999999995</v>
      </c>
      <c r="G209" s="4">
        <f t="shared" ca="1" si="156"/>
        <v>58.948999999999998</v>
      </c>
      <c r="H209" s="4">
        <f t="shared" ca="1" si="156"/>
        <v>-7.8090000000000002</v>
      </c>
      <c r="I209" s="4">
        <f t="shared" ca="1" si="156"/>
        <v>-7.2759999999999998</v>
      </c>
      <c r="J209" s="4">
        <f t="shared" ca="1" si="156"/>
        <v>-7.2910000000000004</v>
      </c>
    </row>
    <row r="210" spans="1:27" x14ac:dyDescent="0.2">
      <c r="D210" s="1" t="s">
        <v>10</v>
      </c>
      <c r="E210" s="4">
        <f ca="1">E203</f>
        <v>-609.97900000000004</v>
      </c>
      <c r="F210" s="4">
        <f ca="1">F203</f>
        <v>-426.596</v>
      </c>
      <c r="G210" s="4">
        <f t="shared" ref="G210:J210" ca="1" si="157">G203</f>
        <v>135.95999999999998</v>
      </c>
      <c r="H210" s="4">
        <f t="shared" ca="1" si="157"/>
        <v>-160.90899999999999</v>
      </c>
      <c r="I210" s="4">
        <f t="shared" ca="1" si="157"/>
        <v>-4.8690000000000015</v>
      </c>
      <c r="J210" s="4">
        <f t="shared" ca="1" si="157"/>
        <v>-4.879999999999999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32.602181818181819</v>
      </c>
      <c r="F213" s="14">
        <f t="shared" ca="1" si="158"/>
        <v>20.598090909090907</v>
      </c>
      <c r="G213" s="14">
        <f t="shared" ca="1" si="158"/>
        <v>5.4851818181818182</v>
      </c>
      <c r="H213" s="14">
        <f t="shared" ca="1" si="158"/>
        <v>52.365909090909099</v>
      </c>
      <c r="I213" s="14">
        <f t="shared" ca="1" si="158"/>
        <v>-5.1679090909090908</v>
      </c>
      <c r="J213" s="14">
        <f t="shared" ca="1" si="158"/>
        <v>-5.1784545454545459</v>
      </c>
      <c r="K213" s="14">
        <f ca="1">(ABS(G213)+ABS(I213))*SIGN(G213)</f>
        <v>10.65309090909091</v>
      </c>
      <c r="L213" s="14">
        <f ca="1">(ABS(H213)+ABS(J213))*SIGN(H213)</f>
        <v>57.544363636363641</v>
      </c>
      <c r="M213" s="14">
        <f ca="1">(ABS(K213)+0.3*ABS(L213))*SIGN(K213)</f>
        <v>27.916400000000003</v>
      </c>
      <c r="N213" s="14">
        <f t="shared" ref="N213:N217" ca="1" si="159">(ABS(L213)+0.3*ABS(K213))*SIGN(L213)</f>
        <v>60.740290909090916</v>
      </c>
      <c r="O213" s="14">
        <f ca="1">F213+M213</f>
        <v>48.51449090909091</v>
      </c>
      <c r="P213" s="14">
        <f ca="1">F213-M213</f>
        <v>-7.3183090909090964</v>
      </c>
      <c r="Q213" s="14">
        <f ca="1">F213+N213</f>
        <v>81.33838181818183</v>
      </c>
      <c r="R213" s="14">
        <f ca="1">F213-N213</f>
        <v>-40.14220000000001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-15.680272727272728</v>
      </c>
      <c r="F214" s="14">
        <f t="shared" ca="1" si="160"/>
        <v>-11.017090909090909</v>
      </c>
      <c r="G214" s="14">
        <f t="shared" ca="1" si="160"/>
        <v>83.943909090909088</v>
      </c>
      <c r="H214" s="14">
        <f t="shared" ca="1" si="160"/>
        <v>-7.3794545454545455</v>
      </c>
      <c r="I214" s="14">
        <f t="shared" ca="1" si="160"/>
        <v>-9.3582727272727269</v>
      </c>
      <c r="J214" s="14">
        <f t="shared" ca="1" si="160"/>
        <v>-9.3776363636363627</v>
      </c>
      <c r="K214" s="14">
        <f t="shared" ref="K214:K217" ca="1" si="161">(ABS(G214)+ABS(I214))*SIGN(G214)</f>
        <v>93.302181818181822</v>
      </c>
      <c r="L214" s="14">
        <f t="shared" ref="L214:L217" ca="1" si="162">(ABS(H214)+ABS(J214))*SIGN(H214)</f>
        <v>-16.757090909090909</v>
      </c>
      <c r="M214" s="14">
        <f t="shared" ref="M214:M216" ca="1" si="163">(ABS(K214)+0.3*ABS(L214))*SIGN(K214)</f>
        <v>98.329309090909092</v>
      </c>
      <c r="N214" s="14">
        <f t="shared" ca="1" si="159"/>
        <v>-44.747745454545452</v>
      </c>
      <c r="O214" s="14">
        <f t="shared" ref="O214:O216" ca="1" si="164">F214+M214</f>
        <v>87.312218181818182</v>
      </c>
      <c r="P214" s="14">
        <f t="shared" ref="P214:P216" ca="1" si="165">F214-M214</f>
        <v>-109.3464</v>
      </c>
      <c r="Q214" s="14">
        <f t="shared" ref="Q214:Q216" ca="1" si="166">F214+N214</f>
        <v>-55.764836363636363</v>
      </c>
      <c r="R214" s="14">
        <f t="shared" ref="R214:R216" ca="1" si="167">F214-N214</f>
        <v>33.730654545454541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24.526</v>
      </c>
      <c r="F215" s="14">
        <f t="shared" ca="1" si="168"/>
        <v>15.462999999999999</v>
      </c>
      <c r="G215" s="14">
        <f t="shared" ca="1" si="168"/>
        <v>4.2649999999999997</v>
      </c>
      <c r="H215" s="14">
        <f t="shared" ca="1" si="168"/>
        <v>39.683999999999997</v>
      </c>
      <c r="I215" s="14">
        <f t="shared" ca="1" si="168"/>
        <v>-3.9169999999999998</v>
      </c>
      <c r="J215" s="14">
        <f t="shared" ca="1" si="168"/>
        <v>-3.9249999999999998</v>
      </c>
      <c r="K215" s="14">
        <f t="shared" ca="1" si="161"/>
        <v>8.1819999999999986</v>
      </c>
      <c r="L215" s="14">
        <f t="shared" ca="1" si="162"/>
        <v>43.608999999999995</v>
      </c>
      <c r="M215" s="14">
        <f t="shared" ca="1" si="163"/>
        <v>21.264699999999998</v>
      </c>
      <c r="N215" s="14">
        <f t="shared" ca="1" si="159"/>
        <v>46.063599999999994</v>
      </c>
      <c r="O215" s="14">
        <f t="shared" ca="1" si="164"/>
        <v>36.727699999999999</v>
      </c>
      <c r="P215" s="14">
        <f t="shared" ca="1" si="165"/>
        <v>-5.8016999999999985</v>
      </c>
      <c r="Q215" s="14">
        <f t="shared" ca="1" si="166"/>
        <v>61.526599999999995</v>
      </c>
      <c r="R215" s="14">
        <f t="shared" ca="1" si="167"/>
        <v>-30.600599999999993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-12.071999999999999</v>
      </c>
      <c r="F216" s="14">
        <f t="shared" ca="1" si="169"/>
        <v>-8.5329999999999995</v>
      </c>
      <c r="G216" s="14">
        <f t="shared" ca="1" si="169"/>
        <v>58.948999999999998</v>
      </c>
      <c r="H216" s="14">
        <f t="shared" ca="1" si="169"/>
        <v>-7.8090000000000002</v>
      </c>
      <c r="I216" s="14">
        <f t="shared" ca="1" si="169"/>
        <v>-7.2759999999999998</v>
      </c>
      <c r="J216" s="14">
        <f t="shared" ca="1" si="169"/>
        <v>-7.2910000000000004</v>
      </c>
      <c r="K216" s="14">
        <f t="shared" ca="1" si="161"/>
        <v>66.224999999999994</v>
      </c>
      <c r="L216" s="14">
        <f t="shared" ca="1" si="162"/>
        <v>-15.100000000000001</v>
      </c>
      <c r="M216" s="14">
        <f t="shared" ca="1" si="163"/>
        <v>70.754999999999995</v>
      </c>
      <c r="N216" s="14">
        <f t="shared" ca="1" si="159"/>
        <v>-34.967500000000001</v>
      </c>
      <c r="O216" s="14">
        <f t="shared" ca="1" si="164"/>
        <v>62.221999999999994</v>
      </c>
      <c r="P216" s="14">
        <f t="shared" ca="1" si="165"/>
        <v>-79.287999999999997</v>
      </c>
      <c r="Q216" s="14">
        <f t="shared" ca="1" si="166"/>
        <v>-43.500500000000002</v>
      </c>
      <c r="R216" s="14">
        <f t="shared" ca="1" si="167"/>
        <v>26.4345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-668.23200000000008</v>
      </c>
      <c r="F217" s="14">
        <f ca="1">F203+L203</f>
        <v>-471.40600000000001</v>
      </c>
      <c r="G217" s="14">
        <f ca="1">G203</f>
        <v>135.95999999999998</v>
      </c>
      <c r="H217" s="14">
        <f t="shared" ref="H217:J217" ca="1" si="170">H203</f>
        <v>-160.90899999999999</v>
      </c>
      <c r="I217" s="14">
        <f t="shared" ca="1" si="170"/>
        <v>-4.8690000000000015</v>
      </c>
      <c r="J217" s="14">
        <f t="shared" ca="1" si="170"/>
        <v>-4.879999999999999</v>
      </c>
      <c r="K217" s="14">
        <f t="shared" ca="1" si="161"/>
        <v>140.82899999999998</v>
      </c>
      <c r="L217" s="14">
        <f t="shared" ca="1" si="162"/>
        <v>-165.78899999999999</v>
      </c>
      <c r="M217" s="14">
        <f ca="1">(ABS(K217)+0.3*ABS(L217))*SIGN(K217)</f>
        <v>190.56569999999996</v>
      </c>
      <c r="N217" s="14">
        <f t="shared" ca="1" si="159"/>
        <v>-208.03769999999997</v>
      </c>
      <c r="O217" s="14">
        <f ca="1">F217+M217</f>
        <v>-280.84030000000007</v>
      </c>
      <c r="P217" s="14">
        <f ca="1">F217-M217</f>
        <v>-661.97169999999994</v>
      </c>
      <c r="Q217" s="14">
        <f ca="1">F217+N217</f>
        <v>-679.44370000000004</v>
      </c>
      <c r="R217" s="14">
        <f ca="1">F217-N217</f>
        <v>-263.36830000000003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-33.618181818181817</v>
      </c>
      <c r="F220" s="14">
        <f t="shared" ca="1" si="171"/>
        <v>-21.152090909090909</v>
      </c>
      <c r="G220" s="14">
        <f t="shared" ca="1" si="171"/>
        <v>-6.0331818181818182</v>
      </c>
      <c r="H220" s="14">
        <f t="shared" ca="1" si="171"/>
        <v>-54.788909090909087</v>
      </c>
      <c r="I220" s="14">
        <f t="shared" ca="1" si="171"/>
        <v>5.407909090909091</v>
      </c>
      <c r="J220" s="14">
        <f t="shared" ca="1" si="171"/>
        <v>5.4194545454545455</v>
      </c>
      <c r="K220" s="14">
        <f ca="1">(ABS(G220)+ABS(I220))*SIGN(G220)</f>
        <v>-11.44109090909091</v>
      </c>
      <c r="L220" s="14">
        <f ca="1">(ABS(H220)+ABS(J220))*SIGN(H220)</f>
        <v>-60.208363636363629</v>
      </c>
      <c r="M220" s="14">
        <f t="shared" ref="M220:M224" ca="1" si="172">(ABS(K220)+0.3*ABS(L220))*SIGN(K220)</f>
        <v>-29.503599999999999</v>
      </c>
      <c r="N220" s="14">
        <f t="shared" ref="N220:N224" ca="1" si="173">(ABS(L220)+0.3*ABS(K220))*SIGN(L220)</f>
        <v>-63.6406909090909</v>
      </c>
      <c r="O220" s="14">
        <f ca="1">F220+M220</f>
        <v>-50.655690909090907</v>
      </c>
      <c r="P220" s="14">
        <f ca="1">F220-M220</f>
        <v>8.3515090909090901</v>
      </c>
      <c r="Q220" s="14">
        <f ca="1">F220+N220</f>
        <v>-84.792781818181808</v>
      </c>
      <c r="R220" s="14">
        <f ca="1">F220-N220</f>
        <v>42.488599999999991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16.915272727272725</v>
      </c>
      <c r="F221" s="14">
        <f t="shared" ca="1" si="174"/>
        <v>12.02209090909091</v>
      </c>
      <c r="G221" s="14">
        <f t="shared" ca="1" si="174"/>
        <v>-76.571909090909088</v>
      </c>
      <c r="H221" s="14">
        <f t="shared" ca="1" si="174"/>
        <v>13.955454545454547</v>
      </c>
      <c r="I221" s="14">
        <f t="shared" ca="1" si="174"/>
        <v>10.286272727272728</v>
      </c>
      <c r="J221" s="14">
        <f t="shared" ca="1" si="174"/>
        <v>10.308636363636364</v>
      </c>
      <c r="K221" s="14">
        <f t="shared" ref="K221:K224" ca="1" si="175">(ABS(G221)+ABS(I221))*SIGN(G221)</f>
        <v>-86.858181818181819</v>
      </c>
      <c r="L221" s="14">
        <f t="shared" ref="L221:L224" ca="1" si="176">(ABS(H221)+ABS(J221))*SIGN(H221)</f>
        <v>24.26409090909091</v>
      </c>
      <c r="M221" s="14">
        <f t="shared" ca="1" si="172"/>
        <v>-94.137409090909088</v>
      </c>
      <c r="N221" s="14">
        <f t="shared" ca="1" si="173"/>
        <v>50.321545454545458</v>
      </c>
      <c r="O221" s="14">
        <f t="shared" ref="O221:O223" ca="1" si="177">F221+M221</f>
        <v>-82.115318181818182</v>
      </c>
      <c r="P221" s="14">
        <f t="shared" ref="P221:P223" ca="1" si="178">F221-M221</f>
        <v>106.15949999999999</v>
      </c>
      <c r="Q221" s="14">
        <f t="shared" ref="Q221:Q223" ca="1" si="179">F221+N221</f>
        <v>62.343636363636364</v>
      </c>
      <c r="R221" s="14">
        <f t="shared" ref="R221:R223" ca="1" si="180">F221-N221</f>
        <v>-38.299454545454552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24.526</v>
      </c>
      <c r="F222" s="14">
        <f t="shared" ref="F222:J222" ca="1" si="181">F215</f>
        <v>15.462999999999999</v>
      </c>
      <c r="G222" s="14">
        <f t="shared" ca="1" si="181"/>
        <v>4.2649999999999997</v>
      </c>
      <c r="H222" s="14">
        <f t="shared" ca="1" si="181"/>
        <v>39.683999999999997</v>
      </c>
      <c r="I222" s="14">
        <f t="shared" ca="1" si="181"/>
        <v>-3.9169999999999998</v>
      </c>
      <c r="J222" s="14">
        <f t="shared" ca="1" si="181"/>
        <v>-3.9249999999999998</v>
      </c>
      <c r="K222" s="14">
        <f t="shared" ca="1" si="175"/>
        <v>8.1819999999999986</v>
      </c>
      <c r="L222" s="14">
        <f t="shared" ca="1" si="176"/>
        <v>43.608999999999995</v>
      </c>
      <c r="M222" s="14">
        <f t="shared" ca="1" si="172"/>
        <v>21.264699999999998</v>
      </c>
      <c r="N222" s="14">
        <f t="shared" ca="1" si="173"/>
        <v>46.063599999999994</v>
      </c>
      <c r="O222" s="14">
        <f t="shared" ca="1" si="177"/>
        <v>36.727699999999999</v>
      </c>
      <c r="P222" s="14">
        <f t="shared" ca="1" si="178"/>
        <v>-5.8016999999999985</v>
      </c>
      <c r="Q222" s="14">
        <f t="shared" ca="1" si="179"/>
        <v>61.526599999999995</v>
      </c>
      <c r="R222" s="14">
        <f t="shared" ca="1" si="180"/>
        <v>-30.600599999999993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-12.071999999999999</v>
      </c>
      <c r="F223" s="14">
        <f t="shared" ref="F223:J223" ca="1" si="182">F216</f>
        <v>-8.5329999999999995</v>
      </c>
      <c r="G223" s="14">
        <f t="shared" ca="1" si="182"/>
        <v>58.948999999999998</v>
      </c>
      <c r="H223" s="14">
        <f t="shared" ca="1" si="182"/>
        <v>-7.8090000000000002</v>
      </c>
      <c r="I223" s="14">
        <f t="shared" ca="1" si="182"/>
        <v>-7.2759999999999998</v>
      </c>
      <c r="J223" s="14">
        <f t="shared" ca="1" si="182"/>
        <v>-7.2910000000000004</v>
      </c>
      <c r="K223" s="14">
        <f t="shared" ca="1" si="175"/>
        <v>66.224999999999994</v>
      </c>
      <c r="L223" s="14">
        <f t="shared" ca="1" si="176"/>
        <v>-15.100000000000001</v>
      </c>
      <c r="M223" s="14">
        <f t="shared" ca="1" si="172"/>
        <v>70.754999999999995</v>
      </c>
      <c r="N223" s="14">
        <f t="shared" ca="1" si="173"/>
        <v>-34.967500000000001</v>
      </c>
      <c r="O223" s="14">
        <f t="shared" ca="1" si="177"/>
        <v>62.221999999999994</v>
      </c>
      <c r="P223" s="14">
        <f t="shared" ca="1" si="178"/>
        <v>-79.287999999999997</v>
      </c>
      <c r="Q223" s="14">
        <f t="shared" ca="1" si="179"/>
        <v>-43.500500000000002</v>
      </c>
      <c r="R223" s="14">
        <f t="shared" ca="1" si="180"/>
        <v>26.4345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-689.29200000000003</v>
      </c>
      <c r="F224" s="14">
        <f ca="1">F210+L210</f>
        <v>-487.60599999999999</v>
      </c>
      <c r="G224" s="14">
        <f t="shared" ref="G224:J224" ca="1" si="183">G210</f>
        <v>135.95999999999998</v>
      </c>
      <c r="H224" s="14">
        <f t="shared" ca="1" si="183"/>
        <v>-160.90899999999999</v>
      </c>
      <c r="I224" s="14">
        <f t="shared" ca="1" si="183"/>
        <v>-4.8690000000000015</v>
      </c>
      <c r="J224" s="14">
        <f t="shared" ca="1" si="183"/>
        <v>-4.879999999999999</v>
      </c>
      <c r="K224" s="14">
        <f t="shared" ca="1" si="175"/>
        <v>140.82899999999998</v>
      </c>
      <c r="L224" s="14">
        <f t="shared" ca="1" si="176"/>
        <v>-165.78899999999999</v>
      </c>
      <c r="M224" s="14">
        <f t="shared" ca="1" si="172"/>
        <v>190.56569999999996</v>
      </c>
      <c r="N224" s="14">
        <f t="shared" ca="1" si="173"/>
        <v>-208.03769999999997</v>
      </c>
      <c r="O224" s="14">
        <f ca="1">F224+M224</f>
        <v>-297.0403</v>
      </c>
      <c r="P224" s="14">
        <f ca="1">F224-M224</f>
        <v>-678.17169999999999</v>
      </c>
      <c r="Q224" s="14">
        <f ca="1">F224+N224</f>
        <v>-695.64369999999997</v>
      </c>
      <c r="R224" s="14">
        <f ca="1">F224-N224</f>
        <v>-279.56830000000002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8" t="s">
        <v>113</v>
      </c>
      <c r="AA225" s="58"/>
      <c r="AB225" s="58"/>
      <c r="AC225" s="58" t="s">
        <v>114</v>
      </c>
      <c r="AD225" s="58"/>
      <c r="AE225" s="58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21</v>
      </c>
      <c r="D227" s="1" t="s">
        <v>52</v>
      </c>
      <c r="E227" s="17">
        <f ca="1">E213</f>
        <v>32.602181818181819</v>
      </c>
      <c r="F227" s="4">
        <f t="shared" ref="F227:F228" ca="1" si="184">O213</f>
        <v>48.51449090909091</v>
      </c>
      <c r="G227" s="4">
        <f t="shared" ref="G227:G228" ca="1" si="185">P213</f>
        <v>-7.3183090909090964</v>
      </c>
      <c r="H227" s="18">
        <f t="shared" ref="H227:H228" ca="1" si="186">Q213</f>
        <v>81.33838181818183</v>
      </c>
      <c r="I227" s="18">
        <f t="shared" ref="I227:I228" ca="1" si="187">R213</f>
        <v>-40.14220000000001</v>
      </c>
      <c r="J227" s="4">
        <f>INDEX($N$33:$N$44,MATCH(A229,$L$33:$L$44,-1),1)</f>
        <v>122.2546</v>
      </c>
      <c r="K227" s="17">
        <f ca="1">MAX(ABS(F227),IF(J227="---",0,0.3*J227))</f>
        <v>48.51449090909091</v>
      </c>
      <c r="L227" s="17">
        <f ca="1">MAX(ABS(G227),IF(J227="---",0,0.3*J227))</f>
        <v>36.676379999999995</v>
      </c>
      <c r="M227" s="17">
        <f ca="1">MAX(ABS(H227),J227)</f>
        <v>122.2546</v>
      </c>
      <c r="N227" s="17">
        <f ca="1">MAX(ABS(I227),J227)</f>
        <v>122.2546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1.1631314786133133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4.826897378055107</v>
      </c>
      <c r="T227" s="19">
        <f ca="1">MAX(N227-$Z195*(1-((0.48*$Z194+N229)/(0.48*$Z194))^2),0)/(($F195-2*$F196)*$O$2)*1000</f>
        <v>9.9825792399250908</v>
      </c>
      <c r="U227" s="17">
        <f ca="1">MAX(P227:T227)</f>
        <v>9.9825792399250908</v>
      </c>
      <c r="V227" s="49">
        <f>AB229</f>
        <v>12.566370614359172</v>
      </c>
      <c r="W227" s="8">
        <f>2*V227*$O$2/10</f>
        <v>983.45509155854393</v>
      </c>
      <c r="X227" s="4">
        <f>W227*(F195-2*F196)/200</f>
        <v>108.18006007143984</v>
      </c>
      <c r="Y227" s="52"/>
      <c r="Z227">
        <v>4</v>
      </c>
      <c r="AA227">
        <v>20</v>
      </c>
      <c r="AB227">
        <f>((PI()*(AA227/10)^2)/4)*Z227</f>
        <v>12.566370614359172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-15.680272727272728</v>
      </c>
      <c r="F228" s="18">
        <f t="shared" ca="1" si="184"/>
        <v>87.312218181818182</v>
      </c>
      <c r="G228" s="18">
        <f t="shared" ca="1" si="185"/>
        <v>-109.3464</v>
      </c>
      <c r="H228" s="4">
        <f t="shared" ca="1" si="186"/>
        <v>-55.764836363636363</v>
      </c>
      <c r="I228" s="4">
        <f t="shared" ca="1" si="187"/>
        <v>33.730654545454541</v>
      </c>
      <c r="J228" s="4">
        <f>INDEX($O$33:$O$44,MATCH(A229,$L$33:$L$44,-1),1)</f>
        <v>164.24771999999999</v>
      </c>
      <c r="K228" s="17">
        <f ca="1">MAX(ABS(F228),J228)</f>
        <v>164.24771999999999</v>
      </c>
      <c r="L228" s="17">
        <f ca="1">MAX(ABS(G228),J228)</f>
        <v>164.24771999999999</v>
      </c>
      <c r="M228" s="17">
        <f ca="1">MAX(ABS(H228),IF(J228="---",0,0.3*J228))</f>
        <v>55.764836363636363</v>
      </c>
      <c r="N228" s="17">
        <f ca="1">MAX(ABS(I228),IF(J228="---",0,0.3*J228))</f>
        <v>49.274315999999992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2.1856103985857822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2.1856103985857822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2"/>
      <c r="Z228">
        <v>0</v>
      </c>
      <c r="AA228">
        <v>16</v>
      </c>
      <c r="AB228">
        <f>((PI()*(AA228/10)^2)/4)*Z228</f>
        <v>0</v>
      </c>
      <c r="AC228">
        <v>1</v>
      </c>
      <c r="AD228">
        <v>16</v>
      </c>
      <c r="AE228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-668.23200000000008</v>
      </c>
      <c r="F229" s="8">
        <f ca="1">O217</f>
        <v>-280.84030000000007</v>
      </c>
      <c r="G229" s="8">
        <f ca="1">P217</f>
        <v>-661.97169999999994</v>
      </c>
      <c r="H229" s="8">
        <f ca="1">Q217</f>
        <v>-679.44370000000004</v>
      </c>
      <c r="I229" s="8">
        <f ca="1">R217</f>
        <v>-263.36830000000003</v>
      </c>
      <c r="K229" s="17">
        <f ca="1">F229</f>
        <v>-280.84030000000007</v>
      </c>
      <c r="L229" s="17">
        <f t="shared" ref="L229" ca="1" si="188">G229</f>
        <v>-661.97169999999994</v>
      </c>
      <c r="M229" s="17">
        <f t="shared" ref="M229" ca="1" si="189">H229</f>
        <v>-679.44370000000004</v>
      </c>
      <c r="N229" s="17">
        <f t="shared" ref="N229" ca="1" si="190">I229</f>
        <v>-263.36830000000003</v>
      </c>
      <c r="AB229">
        <f>SUM(AB227:AB228)</f>
        <v>12.566370614359172</v>
      </c>
      <c r="AE229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191.41061838800749</v>
      </c>
      <c r="K230" s="4">
        <f ca="1">($Z195+$X227)*(1-ABS((0.48*$Z194+K229)/(0.48*$Z194+$W227))^(1+1/(1+$W227/$Z194)))</f>
        <v>159.213456607339</v>
      </c>
      <c r="L230" s="4">
        <f ca="1">($Z195+$X227)*(1-ABS((0.48*$Z194+L229)/(0.48*$Z194+$W227))^(1+1/(1+$W227/$Z194)))</f>
        <v>190.95770199763629</v>
      </c>
      <c r="M230" s="4">
        <f ca="1">($Z195+$X227)*(1-ABS((0.48*$Z194+M229)/(0.48*$Z194+$W227))^(1+1/(1+$W227/$Z194)))</f>
        <v>192.21606487512386</v>
      </c>
      <c r="N230" s="4">
        <f ca="1">($Z195+$X227)*(1-ABS((0.48*$Z194+N229)/(0.48*$Z194+$W227))^(1+1/(1+$W227/$Z194)))</f>
        <v>157.56659437065289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445.2837974820327</v>
      </c>
      <c r="K231" s="4">
        <f ca="1">($Z196+$X228)*(1-ABS((0.48*$Z194+K229)/(0.48*$Z194+$W228))^(1+1/(1+$W228/$Z194)))</f>
        <v>346.35538447867174</v>
      </c>
      <c r="L231" s="4">
        <f ca="1">($Z196+$X228)*(1-ABS((0.48*$Z194+L229)/(0.48*$Z194+$W228))^(1+1/(1+$W228/$Z194)))</f>
        <v>443.90837243989375</v>
      </c>
      <c r="M231" s="4">
        <f ca="1">($Z196+$X228)*(1-ABS((0.48*$Z194+M229)/(0.48*$Z194+$W228))^(1+1/(1+$W228/$Z194)))</f>
        <v>447.72837138083094</v>
      </c>
      <c r="N231" s="4">
        <f ca="1">($Z196+$X228)*(1-ABS((0.48*$Z194+N229)/(0.48*$Z194+$W228))^(1+1/(1+$W228/$Z194)))</f>
        <v>341.24369940320526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7.6902513952383081E-2</v>
      </c>
      <c r="K232" s="3">
        <f t="shared" ref="K232:N232" ca="1" si="191">ABS(K227/K230)^1.5+ABS(K228/K231)^1.5</f>
        <v>0.49476682809291628</v>
      </c>
      <c r="L232" s="3">
        <f t="shared" ca="1" si="191"/>
        <v>0.30923876498807801</v>
      </c>
      <c r="M232" s="3">
        <f t="shared" ca="1" si="191"/>
        <v>0.5511958193380615</v>
      </c>
      <c r="N232" s="3">
        <f t="shared" ca="1" si="191"/>
        <v>0.73831175649393854</v>
      </c>
    </row>
    <row r="233" spans="1:31" x14ac:dyDescent="0.2">
      <c r="Z233" s="58" t="s">
        <v>113</v>
      </c>
      <c r="AA233" s="58"/>
      <c r="AB233" s="58"/>
      <c r="AC233" s="58" t="s">
        <v>114</v>
      </c>
      <c r="AD233" s="58"/>
      <c r="AE233" s="58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-33.618181818181817</v>
      </c>
      <c r="F235" s="4">
        <f t="shared" ref="F235:F236" ca="1" si="192">O220</f>
        <v>-50.655690909090907</v>
      </c>
      <c r="G235" s="4">
        <f t="shared" ref="G235:G236" ca="1" si="193">P220</f>
        <v>8.3515090909090901</v>
      </c>
      <c r="H235" s="18">
        <f t="shared" ref="H235:H236" ca="1" si="194">Q220</f>
        <v>-84.792781818181808</v>
      </c>
      <c r="I235" s="18">
        <f t="shared" ref="I235:I236" ca="1" si="195">R220</f>
        <v>42.488599999999991</v>
      </c>
      <c r="J235" s="4">
        <f>INDEX($N$33:$N$44,MATCH(A229,$L$33:$L$44,-1)+1,1)</f>
        <v>77.298000000000002</v>
      </c>
      <c r="K235" s="17">
        <f ca="1">MAX(ABS(F235),IF(J235="---",0,0.3*J235))</f>
        <v>50.655690909090907</v>
      </c>
      <c r="L235" s="17">
        <f ca="1">MAX(ABS(G235),IF(J235="---",0,0.3*J235))</f>
        <v>23.189399999999999</v>
      </c>
      <c r="M235" s="17">
        <f ca="1">MAX(ABS(H235),J235)</f>
        <v>84.792781818181808</v>
      </c>
      <c r="N235" s="17">
        <f ca="1">MAX(ABS(I235),J235)</f>
        <v>77.298000000000002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1.1795594735349542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0.31191771042374594</v>
      </c>
      <c r="T235" s="19">
        <f ca="1">MAX(N235-$Z195*(1-((0.48*$Z194+N237)/(0.48*$Z194))^2),0)/(($F195-2*$F196)*$O$2)*1000</f>
        <v>4.5250286905805472</v>
      </c>
      <c r="U235" s="17">
        <f ca="1">MAX(P235:T235)</f>
        <v>4.5250286905805472</v>
      </c>
      <c r="V235" s="49">
        <f>AB237</f>
        <v>12.566370614359172</v>
      </c>
      <c r="W235" s="8">
        <f>2*V235*$O$2/10</f>
        <v>983.45509155854393</v>
      </c>
      <c r="X235" s="4">
        <f>W235*(F195-2*F196)/200</f>
        <v>108.18006007143984</v>
      </c>
      <c r="Z235">
        <v>4</v>
      </c>
      <c r="AA235">
        <v>20</v>
      </c>
      <c r="AB235">
        <f>((PI()*(AA235/10)^2)/4)*Z235</f>
        <v>12.566370614359172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16.915272727272725</v>
      </c>
      <c r="F236" s="18">
        <f t="shared" ca="1" si="192"/>
        <v>-82.115318181818182</v>
      </c>
      <c r="G236" s="18">
        <f t="shared" ca="1" si="193"/>
        <v>106.15949999999999</v>
      </c>
      <c r="H236" s="4">
        <f t="shared" ca="1" si="194"/>
        <v>62.343636363636364</v>
      </c>
      <c r="I236" s="4">
        <f t="shared" ca="1" si="195"/>
        <v>-38.299454545454552</v>
      </c>
      <c r="J236" s="4">
        <f>INDEX($O$33:$O$44,MATCH(A229,$L$33:$L$44,-1)+1,1)</f>
        <v>157.93049999999999</v>
      </c>
      <c r="K236" s="17">
        <f ca="1">MAX(ABS(F236),J236)</f>
        <v>157.93049999999999</v>
      </c>
      <c r="L236" s="17">
        <f ca="1">MAX(ABS(G236),J236)</f>
        <v>157.93049999999999</v>
      </c>
      <c r="M236" s="17">
        <f ca="1">MAX(ABS(H236),IF(J236="---",0,0.3*J236))</f>
        <v>62.343636363636364</v>
      </c>
      <c r="N236" s="17">
        <f ca="1">MAX(ABS(I236),IF(J236="---",0,0.3*J236))</f>
        <v>47.379149999999996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1.7721088368346918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1.7721088368346918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0</v>
      </c>
      <c r="AA236">
        <v>16</v>
      </c>
      <c r="AB236">
        <f>((PI()*(AA236/10)^2)/4)*Z236</f>
        <v>0</v>
      </c>
      <c r="AC236">
        <v>1</v>
      </c>
      <c r="AD236">
        <v>16</v>
      </c>
      <c r="AE236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-689.29200000000003</v>
      </c>
      <c r="F237" s="8">
        <f ca="1">O224</f>
        <v>-297.0403</v>
      </c>
      <c r="G237" s="8">
        <f ca="1">P224</f>
        <v>-678.17169999999999</v>
      </c>
      <c r="H237" s="8">
        <f ca="1">Q224</f>
        <v>-695.64369999999997</v>
      </c>
      <c r="I237" s="8">
        <f ca="1">R224</f>
        <v>-279.56830000000002</v>
      </c>
      <c r="K237" s="17">
        <f ca="1">F237</f>
        <v>-297.0403</v>
      </c>
      <c r="L237" s="17">
        <f t="shared" ref="L237" ca="1" si="196">G237</f>
        <v>-678.17169999999999</v>
      </c>
      <c r="M237" s="17">
        <f t="shared" ref="M237" ca="1" si="197">H237</f>
        <v>-695.64369999999997</v>
      </c>
      <c r="N237" s="17">
        <f t="shared" ref="N237" ca="1" si="198">I237</f>
        <v>-279.56830000000002</v>
      </c>
      <c r="AB237">
        <f>SUM(AB235:AB236)</f>
        <v>12.566370614359172</v>
      </c>
      <c r="AE237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192.91752678745007</v>
      </c>
      <c r="K238" s="4">
        <f ca="1">($Z195+$X235)*(1-ABS((0.48*$Z194+K237)/(0.48*$Z194+$W235))^(1+1/(1+$W235/$Z194)))</f>
        <v>160.72574031617299</v>
      </c>
      <c r="L238" s="4">
        <f ca="1">($Z195+$X235)*(1-ABS((0.48*$Z194+L237)/(0.48*$Z194+$W235))^(1+1/(1+$W235/$Z194)))</f>
        <v>192.12505238863685</v>
      </c>
      <c r="M238" s="4">
        <f ca="1">($Z195+$X235)*(1-ABS((0.48*$Z194+M237)/(0.48*$Z194+$W235))^(1+1/(1+$W235/$Z194)))</f>
        <v>193.36693529503034</v>
      </c>
      <c r="N238" s="4">
        <f ca="1">($Z195+$X235)*(1-ABS((0.48*$Z194+N237)/(0.48*$Z194+$W235))^(1+1/(1+$W235/$Z194)))</f>
        <v>159.09411556148982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449.85583992859227</v>
      </c>
      <c r="K239" s="4">
        <f ca="1">($Z196+$X236)*(1-ABS((0.48*$Z194+K237)/(0.48*$Z194+$W236))^(1+1/(1+$W236/$Z194)))</f>
        <v>351.04560792648442</v>
      </c>
      <c r="L239" s="4">
        <f ca="1">($Z196+$X236)*(1-ABS((0.48*$Z194+L237)/(0.48*$Z194+$W236))^(1+1/(1+$W236/$Z194)))</f>
        <v>447.45223559092028</v>
      </c>
      <c r="M239" s="4">
        <f ca="1">($Z196+$X236)*(1-ABS((0.48*$Z194+M237)/(0.48*$Z194+$W236))^(1+1/(1+$W236/$Z194)))</f>
        <v>451.21810461918591</v>
      </c>
      <c r="N239" s="4">
        <f ca="1">($Z196+$X236)*(1-ABS((0.48*$Z194+N237)/(0.48*$Z194+$W236))^(1+1/(1+$W236/$Z194)))</f>
        <v>345.98510439526694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8.0036468533184801E-2</v>
      </c>
      <c r="K240" s="3">
        <f t="shared" ref="K240:N240" ca="1" si="199">ABS(K235/K238)^1.5+ABS(K236/K239)^1.5</f>
        <v>0.47868964971460992</v>
      </c>
      <c r="L240" s="3">
        <f t="shared" ca="1" si="199"/>
        <v>0.2516238398324695</v>
      </c>
      <c r="M240" s="3">
        <f t="shared" ca="1" si="199"/>
        <v>0.34173690297175113</v>
      </c>
      <c r="N240" s="3">
        <f t="shared" ca="1" si="199"/>
        <v>0.38934081891955219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21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151.99023117724073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383.68768958806857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23.106000000000002</v>
      </c>
      <c r="F247" s="4">
        <f t="shared" ca="1" si="200"/>
        <v>14.532</v>
      </c>
      <c r="G247" s="4">
        <f t="shared" ca="1" si="200"/>
        <v>3.2690000000000001</v>
      </c>
      <c r="H247" s="4">
        <f t="shared" ca="1" si="200"/>
        <v>43.48</v>
      </c>
      <c r="I247" s="4">
        <f t="shared" ca="1" si="200"/>
        <v>-4.3680000000000003</v>
      </c>
      <c r="J247" s="4">
        <f t="shared" ca="1" si="200"/>
        <v>-4.3769999999999998</v>
      </c>
    </row>
    <row r="248" spans="1:29" x14ac:dyDescent="0.2">
      <c r="D248" s="1" t="s">
        <v>53</v>
      </c>
      <c r="E248" s="4">
        <f t="shared" ref="E248:J248" ca="1" si="201">INDEX(E$4:E$26,$W242,1)</f>
        <v>-15.298999999999999</v>
      </c>
      <c r="F248" s="4">
        <f t="shared" ca="1" si="201"/>
        <v>-10.63</v>
      </c>
      <c r="G248" s="4">
        <f t="shared" ca="1" si="201"/>
        <v>78.284999999999997</v>
      </c>
      <c r="H248" s="4">
        <f t="shared" ca="1" si="201"/>
        <v>5.6210000000000004</v>
      </c>
      <c r="I248" s="4">
        <f t="shared" ca="1" si="201"/>
        <v>-6.5720000000000001</v>
      </c>
      <c r="J248" s="4">
        <f t="shared" ca="1" si="201"/>
        <v>-6.5860000000000003</v>
      </c>
    </row>
    <row r="249" spans="1:29" x14ac:dyDescent="0.2">
      <c r="D249" s="1" t="s">
        <v>54</v>
      </c>
      <c r="E249" s="4">
        <f t="shared" ref="E249:J249" ca="1" si="202">INDEX(O$4:O$26,$W242+2,1)</f>
        <v>9.49</v>
      </c>
      <c r="F249" s="4">
        <f t="shared" ca="1" si="202"/>
        <v>5.96</v>
      </c>
      <c r="G249" s="4">
        <f t="shared" ca="1" si="202"/>
        <v>1.9730000000000001</v>
      </c>
      <c r="H249" s="4">
        <f t="shared" ca="1" si="202"/>
        <v>25.93</v>
      </c>
      <c r="I249" s="4">
        <f t="shared" ca="1" si="202"/>
        <v>-2.6040000000000001</v>
      </c>
      <c r="J249" s="4">
        <f t="shared" ca="1" si="202"/>
        <v>-2.61</v>
      </c>
    </row>
    <row r="250" spans="1:29" x14ac:dyDescent="0.2">
      <c r="D250" s="1" t="s">
        <v>55</v>
      </c>
      <c r="E250" s="4">
        <f t="shared" ref="E250:J250" ca="1" si="203">INDEX(E$4:E$26,$W242+2,1)</f>
        <v>-5.3739999999999997</v>
      </c>
      <c r="F250" s="4">
        <f t="shared" ca="1" si="203"/>
        <v>-3.7930000000000001</v>
      </c>
      <c r="G250" s="4">
        <f t="shared" ca="1" si="203"/>
        <v>96.281000000000006</v>
      </c>
      <c r="H250" s="4">
        <f t="shared" ca="1" si="203"/>
        <v>-5.9569999999999999</v>
      </c>
      <c r="I250" s="4">
        <f t="shared" ca="1" si="203"/>
        <v>-9.7569999999999997</v>
      </c>
      <c r="J250" s="4">
        <f t="shared" ca="1" si="203"/>
        <v>-9.7780000000000005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-760.61300000000006</v>
      </c>
      <c r="F251" s="4">
        <f t="shared" ca="1" si="204"/>
        <v>-523.64599999999996</v>
      </c>
      <c r="G251" s="4">
        <f t="shared" ca="1" si="204"/>
        <v>188.36799999999999</v>
      </c>
      <c r="H251" s="4">
        <f t="shared" ca="1" si="204"/>
        <v>-217.214</v>
      </c>
      <c r="I251" s="4">
        <f t="shared" ca="1" si="204"/>
        <v>-6.1980000000000004</v>
      </c>
      <c r="J251" s="4">
        <f t="shared" ca="1" si="204"/>
        <v>-6.2109999999999985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-12.958</v>
      </c>
      <c r="F254" s="4">
        <f t="shared" ca="1" si="205"/>
        <v>-8.1150000000000002</v>
      </c>
      <c r="G254" s="4">
        <f t="shared" ca="1" si="205"/>
        <v>-4.2450000000000001</v>
      </c>
      <c r="H254" s="4">
        <f t="shared" ca="1" si="205"/>
        <v>-55.061</v>
      </c>
      <c r="I254" s="4">
        <f t="shared" ca="1" si="205"/>
        <v>5.5289999999999999</v>
      </c>
      <c r="J254" s="4">
        <f t="shared" ca="1" si="205"/>
        <v>5.54</v>
      </c>
    </row>
    <row r="255" spans="1:29" x14ac:dyDescent="0.2">
      <c r="D255" s="1" t="s">
        <v>53</v>
      </c>
      <c r="E255" s="4">
        <f t="shared" ref="E255:J255" ca="1" si="206">INDEX(E$4:E$26,$W242+1,1)</f>
        <v>5.1239999999999997</v>
      </c>
      <c r="F255" s="4">
        <f t="shared" ca="1" si="206"/>
        <v>3.7850000000000001</v>
      </c>
      <c r="G255" s="4">
        <f t="shared" ca="1" si="206"/>
        <v>-288.54199999999997</v>
      </c>
      <c r="H255" s="4">
        <f t="shared" ca="1" si="206"/>
        <v>20.309000000000001</v>
      </c>
      <c r="I255" s="4">
        <f t="shared" ca="1" si="206"/>
        <v>30.504999999999999</v>
      </c>
      <c r="J255" s="4">
        <f t="shared" ca="1" si="206"/>
        <v>30.57</v>
      </c>
    </row>
    <row r="256" spans="1:29" x14ac:dyDescent="0.2">
      <c r="D256" s="1" t="s">
        <v>54</v>
      </c>
      <c r="E256" s="4">
        <f ca="1">E249</f>
        <v>9.49</v>
      </c>
      <c r="F256" s="4">
        <f t="shared" ref="F256:J258" ca="1" si="207">F249</f>
        <v>5.96</v>
      </c>
      <c r="G256" s="4">
        <f t="shared" ca="1" si="207"/>
        <v>1.9730000000000001</v>
      </c>
      <c r="H256" s="4">
        <f t="shared" ca="1" si="207"/>
        <v>25.93</v>
      </c>
      <c r="I256" s="4">
        <f t="shared" ca="1" si="207"/>
        <v>-2.6040000000000001</v>
      </c>
      <c r="J256" s="4">
        <f t="shared" ca="1" si="207"/>
        <v>-2.61</v>
      </c>
    </row>
    <row r="257" spans="1:27" x14ac:dyDescent="0.2">
      <c r="D257" s="1" t="s">
        <v>55</v>
      </c>
      <c r="E257" s="4">
        <f ca="1">E250</f>
        <v>-5.3739999999999997</v>
      </c>
      <c r="F257" s="4">
        <f t="shared" ca="1" si="207"/>
        <v>-3.7930000000000001</v>
      </c>
      <c r="G257" s="4">
        <f t="shared" ca="1" si="207"/>
        <v>96.281000000000006</v>
      </c>
      <c r="H257" s="4">
        <f t="shared" ca="1" si="207"/>
        <v>-5.9569999999999999</v>
      </c>
      <c r="I257" s="4">
        <f t="shared" ca="1" si="207"/>
        <v>-9.7569999999999997</v>
      </c>
      <c r="J257" s="4">
        <f t="shared" ca="1" si="207"/>
        <v>-9.7780000000000005</v>
      </c>
    </row>
    <row r="258" spans="1:27" x14ac:dyDescent="0.2">
      <c r="D258" s="1" t="s">
        <v>10</v>
      </c>
      <c r="E258" s="4">
        <f ca="1">E251</f>
        <v>-760.61300000000006</v>
      </c>
      <c r="F258" s="4">
        <f t="shared" ca="1" si="207"/>
        <v>-523.64599999999996</v>
      </c>
      <c r="G258" s="4">
        <f t="shared" ca="1" si="207"/>
        <v>188.36799999999999</v>
      </c>
      <c r="H258" s="4">
        <f t="shared" ca="1" si="207"/>
        <v>-217.214</v>
      </c>
      <c r="I258" s="4">
        <f t="shared" ca="1" si="207"/>
        <v>-6.1980000000000004</v>
      </c>
      <c r="J258" s="4">
        <f t="shared" ca="1" si="207"/>
        <v>-6.2109999999999985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20.25884210526316</v>
      </c>
      <c r="F261" s="14">
        <f t="shared" ca="1" si="208"/>
        <v>12.744078947368422</v>
      </c>
      <c r="G261" s="14">
        <f t="shared" ca="1" si="208"/>
        <v>2.6757894736842109</v>
      </c>
      <c r="H261" s="14">
        <f t="shared" ca="1" si="208"/>
        <v>35.700447368421052</v>
      </c>
      <c r="I261" s="14">
        <f t="shared" ca="1" si="208"/>
        <v>-3.5866578947368426</v>
      </c>
      <c r="J261" s="14">
        <f t="shared" ca="1" si="208"/>
        <v>-3.5940789473684207</v>
      </c>
      <c r="K261" s="14">
        <f ca="1">(ABS(G261)+ABS(I261))*SIGN(G261)</f>
        <v>6.2624473684210535</v>
      </c>
      <c r="L261" s="14">
        <f ca="1">(ABS(H261)+ABS(J261))*SIGN(H261)</f>
        <v>39.294526315789476</v>
      </c>
      <c r="M261" s="14">
        <f ca="1">(ABS(K261)+0.3*ABS(L261))*SIGN(K261)</f>
        <v>18.050805263157898</v>
      </c>
      <c r="N261" s="14">
        <f t="shared" ref="N261:N265" ca="1" si="209">(ABS(L261)+0.3*ABS(K261))*SIGN(L261)</f>
        <v>41.173260526315794</v>
      </c>
      <c r="O261" s="14">
        <f ca="1">F261+M261</f>
        <v>30.79488421052632</v>
      </c>
      <c r="P261" s="14">
        <f ca="1">F261-M261</f>
        <v>-5.3067263157894757</v>
      </c>
      <c r="Q261" s="14">
        <f ca="1">F261+N261</f>
        <v>53.917339473684216</v>
      </c>
      <c r="R261" s="14">
        <f ca="1">F261-N261</f>
        <v>-28.429181578947372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-13.686657894736841</v>
      </c>
      <c r="F262" s="14">
        <f t="shared" ca="1" si="210"/>
        <v>-9.491973684210528</v>
      </c>
      <c r="G262" s="14">
        <f t="shared" ca="1" si="210"/>
        <v>49.324973684210519</v>
      </c>
      <c r="H262" s="14">
        <f t="shared" ca="1" si="210"/>
        <v>6.7805789473684213</v>
      </c>
      <c r="I262" s="14">
        <f t="shared" ca="1" si="210"/>
        <v>-3.6448684210526316</v>
      </c>
      <c r="J262" s="14">
        <f t="shared" ca="1" si="210"/>
        <v>-3.6526315789473687</v>
      </c>
      <c r="K262" s="14">
        <f t="shared" ref="K262:L265" ca="1" si="211">(ABS(G262)+ABS(I262))*SIGN(G262)</f>
        <v>52.969842105263155</v>
      </c>
      <c r="L262" s="14">
        <f t="shared" ca="1" si="211"/>
        <v>10.43321052631579</v>
      </c>
      <c r="M262" s="14">
        <f t="shared" ref="M262:M265" ca="1" si="212">(ABS(K262)+0.3*ABS(L262))*SIGN(K262)</f>
        <v>56.09980526315789</v>
      </c>
      <c r="N262" s="14">
        <f t="shared" ca="1" si="209"/>
        <v>26.324163157894738</v>
      </c>
      <c r="O262" s="14">
        <f t="shared" ref="O262:O264" ca="1" si="213">F262+M262</f>
        <v>46.607831578947362</v>
      </c>
      <c r="P262" s="14">
        <f t="shared" ref="P262:P264" ca="1" si="214">F262-M262</f>
        <v>-65.591778947368425</v>
      </c>
      <c r="Q262" s="14">
        <f t="shared" ref="Q262:Q264" ca="1" si="215">F262+N262</f>
        <v>16.83218947368421</v>
      </c>
      <c r="R262" s="14">
        <f t="shared" ref="R262:R264" ca="1" si="216">F262-N262</f>
        <v>-35.816136842105266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9.49</v>
      </c>
      <c r="F263" s="14">
        <f t="shared" ca="1" si="217"/>
        <v>5.96</v>
      </c>
      <c r="G263" s="14">
        <f t="shared" ca="1" si="217"/>
        <v>1.9730000000000001</v>
      </c>
      <c r="H263" s="14">
        <f t="shared" ca="1" si="217"/>
        <v>25.93</v>
      </c>
      <c r="I263" s="14">
        <f t="shared" ca="1" si="217"/>
        <v>-2.6040000000000001</v>
      </c>
      <c r="J263" s="14">
        <f t="shared" ca="1" si="217"/>
        <v>-2.61</v>
      </c>
      <c r="K263" s="14">
        <f t="shared" ca="1" si="211"/>
        <v>4.577</v>
      </c>
      <c r="L263" s="14">
        <f t="shared" ca="1" si="211"/>
        <v>28.54</v>
      </c>
      <c r="M263" s="14">
        <f t="shared" ca="1" si="212"/>
        <v>13.138999999999999</v>
      </c>
      <c r="N263" s="14">
        <f t="shared" ca="1" si="209"/>
        <v>29.9131</v>
      </c>
      <c r="O263" s="14">
        <f t="shared" ca="1" si="213"/>
        <v>19.099</v>
      </c>
      <c r="P263" s="14">
        <f t="shared" ca="1" si="214"/>
        <v>-7.1789999999999994</v>
      </c>
      <c r="Q263" s="14">
        <f t="shared" ca="1" si="215"/>
        <v>35.873100000000001</v>
      </c>
      <c r="R263" s="14">
        <f t="shared" ca="1" si="216"/>
        <v>-23.953099999999999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-5.3739999999999997</v>
      </c>
      <c r="F264" s="14">
        <f t="shared" ca="1" si="217"/>
        <v>-3.7930000000000001</v>
      </c>
      <c r="G264" s="14">
        <f t="shared" ca="1" si="217"/>
        <v>96.281000000000006</v>
      </c>
      <c r="H264" s="14">
        <f t="shared" ca="1" si="217"/>
        <v>-5.9569999999999999</v>
      </c>
      <c r="I264" s="14">
        <f t="shared" ca="1" si="217"/>
        <v>-9.7569999999999997</v>
      </c>
      <c r="J264" s="14">
        <f t="shared" ca="1" si="217"/>
        <v>-9.7780000000000005</v>
      </c>
      <c r="K264" s="14">
        <f t="shared" ca="1" si="211"/>
        <v>106.03800000000001</v>
      </c>
      <c r="L264" s="14">
        <f t="shared" ca="1" si="211"/>
        <v>-15.734999999999999</v>
      </c>
      <c r="M264" s="14">
        <f t="shared" ca="1" si="212"/>
        <v>110.75850000000001</v>
      </c>
      <c r="N264" s="14">
        <f t="shared" ca="1" si="209"/>
        <v>-47.546400000000006</v>
      </c>
      <c r="O264" s="14">
        <f t="shared" ca="1" si="213"/>
        <v>106.96550000000001</v>
      </c>
      <c r="P264" s="14">
        <f t="shared" ca="1" si="214"/>
        <v>-114.55150000000002</v>
      </c>
      <c r="Q264" s="14">
        <f t="shared" ca="1" si="215"/>
        <v>-51.339400000000005</v>
      </c>
      <c r="R264" s="14">
        <f t="shared" ca="1" si="216"/>
        <v>43.753400000000006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-839.92600000000004</v>
      </c>
      <c r="F265" s="14">
        <f ca="1">F251+L251</f>
        <v>-584.65599999999995</v>
      </c>
      <c r="G265" s="14">
        <f t="shared" ca="1" si="217"/>
        <v>188.36799999999999</v>
      </c>
      <c r="H265" s="14">
        <f t="shared" ca="1" si="217"/>
        <v>-217.214</v>
      </c>
      <c r="I265" s="14">
        <f t="shared" ca="1" si="217"/>
        <v>-6.1980000000000004</v>
      </c>
      <c r="J265" s="14">
        <f t="shared" ca="1" si="217"/>
        <v>-6.2109999999999985</v>
      </c>
      <c r="K265" s="14">
        <f t="shared" ca="1" si="211"/>
        <v>194.566</v>
      </c>
      <c r="L265" s="14">
        <f t="shared" ca="1" si="211"/>
        <v>-223.42500000000001</v>
      </c>
      <c r="M265" s="14">
        <f t="shared" ca="1" si="212"/>
        <v>261.59350000000001</v>
      </c>
      <c r="N265" s="14">
        <f t="shared" ca="1" si="209"/>
        <v>-281.79480000000001</v>
      </c>
      <c r="O265" s="14">
        <f ca="1">F265+M265</f>
        <v>-323.06249999999994</v>
      </c>
      <c r="P265" s="14">
        <f ca="1">F265-M265</f>
        <v>-846.2494999999999</v>
      </c>
      <c r="Q265" s="14">
        <f ca="1">F265+N265</f>
        <v>-866.45079999999996</v>
      </c>
      <c r="R265" s="14">
        <f ca="1">F265-N265</f>
        <v>-302.86119999999994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-12.958</v>
      </c>
      <c r="F268" s="14">
        <f t="shared" ca="1" si="218"/>
        <v>-8.1150000000000002</v>
      </c>
      <c r="G268" s="14">
        <f t="shared" ca="1" si="218"/>
        <v>-4.2450000000000001</v>
      </c>
      <c r="H268" s="14">
        <f t="shared" ca="1" si="218"/>
        <v>-55.061</v>
      </c>
      <c r="I268" s="14">
        <f t="shared" ca="1" si="218"/>
        <v>5.5289999999999999</v>
      </c>
      <c r="J268" s="14">
        <f t="shared" ca="1" si="218"/>
        <v>5.54</v>
      </c>
      <c r="K268" s="14">
        <f ca="1">(ABS(G268)+ABS(I268))*SIGN(G268)</f>
        <v>-9.7740000000000009</v>
      </c>
      <c r="L268" s="14">
        <f ca="1">(ABS(H268)+ABS(J268))*SIGN(H268)</f>
        <v>-60.600999999999999</v>
      </c>
      <c r="M268" s="14">
        <f t="shared" ref="M268:M272" ca="1" si="219">(ABS(K268)+0.3*ABS(L268))*SIGN(K268)</f>
        <v>-27.9543</v>
      </c>
      <c r="N268" s="14">
        <f t="shared" ref="N268:N272" ca="1" si="220">(ABS(L268)+0.3*ABS(K268))*SIGN(L268)</f>
        <v>-63.533200000000001</v>
      </c>
      <c r="O268" s="14">
        <f ca="1">F268+M268</f>
        <v>-36.069299999999998</v>
      </c>
      <c r="P268" s="14">
        <f ca="1">F268-M268</f>
        <v>19.839300000000001</v>
      </c>
      <c r="Q268" s="14">
        <f ca="1">F268+N268</f>
        <v>-71.648200000000003</v>
      </c>
      <c r="R268" s="14">
        <f ca="1">F268-N268</f>
        <v>55.418199999999999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5.1239999999999997</v>
      </c>
      <c r="F269" s="14">
        <f t="shared" ca="1" si="221"/>
        <v>3.7850000000000001</v>
      </c>
      <c r="G269" s="14">
        <f t="shared" ca="1" si="221"/>
        <v>-288.54199999999997</v>
      </c>
      <c r="H269" s="14">
        <f t="shared" ca="1" si="221"/>
        <v>20.309000000000001</v>
      </c>
      <c r="I269" s="14">
        <f t="shared" ca="1" si="221"/>
        <v>30.504999999999999</v>
      </c>
      <c r="J269" s="14">
        <f t="shared" ca="1" si="221"/>
        <v>30.57</v>
      </c>
      <c r="K269" s="14">
        <f t="shared" ref="K269:L272" ca="1" si="222">(ABS(G269)+ABS(I269))*SIGN(G269)</f>
        <v>-319.04699999999997</v>
      </c>
      <c r="L269" s="14">
        <f t="shared" ca="1" si="222"/>
        <v>50.879000000000005</v>
      </c>
      <c r="M269" s="14">
        <f t="shared" ca="1" si="219"/>
        <v>-334.3107</v>
      </c>
      <c r="N269" s="14">
        <f t="shared" ca="1" si="220"/>
        <v>146.59309999999999</v>
      </c>
      <c r="O269" s="14">
        <f t="shared" ref="O269:O271" ca="1" si="223">F269+M269</f>
        <v>-330.52569999999997</v>
      </c>
      <c r="P269" s="14">
        <f t="shared" ref="P269:P271" ca="1" si="224">F269-M269</f>
        <v>338.09570000000002</v>
      </c>
      <c r="Q269" s="14">
        <f t="shared" ref="Q269:Q271" ca="1" si="225">F269+N269</f>
        <v>150.37809999999999</v>
      </c>
      <c r="R269" s="14">
        <f t="shared" ref="R269:R271" ca="1" si="226">F269-N269</f>
        <v>-142.8081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9.49</v>
      </c>
      <c r="F270" s="14">
        <f t="shared" ref="F270:J271" ca="1" si="227">F263</f>
        <v>5.96</v>
      </c>
      <c r="G270" s="14">
        <f t="shared" ca="1" si="227"/>
        <v>1.9730000000000001</v>
      </c>
      <c r="H270" s="14">
        <f t="shared" ca="1" si="227"/>
        <v>25.93</v>
      </c>
      <c r="I270" s="14">
        <f t="shared" ca="1" si="227"/>
        <v>-2.6040000000000001</v>
      </c>
      <c r="J270" s="14">
        <f t="shared" ca="1" si="227"/>
        <v>-2.61</v>
      </c>
      <c r="K270" s="14">
        <f t="shared" ca="1" si="222"/>
        <v>4.577</v>
      </c>
      <c r="L270" s="14">
        <f t="shared" ca="1" si="222"/>
        <v>28.54</v>
      </c>
      <c r="M270" s="14">
        <f t="shared" ca="1" si="219"/>
        <v>13.138999999999999</v>
      </c>
      <c r="N270" s="14">
        <f t="shared" ca="1" si="220"/>
        <v>29.9131</v>
      </c>
      <c r="O270" s="14">
        <f t="shared" ca="1" si="223"/>
        <v>19.099</v>
      </c>
      <c r="P270" s="14">
        <f t="shared" ca="1" si="224"/>
        <v>-7.1789999999999994</v>
      </c>
      <c r="Q270" s="14">
        <f t="shared" ca="1" si="225"/>
        <v>35.873100000000001</v>
      </c>
      <c r="R270" s="14">
        <f t="shared" ca="1" si="226"/>
        <v>-23.953099999999999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-5.3739999999999997</v>
      </c>
      <c r="F271" s="14">
        <f t="shared" ca="1" si="227"/>
        <v>-3.7930000000000001</v>
      </c>
      <c r="G271" s="14">
        <f t="shared" ca="1" si="227"/>
        <v>96.281000000000006</v>
      </c>
      <c r="H271" s="14">
        <f t="shared" ca="1" si="227"/>
        <v>-5.9569999999999999</v>
      </c>
      <c r="I271" s="14">
        <f t="shared" ca="1" si="227"/>
        <v>-9.7569999999999997</v>
      </c>
      <c r="J271" s="14">
        <f t="shared" ca="1" si="227"/>
        <v>-9.7780000000000005</v>
      </c>
      <c r="K271" s="14">
        <f t="shared" ca="1" si="222"/>
        <v>106.03800000000001</v>
      </c>
      <c r="L271" s="14">
        <f t="shared" ca="1" si="222"/>
        <v>-15.734999999999999</v>
      </c>
      <c r="M271" s="14">
        <f t="shared" ca="1" si="219"/>
        <v>110.75850000000001</v>
      </c>
      <c r="N271" s="14">
        <f t="shared" ca="1" si="220"/>
        <v>-47.546400000000006</v>
      </c>
      <c r="O271" s="14">
        <f t="shared" ca="1" si="223"/>
        <v>106.96550000000001</v>
      </c>
      <c r="P271" s="14">
        <f t="shared" ca="1" si="224"/>
        <v>-114.55150000000002</v>
      </c>
      <c r="Q271" s="14">
        <f t="shared" ca="1" si="225"/>
        <v>-51.339400000000005</v>
      </c>
      <c r="R271" s="14">
        <f t="shared" ca="1" si="226"/>
        <v>43.753400000000006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-867.22600000000011</v>
      </c>
      <c r="F272" s="14">
        <f ca="1">F258+L258</f>
        <v>-605.65599999999995</v>
      </c>
      <c r="G272" s="14">
        <f t="shared" ref="G272:J272" ca="1" si="228">G258</f>
        <v>188.36799999999999</v>
      </c>
      <c r="H272" s="14">
        <f t="shared" ca="1" si="228"/>
        <v>-217.214</v>
      </c>
      <c r="I272" s="14">
        <f t="shared" ca="1" si="228"/>
        <v>-6.1980000000000004</v>
      </c>
      <c r="J272" s="14">
        <f t="shared" ca="1" si="228"/>
        <v>-6.2109999999999985</v>
      </c>
      <c r="K272" s="14">
        <f t="shared" ca="1" si="222"/>
        <v>194.566</v>
      </c>
      <c r="L272" s="14">
        <f t="shared" ca="1" si="222"/>
        <v>-223.42500000000001</v>
      </c>
      <c r="M272" s="14">
        <f t="shared" ca="1" si="219"/>
        <v>261.59350000000001</v>
      </c>
      <c r="N272" s="14">
        <f t="shared" ca="1" si="220"/>
        <v>-281.79480000000001</v>
      </c>
      <c r="O272" s="14">
        <f ca="1">F272+M272</f>
        <v>-344.06249999999994</v>
      </c>
      <c r="P272" s="14">
        <f ca="1">F272-M272</f>
        <v>-867.2494999999999</v>
      </c>
      <c r="Q272" s="14">
        <f ca="1">F272+N272</f>
        <v>-887.45079999999996</v>
      </c>
      <c r="R272" s="14">
        <f ca="1">F272-N272</f>
        <v>-323.86119999999994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8" t="s">
        <v>113</v>
      </c>
      <c r="AA273" s="58"/>
      <c r="AB273" s="58"/>
      <c r="AC273" s="58" t="s">
        <v>114</v>
      </c>
      <c r="AD273" s="58"/>
      <c r="AE273" s="58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8"/>
      <c r="AI274" s="58"/>
      <c r="AJ274" s="58"/>
    </row>
    <row r="275" spans="1:36" x14ac:dyDescent="0.2">
      <c r="A275" s="1">
        <f ca="1">B242</f>
        <v>21</v>
      </c>
      <c r="D275" s="1" t="s">
        <v>52</v>
      </c>
      <c r="E275" s="17">
        <f ca="1">E261</f>
        <v>20.25884210526316</v>
      </c>
      <c r="F275" s="4">
        <f t="shared" ref="F275:I276" ca="1" si="229">O261</f>
        <v>30.79488421052632</v>
      </c>
      <c r="G275" s="4">
        <f t="shared" ca="1" si="229"/>
        <v>-5.3067263157894757</v>
      </c>
      <c r="H275" s="18">
        <f t="shared" ca="1" si="229"/>
        <v>53.917339473684216</v>
      </c>
      <c r="I275" s="18">
        <f t="shared" ca="1" si="229"/>
        <v>-28.429181578947372</v>
      </c>
      <c r="J275" s="4">
        <f>INDEX($N$33:$N$44,MATCH(A277,$L$33:$L$44,-1),1)</f>
        <v>77.298000000000002</v>
      </c>
      <c r="K275" s="17">
        <f ca="1">MAX(ABS(F275),IF(J275="---",0,0.3*J275))</f>
        <v>30.79488421052632</v>
      </c>
      <c r="L275" s="17">
        <f ca="1">MAX(ABS(G275),IF(J275="---",0,0.3*J275))</f>
        <v>23.189399999999999</v>
      </c>
      <c r="M275" s="17">
        <f ca="1">MAX(ABS(H275),J275)</f>
        <v>77.298000000000002</v>
      </c>
      <c r="N275" s="17">
        <f ca="1">MAX(ABS(I275),J275)</f>
        <v>77.298000000000002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4.1915895820115505</v>
      </c>
      <c r="U275" s="17">
        <f ca="1">MAX(P275:T275)</f>
        <v>4.1915895820115505</v>
      </c>
      <c r="V275" s="49">
        <f>AB277</f>
        <v>12.566370614359172</v>
      </c>
      <c r="W275" s="8">
        <f>2*V275*$O$2/10</f>
        <v>983.45509155854393</v>
      </c>
      <c r="X275" s="4">
        <f>W275*(F243-2*F244)/200</f>
        <v>108.18006007143984</v>
      </c>
      <c r="Y275" s="1"/>
      <c r="Z275">
        <v>4</v>
      </c>
      <c r="AA275">
        <v>20</v>
      </c>
      <c r="AB275">
        <f>((PI()*(AA275/10)^2)/4)*Z275</f>
        <v>12.566370614359172</v>
      </c>
      <c r="AC275">
        <v>3</v>
      </c>
      <c r="AD275">
        <v>20</v>
      </c>
      <c r="AE275">
        <f>((PI()*(AD275/10)^2)/4)*AC275</f>
        <v>9.4247779607693793</v>
      </c>
      <c r="AH275" s="58"/>
      <c r="AI275" s="58"/>
      <c r="AJ275" s="58"/>
    </row>
    <row r="276" spans="1:36" x14ac:dyDescent="0.2">
      <c r="A276" s="12" t="s">
        <v>29</v>
      </c>
      <c r="D276" s="1" t="s">
        <v>53</v>
      </c>
      <c r="E276" s="17">
        <f ca="1">E262</f>
        <v>-13.686657894736841</v>
      </c>
      <c r="F276" s="18">
        <f t="shared" ca="1" si="229"/>
        <v>46.607831578947362</v>
      </c>
      <c r="G276" s="18">
        <f t="shared" ca="1" si="229"/>
        <v>-65.591778947368425</v>
      </c>
      <c r="H276" s="4">
        <f t="shared" ca="1" si="229"/>
        <v>16.83218947368421</v>
      </c>
      <c r="I276" s="4">
        <f t="shared" ca="1" si="229"/>
        <v>-35.816136842105266</v>
      </c>
      <c r="J276" s="4">
        <f>INDEX($O$33:$O$44,MATCH(A277,$L$33:$L$44,-1),1)</f>
        <v>157.93049999999999</v>
      </c>
      <c r="K276" s="17">
        <f ca="1">MAX(ABS(F276),J276)</f>
        <v>157.93049999999999</v>
      </c>
      <c r="L276" s="17">
        <f ca="1">MAX(ABS(G276),J276)</f>
        <v>157.93049999999999</v>
      </c>
      <c r="M276" s="17">
        <f ca="1">MAX(ABS(H276),IF(J276="---",0,0.3*J276))</f>
        <v>47.379149999999996</v>
      </c>
      <c r="N276" s="17">
        <f ca="1">MAX(ABS(I276),IF(J276="---",0,0.3*J276))</f>
        <v>47.379149999999996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1.4728470623872372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1.4728470623872372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14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-839.92600000000004</v>
      </c>
      <c r="F277" s="8">
        <f ca="1">O265</f>
        <v>-323.06249999999994</v>
      </c>
      <c r="G277" s="8">
        <f ca="1">P265</f>
        <v>-846.2494999999999</v>
      </c>
      <c r="H277" s="8">
        <f ca="1">Q265</f>
        <v>-866.45079999999996</v>
      </c>
      <c r="I277" s="8">
        <f ca="1">R265</f>
        <v>-302.86119999999994</v>
      </c>
      <c r="K277" s="17">
        <f ca="1">F277</f>
        <v>-323.06249999999994</v>
      </c>
      <c r="L277" s="17">
        <f t="shared" ref="L277:N277" ca="1" si="230">G277</f>
        <v>-846.2494999999999</v>
      </c>
      <c r="M277" s="17">
        <f t="shared" ca="1" si="230"/>
        <v>-866.45079999999996</v>
      </c>
      <c r="N277" s="17">
        <f t="shared" ca="1" si="230"/>
        <v>-302.86119999999994</v>
      </c>
      <c r="AB277">
        <f>SUM(AB275:AB276)</f>
        <v>12.566370614359172</v>
      </c>
      <c r="AE277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202.93289860957705</v>
      </c>
      <c r="K278" s="4">
        <f ca="1">($Z243+$X275)*(1-ABS((0.48*$Z242+K277)/(0.48*$Z242+$W275))^(1+1/(1+$W275/$Z242)))</f>
        <v>163.12526099615579</v>
      </c>
      <c r="L278" s="4">
        <f ca="1">($Z243+$X275)*(1-ABS((0.48*$Z242+L277)/(0.48*$Z242+$W275))^(1+1/(1+$W275/$Z242)))</f>
        <v>203.32360510898133</v>
      </c>
      <c r="M278" s="4">
        <f ca="1">($Z243+$X275)*(1-ABS((0.48*$Z242+M277)/(0.48*$Z242+$W275))^(1+1/(1+$W275/$Z242)))</f>
        <v>204.55545968695134</v>
      </c>
      <c r="N278" s="4">
        <f ca="1">($Z243+$X275)*(1-ABS((0.48*$Z242+N277)/(0.48*$Z242+$W275))^(1+1/(1+$W275/$Z242)))</f>
        <v>161.2656683053394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511.52563106729895</v>
      </c>
      <c r="K279" s="4">
        <f ca="1">($Z244+$X276)*(1-ABS((0.48*$Z242+K277)/(0.48*$Z242+$W276))^(1+1/(1+$W276/$Z242)))</f>
        <v>391.15668043838031</v>
      </c>
      <c r="L279" s="4">
        <f ca="1">($Z244+$X276)*(1-ABS((0.48*$Z242+L277)/(0.48*$Z242+$W276))^(1+1/(1+$W276/$Z242)))</f>
        <v>512.69121718042743</v>
      </c>
      <c r="M279" s="4">
        <f ca="1">($Z244+$X276)*(1-ABS((0.48*$Z242+M277)/(0.48*$Z242+$W276))^(1+1/(1+$W276/$Z242)))</f>
        <v>516.36331392456657</v>
      </c>
      <c r="N279" s="4">
        <f ca="1">($Z244+$X276)*(1-ABS((0.48*$Z242+N277)/(0.48*$Z242+$W276))^(1+1/(1+$W276/$Z242)))</f>
        <v>385.4760005837029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3.5918973784612993E-2</v>
      </c>
      <c r="K280" s="3">
        <f t="shared" ref="K280:N280" ca="1" si="231">ABS(K275/K278)^1.5+ABS(K276/K279)^1.5</f>
        <v>0.33857358578597591</v>
      </c>
      <c r="L280" s="3">
        <f t="shared" ca="1" si="231"/>
        <v>0.20948515466734841</v>
      </c>
      <c r="M280" s="3">
        <f t="shared" ca="1" si="231"/>
        <v>0.26008660624364044</v>
      </c>
      <c r="N280" s="3">
        <f t="shared" ca="1" si="231"/>
        <v>0.37493906150358297</v>
      </c>
    </row>
    <row r="281" spans="1:36" x14ac:dyDescent="0.2">
      <c r="Z281" s="58" t="s">
        <v>113</v>
      </c>
      <c r="AA281" s="58"/>
      <c r="AB281" s="58"/>
      <c r="AC281" s="58" t="s">
        <v>114</v>
      </c>
      <c r="AD281" s="58"/>
      <c r="AE281" s="58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-12.958</v>
      </c>
      <c r="F283" s="4">
        <f ca="1">O268</f>
        <v>-36.069299999999998</v>
      </c>
      <c r="G283" s="4">
        <f t="shared" ref="F283:I284" ca="1" si="232">P268</f>
        <v>19.839300000000001</v>
      </c>
      <c r="H283" s="18">
        <f t="shared" ca="1" si="232"/>
        <v>-71.648200000000003</v>
      </c>
      <c r="I283" s="18">
        <f t="shared" ca="1" si="232"/>
        <v>55.418199999999999</v>
      </c>
      <c r="J283" s="4" t="str">
        <f>INDEX($N$33:$N$44,MATCH(A277,$L$33:$L$44,-1)+1,1)</f>
        <v>---</v>
      </c>
      <c r="K283" s="17">
        <f ca="1">MAX(ABS(F283),IF(J283="---",0,0.3*J283))</f>
        <v>36.069299999999998</v>
      </c>
      <c r="L283" s="17">
        <f ca="1">MAX(ABS(G283),IF(J283="---",0,0.3*J283))</f>
        <v>19.839300000000001</v>
      </c>
      <c r="M283" s="17">
        <f ca="1">MAX(ABS(H283),J283)</f>
        <v>71.648200000000003</v>
      </c>
      <c r="N283" s="17">
        <f ca="1">MAX(ABS(I283),J283)</f>
        <v>55.418199999999999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1.354345963658907</v>
      </c>
      <c r="U283" s="17">
        <f ca="1">MAX(P283:T283)</f>
        <v>1.354345963658907</v>
      </c>
      <c r="V283" s="49">
        <f>AB285</f>
        <v>12.566370614359172</v>
      </c>
      <c r="W283" s="8">
        <f>2*V283*$O$2/10</f>
        <v>983.45509155854393</v>
      </c>
      <c r="X283" s="4">
        <f>W283*(F243-2*F244)/200</f>
        <v>108.18006007143984</v>
      </c>
      <c r="Z283">
        <v>4</v>
      </c>
      <c r="AA283">
        <v>20</v>
      </c>
      <c r="AB283">
        <f>((PI()*(AA283/10)^2)/4)*Z283</f>
        <v>12.566370614359172</v>
      </c>
      <c r="AC283">
        <v>3</v>
      </c>
      <c r="AD283">
        <v>20</v>
      </c>
      <c r="AE28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5.1239999999999997</v>
      </c>
      <c r="F284" s="18">
        <f t="shared" ca="1" si="232"/>
        <v>-330.52569999999997</v>
      </c>
      <c r="G284" s="18">
        <f t="shared" ca="1" si="232"/>
        <v>338.09570000000002</v>
      </c>
      <c r="H284" s="4">
        <f t="shared" ca="1" si="232"/>
        <v>150.37809999999999</v>
      </c>
      <c r="I284" s="4">
        <f t="shared" ca="1" si="232"/>
        <v>-142.8081</v>
      </c>
      <c r="J284" s="4" t="str">
        <f>INDEX($O$33:$O$44,MATCH(A277,$L$33:$L$44,-1)+1,1)</f>
        <v>---</v>
      </c>
      <c r="K284" s="17">
        <f ca="1">MAX(ABS(F284),J284)</f>
        <v>330.52569999999997</v>
      </c>
      <c r="L284" s="17">
        <f ca="1">MAX(ABS(G284),J284)</f>
        <v>338.09570000000002</v>
      </c>
      <c r="M284" s="17">
        <f ca="1">MAX(ABS(H284),IF(J284="---",0,0.3*J284))</f>
        <v>150.37809999999999</v>
      </c>
      <c r="N284" s="17">
        <f ca="1">MAX(ABS(I284),IF(J284="---",0,0.3*J284))</f>
        <v>142.8081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7.3617012500460968</v>
      </c>
      <c r="R284" s="19">
        <f ca="1">MAX(L284-$Z244*(1-((0.48*$Z242+L285)/(0.48*$Z242))^2),0)/(($F242-2*$F244)*$O$2)*1000</f>
        <v>2.9590378961578154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0.92700314117063254</v>
      </c>
      <c r="U284" s="17">
        <f ca="1">MAX(P284:T284)</f>
        <v>7.3617012500460968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14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-867.22600000000011</v>
      </c>
      <c r="F285" s="8">
        <f ca="1">O272</f>
        <v>-344.06249999999994</v>
      </c>
      <c r="G285" s="8">
        <f ca="1">P272</f>
        <v>-867.2494999999999</v>
      </c>
      <c r="H285" s="8">
        <f ca="1">Q272</f>
        <v>-887.45079999999996</v>
      </c>
      <c r="I285" s="8">
        <f ca="1">R272</f>
        <v>-323.86119999999994</v>
      </c>
      <c r="K285" s="17">
        <f ca="1">F285</f>
        <v>-344.06249999999994</v>
      </c>
      <c r="L285" s="17">
        <f t="shared" ref="L285:N285" ca="1" si="233">G285</f>
        <v>-867.2494999999999</v>
      </c>
      <c r="M285" s="17">
        <f t="shared" ca="1" si="233"/>
        <v>-887.45079999999996</v>
      </c>
      <c r="N285" s="17">
        <f t="shared" ca="1" si="233"/>
        <v>-323.86119999999994</v>
      </c>
      <c r="AB285">
        <f>SUM(AB283:AB284)</f>
        <v>12.566370614359172</v>
      </c>
      <c r="AE28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204.60223427705481</v>
      </c>
      <c r="K286" s="4">
        <f ca="1">($Z243+$X283)*(1-ABS((0.48*$Z242+K285)/(0.48*$Z242+$W283))^(1+1/(1+$W283/$Z242)))</f>
        <v>165.03491717577461</v>
      </c>
      <c r="L286" s="4">
        <f ca="1">($Z243+$X283)*(1-ABS((0.48*$Z242+L285)/(0.48*$Z242+$W283))^(1+1/(1+$W283/$Z242)))</f>
        <v>204.60365166336712</v>
      </c>
      <c r="M286" s="4">
        <f ca="1">($Z243+$X283)*(1-ABS((0.48*$Z242+M285)/(0.48*$Z242+$W283))^(1+1/(1+$W283/$Z242)))</f>
        <v>205.80955771264871</v>
      </c>
      <c r="N286" s="4">
        <f ca="1">($Z243+$X283)*(1-ABS((0.48*$Z242+N285)/(0.48*$Z242+$W283))^(1+1/(1+$W283/$Z242)))</f>
        <v>163.19832958152895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516.50265906086145</v>
      </c>
      <c r="K287" s="4">
        <f ca="1">($Z244+$X284)*(1-ABS((0.48*$Z242+K285)/(0.48*$Z242+$W284))^(1+1/(1+$W284/$Z242)))</f>
        <v>396.98606347373078</v>
      </c>
      <c r="L287" s="4">
        <f ca="1">($Z244+$X284)*(1-ABS((0.48*$Z242+L285)/(0.48*$Z242+$W284))^(1+1/(1+$W284/$Z242)))</f>
        <v>516.50688146315224</v>
      </c>
      <c r="M287" s="4">
        <f ca="1">($Z244+$X284)*(1-ABS((0.48*$Z242+M285)/(0.48*$Z242+$W284))^(1+1/(1+$W284/$Z242)))</f>
        <v>520.09708242665749</v>
      </c>
      <c r="N287" s="4">
        <f ca="1">($Z244+$X284)*(1-ABS((0.48*$Z242+N285)/(0.48*$Z242+$W284))^(1+1/(1+$W284/$Z242)))</f>
        <v>391.37980793290444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1.692638725211186E-2</v>
      </c>
      <c r="K288" s="3">
        <f t="shared" ref="K288:N288" ca="1" si="234">ABS(K283/K286)^1.5+ABS(K284/K287)^1.5</f>
        <v>0.86187952398620926</v>
      </c>
      <c r="L288" s="3">
        <f t="shared" ca="1" si="234"/>
        <v>0.5597906560602417</v>
      </c>
      <c r="M288" s="3">
        <f t="shared" ca="1" si="234"/>
        <v>0.36087565283164214</v>
      </c>
      <c r="N288" s="3">
        <f t="shared" ca="1" si="234"/>
        <v>0.41829161317349883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AH274:AJ274"/>
    <mergeCell ref="AH275:AJ275"/>
    <mergeCell ref="Z225:AB225"/>
    <mergeCell ref="AC225:AE225"/>
    <mergeCell ref="Z233:AB233"/>
    <mergeCell ref="AC233:AE233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2017-02-28T10:18:30Z</dcterms:modified>
</cp:coreProperties>
</file>