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mi\Dropbox\PS 2016-17\Emanuele Damiano\pilastri\"/>
    </mc:Choice>
  </mc:AlternateContent>
  <bookViews>
    <workbookView xWindow="120" yWindow="120" windowWidth="19155" windowHeight="8760" activeTab="2"/>
  </bookViews>
  <sheets>
    <sheet name="Spiegazioni" sheetId="4" r:id="rId1"/>
    <sheet name="Pilastri" sheetId="1" r:id="rId2"/>
    <sheet name="GerResPil" sheetId="3" r:id="rId3"/>
  </sheets>
  <definedNames>
    <definedName name="telaio_spaziale_Emanuele_modificato" localSheetId="1">Pilastri!$A$1:$K$921</definedName>
  </definedNames>
  <calcPr calcId="162913"/>
</workbook>
</file>

<file path=xl/calcChain.xml><?xml version="1.0" encoding="utf-8"?>
<calcChain xmlns="http://schemas.openxmlformats.org/spreadsheetml/2006/main">
  <c r="AE236" i="3" l="1"/>
  <c r="AB236" i="3"/>
  <c r="AE235" i="3"/>
  <c r="AB235" i="3"/>
  <c r="AE228" i="3"/>
  <c r="AB228" i="3"/>
  <c r="AE227" i="3"/>
  <c r="AB227" i="3"/>
  <c r="AE187" i="3"/>
  <c r="AB187" i="3"/>
  <c r="AE186" i="3"/>
  <c r="AB186" i="3"/>
  <c r="AE89" i="3" l="1"/>
  <c r="AB89" i="3"/>
  <c r="AE88" i="3"/>
  <c r="AB88" i="3"/>
  <c r="AE81" i="3"/>
  <c r="AB81" i="3"/>
  <c r="AE80" i="3"/>
  <c r="AB80" i="3"/>
  <c r="AE138" i="3"/>
  <c r="AB138" i="3"/>
  <c r="AE137" i="3"/>
  <c r="AB137" i="3"/>
  <c r="AE130" i="3"/>
  <c r="AB130" i="3"/>
  <c r="AE129" i="3"/>
  <c r="AB129" i="3"/>
  <c r="AB188" i="3"/>
  <c r="V186" i="3" s="1"/>
  <c r="AE179" i="3"/>
  <c r="AB179" i="3"/>
  <c r="AE178" i="3"/>
  <c r="AB178" i="3"/>
  <c r="AE180" i="3" l="1"/>
  <c r="V179" i="3" s="1"/>
  <c r="W179" i="3" s="1"/>
  <c r="X179" i="3" s="1"/>
  <c r="AB180" i="3"/>
  <c r="V178" i="3" s="1"/>
  <c r="W178" i="3" s="1"/>
  <c r="X178" i="3" s="1"/>
  <c r="AE90" i="3"/>
  <c r="V89" i="3" s="1"/>
  <c r="AB90" i="3"/>
  <c r="V88" i="3" s="1"/>
  <c r="AE82" i="3"/>
  <c r="V81" i="3" s="1"/>
  <c r="AB82" i="3"/>
  <c r="V80" i="3" s="1"/>
  <c r="AE131" i="3"/>
  <c r="V130" i="3" s="1"/>
  <c r="W130" i="3" s="1"/>
  <c r="X130" i="3" s="1"/>
  <c r="AB131" i="3"/>
  <c r="V129" i="3" s="1"/>
  <c r="W129" i="3" s="1"/>
  <c r="X129" i="3" s="1"/>
  <c r="AE139" i="3"/>
  <c r="V138" i="3" s="1"/>
  <c r="W138" i="3" s="1"/>
  <c r="X138" i="3" s="1"/>
  <c r="AB139" i="3"/>
  <c r="V137" i="3" s="1"/>
  <c r="W137" i="3" s="1"/>
  <c r="X137" i="3" s="1"/>
  <c r="AE188" i="3"/>
  <c r="V187" i="3" s="1"/>
  <c r="AE229" i="3"/>
  <c r="V228" i="3" s="1"/>
  <c r="W228" i="3" s="1"/>
  <c r="X228" i="3" s="1"/>
  <c r="AB229" i="3"/>
  <c r="V227" i="3" s="1"/>
  <c r="W227" i="3" s="1"/>
  <c r="X227" i="3" s="1"/>
  <c r="AE237" i="3"/>
  <c r="V236" i="3" s="1"/>
  <c r="W236" i="3" s="1"/>
  <c r="X236" i="3" s="1"/>
  <c r="AB237" i="3"/>
  <c r="V235" i="3" s="1"/>
  <c r="W235" i="3" s="1"/>
  <c r="X235" i="3" s="1"/>
  <c r="AE276" i="3"/>
  <c r="AB276" i="3"/>
  <c r="AE275" i="3"/>
  <c r="AB275" i="3"/>
  <c r="AE284" i="3"/>
  <c r="AE283" i="3"/>
  <c r="AB284" i="3"/>
  <c r="AB283" i="3"/>
  <c r="A229" i="3"/>
  <c r="Z194" i="3"/>
  <c r="Z196" i="3" s="1"/>
  <c r="W187" i="3"/>
  <c r="X187" i="3" s="1"/>
  <c r="W186" i="3"/>
  <c r="X186" i="3" s="1"/>
  <c r="A180" i="3"/>
  <c r="Z145" i="3"/>
  <c r="Z147" i="3" s="1"/>
  <c r="A131" i="3"/>
  <c r="Z96" i="3"/>
  <c r="Z98" i="3" s="1"/>
  <c r="S2" i="3"/>
  <c r="S1" i="3" s="1"/>
  <c r="AB277" i="3" l="1"/>
  <c r="V275" i="3" s="1"/>
  <c r="AE277" i="3"/>
  <c r="V276" i="3" s="1"/>
  <c r="Z97" i="3"/>
  <c r="Z146" i="3"/>
  <c r="AE285" i="3"/>
  <c r="V284" i="3" s="1"/>
  <c r="AB285" i="3"/>
  <c r="V283" i="3" s="1"/>
  <c r="Z195" i="3"/>
  <c r="I43" i="3"/>
  <c r="I41" i="3"/>
  <c r="I39" i="3"/>
  <c r="I37" i="3"/>
  <c r="B36" i="3"/>
  <c r="B38" i="3" s="1"/>
  <c r="B40" i="3" s="1"/>
  <c r="B42" i="3" s="1"/>
  <c r="O35" i="3"/>
  <c r="N35" i="3"/>
  <c r="L35" i="3"/>
  <c r="L37" i="3" s="1"/>
  <c r="L39" i="3" s="1"/>
  <c r="I35" i="3"/>
  <c r="O34" i="3"/>
  <c r="N34" i="3"/>
  <c r="O33" i="3"/>
  <c r="N33" i="3"/>
  <c r="H31" i="3"/>
  <c r="A277" i="3"/>
  <c r="A82" i="3"/>
  <c r="O2" i="3"/>
  <c r="O1" i="3"/>
  <c r="Z242" i="3" s="1"/>
  <c r="B4" i="3"/>
  <c r="W284" i="3" l="1"/>
  <c r="X284" i="3" s="1"/>
  <c r="N41" i="3"/>
  <c r="J227" i="3" s="1"/>
  <c r="N43" i="3"/>
  <c r="N39" i="3"/>
  <c r="J178" i="3" s="1"/>
  <c r="O43" i="3"/>
  <c r="W89" i="3"/>
  <c r="X89" i="3" s="1"/>
  <c r="O37" i="3"/>
  <c r="J130" i="3" s="1"/>
  <c r="Z47" i="3"/>
  <c r="W283" i="3"/>
  <c r="X283" i="3" s="1"/>
  <c r="O36" i="3"/>
  <c r="N42" i="3"/>
  <c r="J235" i="3" s="1"/>
  <c r="W80" i="3"/>
  <c r="X80" i="3" s="1"/>
  <c r="O41" i="3"/>
  <c r="J228" i="3" s="1"/>
  <c r="W275" i="3"/>
  <c r="X275" i="3" s="1"/>
  <c r="L41" i="3"/>
  <c r="L43" i="3" s="1"/>
  <c r="Z243" i="3"/>
  <c r="Z244" i="3"/>
  <c r="O39" i="3"/>
  <c r="J179" i="3" s="1"/>
  <c r="N36" i="3"/>
  <c r="O38" i="3"/>
  <c r="J138" i="3" s="1"/>
  <c r="W88" i="3"/>
  <c r="X88" i="3" s="1"/>
  <c r="W276" i="3"/>
  <c r="X276" i="3" s="1"/>
  <c r="N38" i="3"/>
  <c r="J137" i="3" s="1"/>
  <c r="O40" i="3"/>
  <c r="J187" i="3" s="1"/>
  <c r="N40" i="3"/>
  <c r="J186" i="3" s="1"/>
  <c r="O42" i="3"/>
  <c r="J236" i="3" s="1"/>
  <c r="W81" i="3"/>
  <c r="X81" i="3" s="1"/>
  <c r="N37" i="3"/>
  <c r="J129" i="3" s="1"/>
  <c r="L4" i="3"/>
  <c r="J80" i="3" l="1"/>
  <c r="J88" i="3"/>
  <c r="J275" i="3"/>
  <c r="J276" i="3"/>
  <c r="J283" i="3"/>
  <c r="J89" i="3"/>
  <c r="J81" i="3"/>
  <c r="J284" i="3"/>
  <c r="Z49" i="3"/>
  <c r="Z48" i="3"/>
  <c r="E4" i="3" l="1"/>
  <c r="F4" i="3"/>
  <c r="H4" i="3"/>
  <c r="G4" i="3"/>
  <c r="I4" i="3"/>
  <c r="D4" i="3"/>
  <c r="J4" i="3"/>
  <c r="B5" i="3"/>
  <c r="B6" i="3" s="1"/>
  <c r="B7" i="3" s="1"/>
  <c r="A4" i="3"/>
  <c r="B194" i="3" s="1"/>
  <c r="A227" i="3" s="1"/>
  <c r="C4" i="3"/>
  <c r="B145" i="3" l="1"/>
  <c r="A178" i="3" s="1"/>
  <c r="B47" i="3"/>
  <c r="A80" i="3" s="1"/>
  <c r="B96" i="3"/>
  <c r="A129" i="3" s="1"/>
  <c r="L24" i="3"/>
  <c r="N24" i="3" s="1"/>
  <c r="P24" i="3" s="1"/>
  <c r="R24" i="3" s="1"/>
  <c r="T24" i="3" s="1"/>
  <c r="B25" i="3"/>
  <c r="C25" i="3" s="1"/>
  <c r="E25" i="3" s="1"/>
  <c r="G25" i="3" s="1"/>
  <c r="I25" i="3" s="1"/>
  <c r="B26" i="3"/>
  <c r="C26" i="3" s="1"/>
  <c r="X26" i="3" s="1"/>
  <c r="L27" i="3"/>
  <c r="M27" i="3" s="1"/>
  <c r="O27" i="3" s="1"/>
  <c r="Q27" i="3" s="1"/>
  <c r="S27" i="3" s="1"/>
  <c r="B8" i="3"/>
  <c r="B9" i="3" s="1"/>
  <c r="L25" i="3"/>
  <c r="M25" i="3" s="1"/>
  <c r="O25" i="3" s="1"/>
  <c r="Q25" i="3" s="1"/>
  <c r="S25" i="3" s="1"/>
  <c r="B24" i="3"/>
  <c r="M4" i="3"/>
  <c r="L5" i="3"/>
  <c r="P4" i="3"/>
  <c r="K4" i="3"/>
  <c r="V4" i="3" s="1"/>
  <c r="N4" i="3"/>
  <c r="Q4" i="3"/>
  <c r="O4" i="3"/>
  <c r="R4" i="3"/>
  <c r="T4" i="3"/>
  <c r="S4" i="3"/>
  <c r="D7" i="3"/>
  <c r="H7" i="3"/>
  <c r="C7" i="3"/>
  <c r="G7" i="3"/>
  <c r="E7" i="3"/>
  <c r="J7" i="3"/>
  <c r="I7" i="3"/>
  <c r="F7" i="3"/>
  <c r="B27" i="3"/>
  <c r="C6" i="3"/>
  <c r="E6" i="3"/>
  <c r="D6" i="3"/>
  <c r="F6" i="3"/>
  <c r="G6" i="3"/>
  <c r="H6" i="3"/>
  <c r="J6" i="3"/>
  <c r="I6" i="3"/>
  <c r="L26" i="3"/>
  <c r="H5" i="3"/>
  <c r="D5" i="3"/>
  <c r="E5" i="3"/>
  <c r="C5" i="3"/>
  <c r="F5" i="3"/>
  <c r="J5" i="3"/>
  <c r="G5" i="3"/>
  <c r="I5" i="3"/>
  <c r="B242" i="3"/>
  <c r="A275" i="3" s="1"/>
  <c r="M24" i="3" l="1"/>
  <c r="O24" i="3" s="1"/>
  <c r="Q24" i="3" s="1"/>
  <c r="S24" i="3" s="1"/>
  <c r="D25" i="3"/>
  <c r="F25" i="3" s="1"/>
  <c r="H25" i="3" s="1"/>
  <c r="J25" i="3" s="1"/>
  <c r="D8" i="3"/>
  <c r="F8" i="3" s="1"/>
  <c r="H8" i="3" s="1"/>
  <c r="J8" i="3" s="1"/>
  <c r="AA26" i="3"/>
  <c r="Z26" i="3"/>
  <c r="W26" i="3"/>
  <c r="AD26" i="3"/>
  <c r="Y26" i="3"/>
  <c r="AC26" i="3"/>
  <c r="AB26" i="3"/>
  <c r="E26" i="3"/>
  <c r="G26" i="3" s="1"/>
  <c r="I26" i="3" s="1"/>
  <c r="D26" i="3"/>
  <c r="F26" i="3" s="1"/>
  <c r="H26" i="3" s="1"/>
  <c r="J26" i="3" s="1"/>
  <c r="C8" i="3"/>
  <c r="E8" i="3" s="1"/>
  <c r="G8" i="3" s="1"/>
  <c r="I8" i="3" s="1"/>
  <c r="N27" i="3"/>
  <c r="P27" i="3" s="1"/>
  <c r="R27" i="3" s="1"/>
  <c r="T27" i="3" s="1"/>
  <c r="D24" i="3"/>
  <c r="F24" i="3" s="1"/>
  <c r="H24" i="3" s="1"/>
  <c r="J24" i="3" s="1"/>
  <c r="C24" i="3"/>
  <c r="E24" i="3" s="1"/>
  <c r="G24" i="3" s="1"/>
  <c r="I24" i="3" s="1"/>
  <c r="N25" i="3"/>
  <c r="P25" i="3" s="1"/>
  <c r="R25" i="3" s="1"/>
  <c r="T25" i="3" s="1"/>
  <c r="C9" i="3"/>
  <c r="E9" i="3" s="1"/>
  <c r="G9" i="3" s="1"/>
  <c r="I9" i="3" s="1"/>
  <c r="D9" i="3"/>
  <c r="F9" i="3" s="1"/>
  <c r="H9" i="3" s="1"/>
  <c r="J9" i="3" s="1"/>
  <c r="B10" i="3"/>
  <c r="S5" i="3"/>
  <c r="P5" i="3"/>
  <c r="R5" i="3"/>
  <c r="O5" i="3"/>
  <c r="Q5" i="3"/>
  <c r="T5" i="3"/>
  <c r="M5" i="3"/>
  <c r="L6" i="3"/>
  <c r="N5" i="3"/>
  <c r="C27" i="3"/>
  <c r="D27" i="3"/>
  <c r="F27" i="3" s="1"/>
  <c r="H27" i="3" s="1"/>
  <c r="J27" i="3" s="1"/>
  <c r="M26" i="3"/>
  <c r="O26" i="3" s="1"/>
  <c r="Q26" i="3" s="1"/>
  <c r="S26" i="3" s="1"/>
  <c r="N26" i="3"/>
  <c r="P26" i="3" s="1"/>
  <c r="R26" i="3" s="1"/>
  <c r="T26" i="3" s="1"/>
  <c r="W96" i="3" l="1"/>
  <c r="T6" i="3"/>
  <c r="M6" i="3"/>
  <c r="S6" i="3"/>
  <c r="O6" i="3"/>
  <c r="R6" i="3"/>
  <c r="N6" i="3"/>
  <c r="L7" i="3"/>
  <c r="P6" i="3"/>
  <c r="Q6" i="3"/>
  <c r="C10" i="3"/>
  <c r="B11" i="3"/>
  <c r="D10" i="3"/>
  <c r="F10" i="3" s="1"/>
  <c r="H10" i="3" s="1"/>
  <c r="J10" i="3" s="1"/>
  <c r="W27" i="3"/>
  <c r="E27" i="3"/>
  <c r="G27" i="3" s="1"/>
  <c r="I27" i="3" s="1"/>
  <c r="X27" i="3"/>
  <c r="AB27" i="3"/>
  <c r="AD27" i="3"/>
  <c r="Z27" i="3"/>
  <c r="Y27" i="3"/>
  <c r="AC27" i="3"/>
  <c r="AA27" i="3"/>
  <c r="F104" i="3" l="1"/>
  <c r="I109" i="3"/>
  <c r="I102" i="3"/>
  <c r="H104" i="3"/>
  <c r="G109" i="3"/>
  <c r="H109" i="3"/>
  <c r="J109" i="3"/>
  <c r="J102" i="3"/>
  <c r="E109" i="3"/>
  <c r="E102" i="3"/>
  <c r="H102" i="3"/>
  <c r="F109" i="3"/>
  <c r="F102" i="3"/>
  <c r="G102" i="3"/>
  <c r="J104" i="3"/>
  <c r="D11" i="3"/>
  <c r="F11" i="3" s="1"/>
  <c r="B12" i="3"/>
  <c r="C11" i="3"/>
  <c r="T7" i="3"/>
  <c r="AD7" i="3" s="1"/>
  <c r="P7" i="3"/>
  <c r="Z7" i="3" s="1"/>
  <c r="M7" i="3"/>
  <c r="W7" i="3" s="1"/>
  <c r="S7" i="3"/>
  <c r="AC7" i="3" s="1"/>
  <c r="R7" i="3"/>
  <c r="AB7" i="3" s="1"/>
  <c r="Q7" i="3"/>
  <c r="AA7" i="3" s="1"/>
  <c r="O7" i="3"/>
  <c r="Y7" i="3" s="1"/>
  <c r="N7" i="3"/>
  <c r="X7" i="3" s="1"/>
  <c r="L8" i="3"/>
  <c r="E10" i="3"/>
  <c r="G10" i="3" s="1"/>
  <c r="I10" i="3" s="1"/>
  <c r="I104" i="3" s="1"/>
  <c r="J116" i="3" l="1"/>
  <c r="G116" i="3"/>
  <c r="E116" i="3"/>
  <c r="E130" i="3" s="1"/>
  <c r="H123" i="3"/>
  <c r="I123" i="3"/>
  <c r="F116" i="3"/>
  <c r="I111" i="3"/>
  <c r="I118" i="3"/>
  <c r="I125" i="3" s="1"/>
  <c r="J111" i="3"/>
  <c r="J118" i="3"/>
  <c r="J125" i="3" s="1"/>
  <c r="E104" i="3"/>
  <c r="E123" i="3"/>
  <c r="E138" i="3" s="1"/>
  <c r="I116" i="3"/>
  <c r="G104" i="3"/>
  <c r="F123" i="3"/>
  <c r="H116" i="3"/>
  <c r="J123" i="3"/>
  <c r="G123" i="3"/>
  <c r="F111" i="3"/>
  <c r="F118" i="3"/>
  <c r="F125" i="3" s="1"/>
  <c r="H118" i="3"/>
  <c r="H111" i="3"/>
  <c r="H11" i="3"/>
  <c r="E11" i="3"/>
  <c r="N8" i="3"/>
  <c r="P8" i="3" s="1"/>
  <c r="M8" i="3"/>
  <c r="O8" i="3" s="1"/>
  <c r="L9" i="3"/>
  <c r="D12" i="3"/>
  <c r="F12" i="3" s="1"/>
  <c r="H12" i="3" s="1"/>
  <c r="J12" i="3" s="1"/>
  <c r="C12" i="3"/>
  <c r="B13" i="3"/>
  <c r="K116" i="3" l="1"/>
  <c r="L123" i="3"/>
  <c r="L116" i="3"/>
  <c r="K123" i="3"/>
  <c r="G111" i="3"/>
  <c r="G118" i="3"/>
  <c r="E118" i="3"/>
  <c r="E125" i="3" s="1"/>
  <c r="E111" i="3"/>
  <c r="Q8" i="3"/>
  <c r="E101" i="3"/>
  <c r="R8" i="3"/>
  <c r="F101" i="3"/>
  <c r="H125" i="3"/>
  <c r="L125" i="3" s="1"/>
  <c r="L118" i="3"/>
  <c r="G11" i="3"/>
  <c r="J11" i="3"/>
  <c r="E12" i="3"/>
  <c r="G12" i="3" s="1"/>
  <c r="I12" i="3" s="1"/>
  <c r="C13" i="3"/>
  <c r="E13" i="3" s="1"/>
  <c r="G13" i="3" s="1"/>
  <c r="I13" i="3" s="1"/>
  <c r="D13" i="3"/>
  <c r="F13" i="3" s="1"/>
  <c r="H13" i="3" s="1"/>
  <c r="J13" i="3" s="1"/>
  <c r="B14" i="3"/>
  <c r="L10" i="3"/>
  <c r="M9" i="3"/>
  <c r="O9" i="3" s="1"/>
  <c r="N9" i="3"/>
  <c r="P9" i="3" s="1"/>
  <c r="N116" i="3" l="1"/>
  <c r="R116" i="3" s="1"/>
  <c r="I130" i="3" s="1"/>
  <c r="N130" i="3" s="1"/>
  <c r="M116" i="3"/>
  <c r="P116" i="3" s="1"/>
  <c r="G130" i="3" s="1"/>
  <c r="L130" i="3" s="1"/>
  <c r="N123" i="3"/>
  <c r="R123" i="3" s="1"/>
  <c r="I138" i="3" s="1"/>
  <c r="N138" i="3" s="1"/>
  <c r="M123" i="3"/>
  <c r="R9" i="3"/>
  <c r="F108" i="3"/>
  <c r="F122" i="3" s="1"/>
  <c r="Q9" i="3"/>
  <c r="E108" i="3"/>
  <c r="E122" i="3" s="1"/>
  <c r="E137" i="3" s="1"/>
  <c r="T8" i="3"/>
  <c r="J101" i="3" s="1"/>
  <c r="H101" i="3"/>
  <c r="G125" i="3"/>
  <c r="K125" i="3" s="1"/>
  <c r="M125" i="3" s="1"/>
  <c r="K118" i="3"/>
  <c r="M118" i="3" s="1"/>
  <c r="S8" i="3"/>
  <c r="I101" i="3" s="1"/>
  <c r="G101" i="3"/>
  <c r="I11" i="3"/>
  <c r="D14" i="3"/>
  <c r="F14" i="3" s="1"/>
  <c r="H14" i="3" s="1"/>
  <c r="J14" i="3" s="1"/>
  <c r="C14" i="3"/>
  <c r="B15" i="3"/>
  <c r="M10" i="3"/>
  <c r="O10" i="3" s="1"/>
  <c r="N10" i="3"/>
  <c r="P10" i="3" s="1"/>
  <c r="L11" i="3"/>
  <c r="Q116" i="3" l="1"/>
  <c r="H130" i="3" s="1"/>
  <c r="M130" i="3" s="1"/>
  <c r="Q123" i="3"/>
  <c r="H138" i="3" s="1"/>
  <c r="M138" i="3" s="1"/>
  <c r="O116" i="3"/>
  <c r="F130" i="3" s="1"/>
  <c r="K130" i="3" s="1"/>
  <c r="F115" i="3"/>
  <c r="P123" i="3"/>
  <c r="G138" i="3" s="1"/>
  <c r="L138" i="3" s="1"/>
  <c r="O123" i="3"/>
  <c r="F138" i="3" s="1"/>
  <c r="K138" i="3" s="1"/>
  <c r="E115" i="3"/>
  <c r="E129" i="3" s="1"/>
  <c r="N125" i="3"/>
  <c r="R125" i="3" s="1"/>
  <c r="R10" i="3"/>
  <c r="F103" i="3"/>
  <c r="Q10" i="3"/>
  <c r="E103" i="3"/>
  <c r="P125" i="3"/>
  <c r="O125" i="3"/>
  <c r="S9" i="3"/>
  <c r="I108" i="3" s="1"/>
  <c r="I122" i="3" s="1"/>
  <c r="G108" i="3"/>
  <c r="G122" i="3" s="1"/>
  <c r="N118" i="3"/>
  <c r="P118" i="3"/>
  <c r="O118" i="3"/>
  <c r="T9" i="3"/>
  <c r="J108" i="3" s="1"/>
  <c r="J122" i="3" s="1"/>
  <c r="H108" i="3"/>
  <c r="H122" i="3" s="1"/>
  <c r="E14" i="3"/>
  <c r="G14" i="3" s="1"/>
  <c r="I14" i="3" s="1"/>
  <c r="C15" i="3"/>
  <c r="B16" i="3"/>
  <c r="D15" i="3"/>
  <c r="F15" i="3" s="1"/>
  <c r="N11" i="3"/>
  <c r="M11" i="3"/>
  <c r="L12" i="3"/>
  <c r="Q125" i="3" l="1"/>
  <c r="K122" i="3"/>
  <c r="I115" i="3"/>
  <c r="J115" i="3"/>
  <c r="G115" i="3"/>
  <c r="E117" i="3"/>
  <c r="E124" i="3" s="1"/>
  <c r="E110" i="3"/>
  <c r="S10" i="3"/>
  <c r="I103" i="3" s="1"/>
  <c r="G103" i="3"/>
  <c r="L122" i="3"/>
  <c r="N122" i="3" s="1"/>
  <c r="H115" i="3"/>
  <c r="F117" i="3"/>
  <c r="F110" i="3"/>
  <c r="R118" i="3"/>
  <c r="Q118" i="3"/>
  <c r="T10" i="3"/>
  <c r="J103" i="3" s="1"/>
  <c r="H103" i="3"/>
  <c r="P11" i="3"/>
  <c r="X11" i="3"/>
  <c r="O11" i="3"/>
  <c r="W11" i="3"/>
  <c r="H15" i="3"/>
  <c r="E15" i="3"/>
  <c r="C16" i="3"/>
  <c r="E16" i="3" s="1"/>
  <c r="G16" i="3" s="1"/>
  <c r="I16" i="3" s="1"/>
  <c r="D16" i="3"/>
  <c r="F16" i="3" s="1"/>
  <c r="H16" i="3" s="1"/>
  <c r="J16" i="3" s="1"/>
  <c r="B17" i="3"/>
  <c r="N12" i="3"/>
  <c r="P12" i="3" s="1"/>
  <c r="R12" i="3" s="1"/>
  <c r="T12" i="3" s="1"/>
  <c r="M12" i="3"/>
  <c r="O12" i="3" s="1"/>
  <c r="Q12" i="3" s="1"/>
  <c r="S12" i="3" s="1"/>
  <c r="L13" i="3"/>
  <c r="K115" i="3" l="1"/>
  <c r="L115" i="3"/>
  <c r="H117" i="3"/>
  <c r="H110" i="3"/>
  <c r="R122" i="3"/>
  <c r="I137" i="3" s="1"/>
  <c r="N137" i="3" s="1"/>
  <c r="Q122" i="3"/>
  <c r="H137" i="3" s="1"/>
  <c r="M137" i="3" s="1"/>
  <c r="J117" i="3"/>
  <c r="J124" i="3" s="1"/>
  <c r="J110" i="3"/>
  <c r="G117" i="3"/>
  <c r="G110" i="3"/>
  <c r="M122" i="3"/>
  <c r="F124" i="3"/>
  <c r="I110" i="3"/>
  <c r="I117" i="3"/>
  <c r="I124" i="3" s="1"/>
  <c r="R11" i="3"/>
  <c r="Z11" i="3"/>
  <c r="F105" i="3" s="1"/>
  <c r="F112" i="3" s="1"/>
  <c r="Q11" i="3"/>
  <c r="Y11" i="3"/>
  <c r="E105" i="3" s="1"/>
  <c r="E112" i="3" s="1"/>
  <c r="J15" i="3"/>
  <c r="G15" i="3"/>
  <c r="M13" i="3"/>
  <c r="O13" i="3" s="1"/>
  <c r="Q13" i="3" s="1"/>
  <c r="S13" i="3" s="1"/>
  <c r="L14" i="3"/>
  <c r="N13" i="3"/>
  <c r="P13" i="3" s="1"/>
  <c r="R13" i="3" s="1"/>
  <c r="T13" i="3" s="1"/>
  <c r="C17" i="3"/>
  <c r="E17" i="3" s="1"/>
  <c r="G17" i="3" s="1"/>
  <c r="I17" i="3" s="1"/>
  <c r="D17" i="3"/>
  <c r="F17" i="3" s="1"/>
  <c r="H17" i="3" s="1"/>
  <c r="J17" i="3" s="1"/>
  <c r="B18" i="3"/>
  <c r="N115" i="3" l="1"/>
  <c r="Q115" i="3" s="1"/>
  <c r="H129" i="3" s="1"/>
  <c r="M129" i="3" s="1"/>
  <c r="M115" i="3"/>
  <c r="O115" i="3" s="1"/>
  <c r="F129" i="3" s="1"/>
  <c r="K129" i="3" s="1"/>
  <c r="O122" i="3"/>
  <c r="F137" i="3" s="1"/>
  <c r="K137" i="3" s="1"/>
  <c r="P122" i="3"/>
  <c r="G137" i="3" s="1"/>
  <c r="L137" i="3" s="1"/>
  <c r="H124" i="3"/>
  <c r="L124" i="3" s="1"/>
  <c r="L117" i="3"/>
  <c r="K117" i="3"/>
  <c r="G124" i="3"/>
  <c r="K124" i="3" s="1"/>
  <c r="S11" i="3"/>
  <c r="AC11" i="3" s="1"/>
  <c r="I105" i="3" s="1"/>
  <c r="AA11" i="3"/>
  <c r="G105" i="3" s="1"/>
  <c r="T11" i="3"/>
  <c r="AD11" i="3" s="1"/>
  <c r="J105" i="3" s="1"/>
  <c r="AB11" i="3"/>
  <c r="H105" i="3" s="1"/>
  <c r="I15" i="3"/>
  <c r="M14" i="3"/>
  <c r="O14" i="3" s="1"/>
  <c r="Q14" i="3" s="1"/>
  <c r="S14" i="3" s="1"/>
  <c r="N14" i="3"/>
  <c r="P14" i="3" s="1"/>
  <c r="R14" i="3" s="1"/>
  <c r="T14" i="3" s="1"/>
  <c r="L15" i="3"/>
  <c r="C18" i="3"/>
  <c r="E18" i="3" s="1"/>
  <c r="G18" i="3" s="1"/>
  <c r="I18" i="3" s="1"/>
  <c r="D18" i="3"/>
  <c r="F18" i="3" s="1"/>
  <c r="H18" i="3" s="1"/>
  <c r="J18" i="3" s="1"/>
  <c r="B19" i="3"/>
  <c r="R115" i="3" l="1"/>
  <c r="I129" i="3" s="1"/>
  <c r="N129" i="3" s="1"/>
  <c r="M124" i="3"/>
  <c r="P124" i="3" s="1"/>
  <c r="P115" i="3"/>
  <c r="G129" i="3" s="1"/>
  <c r="L129" i="3" s="1"/>
  <c r="M117" i="3"/>
  <c r="O117" i="3" s="1"/>
  <c r="G119" i="3"/>
  <c r="G112" i="3"/>
  <c r="G126" i="3" s="1"/>
  <c r="I119" i="3"/>
  <c r="I112" i="3"/>
  <c r="I126" i="3" s="1"/>
  <c r="H119" i="3"/>
  <c r="H112" i="3"/>
  <c r="H126" i="3" s="1"/>
  <c r="N117" i="3"/>
  <c r="J119" i="3"/>
  <c r="J112" i="3"/>
  <c r="J126" i="3" s="1"/>
  <c r="N124" i="3"/>
  <c r="M15" i="3"/>
  <c r="L16" i="3"/>
  <c r="N15" i="3"/>
  <c r="D19" i="3"/>
  <c r="F19" i="3" s="1"/>
  <c r="C19" i="3"/>
  <c r="B20" i="3"/>
  <c r="O124" i="3" l="1"/>
  <c r="P117" i="3"/>
  <c r="K126" i="3"/>
  <c r="K119" i="3"/>
  <c r="R117" i="3"/>
  <c r="Q117" i="3"/>
  <c r="L126" i="3"/>
  <c r="Q124" i="3"/>
  <c r="R124" i="3"/>
  <c r="L119" i="3"/>
  <c r="H19" i="3"/>
  <c r="O15" i="3"/>
  <c r="W15" i="3"/>
  <c r="P15" i="3"/>
  <c r="X15" i="3"/>
  <c r="M16" i="3"/>
  <c r="O16" i="3" s="1"/>
  <c r="Q16" i="3" s="1"/>
  <c r="S16" i="3" s="1"/>
  <c r="N16" i="3"/>
  <c r="P16" i="3" s="1"/>
  <c r="R16" i="3" s="1"/>
  <c r="T16" i="3" s="1"/>
  <c r="L17" i="3"/>
  <c r="E19" i="3"/>
  <c r="D20" i="3"/>
  <c r="F20" i="3" s="1"/>
  <c r="H20" i="3" s="1"/>
  <c r="J20" i="3" s="1"/>
  <c r="C20" i="3"/>
  <c r="E20" i="3" s="1"/>
  <c r="G20" i="3" s="1"/>
  <c r="I20" i="3" s="1"/>
  <c r="B21" i="3"/>
  <c r="N126" i="3" l="1"/>
  <c r="N119" i="3"/>
  <c r="M119" i="3"/>
  <c r="M126" i="3"/>
  <c r="Q15" i="3"/>
  <c r="Y15" i="3"/>
  <c r="J19" i="3"/>
  <c r="G19" i="3"/>
  <c r="R15" i="3"/>
  <c r="Z15" i="3"/>
  <c r="N17" i="3"/>
  <c r="P17" i="3" s="1"/>
  <c r="R17" i="3" s="1"/>
  <c r="T17" i="3" s="1"/>
  <c r="M17" i="3"/>
  <c r="O17" i="3" s="1"/>
  <c r="Q17" i="3" s="1"/>
  <c r="S17" i="3" s="1"/>
  <c r="L18" i="3"/>
  <c r="C21" i="3"/>
  <c r="E21" i="3" s="1"/>
  <c r="G21" i="3" s="1"/>
  <c r="I21" i="3" s="1"/>
  <c r="D21" i="3"/>
  <c r="F21" i="3" s="1"/>
  <c r="H21" i="3" s="1"/>
  <c r="J21" i="3" s="1"/>
  <c r="B22" i="3"/>
  <c r="S15" i="3" l="1"/>
  <c r="AC15" i="3" s="1"/>
  <c r="AA15" i="3"/>
  <c r="T15" i="3"/>
  <c r="AD15" i="3" s="1"/>
  <c r="AB15" i="3"/>
  <c r="I19" i="3"/>
  <c r="M18" i="3"/>
  <c r="O18" i="3" s="1"/>
  <c r="Q18" i="3" s="1"/>
  <c r="S18" i="3" s="1"/>
  <c r="L19" i="3"/>
  <c r="N18" i="3"/>
  <c r="P18" i="3" s="1"/>
  <c r="R18" i="3" s="1"/>
  <c r="T18" i="3" s="1"/>
  <c r="B23" i="3"/>
  <c r="C22" i="3"/>
  <c r="E22" i="3" s="1"/>
  <c r="G22" i="3" s="1"/>
  <c r="I22" i="3" s="1"/>
  <c r="D22" i="3"/>
  <c r="F22" i="3" s="1"/>
  <c r="H22" i="3" s="1"/>
  <c r="J22" i="3" s="1"/>
  <c r="C23" i="3" l="1"/>
  <c r="D23" i="3"/>
  <c r="F23" i="3" s="1"/>
  <c r="M19" i="3"/>
  <c r="N19" i="3"/>
  <c r="L20" i="3"/>
  <c r="W145" i="3" l="1"/>
  <c r="H153" i="3" s="1"/>
  <c r="W194" i="3"/>
  <c r="K56" i="3"/>
  <c r="O19" i="3"/>
  <c r="W19" i="3"/>
  <c r="P19" i="3"/>
  <c r="X19" i="3"/>
  <c r="H23" i="3"/>
  <c r="E23" i="3"/>
  <c r="K258" i="3"/>
  <c r="W242" i="3"/>
  <c r="W47" i="3"/>
  <c r="K63" i="3"/>
  <c r="K251" i="3"/>
  <c r="M20" i="3"/>
  <c r="O20" i="3" s="1"/>
  <c r="Q20" i="3" s="1"/>
  <c r="S20" i="3" s="1"/>
  <c r="L21" i="3"/>
  <c r="N20" i="3"/>
  <c r="P20" i="3" s="1"/>
  <c r="R20" i="3" s="1"/>
  <c r="T20" i="3" s="1"/>
  <c r="E157" i="3" l="1"/>
  <c r="H151" i="3"/>
  <c r="J154" i="3"/>
  <c r="J168" i="3" s="1"/>
  <c r="F150" i="3"/>
  <c r="J158" i="3"/>
  <c r="E152" i="3"/>
  <c r="E159" i="3" s="1"/>
  <c r="J153" i="3"/>
  <c r="J167" i="3" s="1"/>
  <c r="J174" i="3" s="1"/>
  <c r="I151" i="3"/>
  <c r="G152" i="3"/>
  <c r="G159" i="3" s="1"/>
  <c r="I153" i="3"/>
  <c r="I167" i="3" s="1"/>
  <c r="I174" i="3" s="1"/>
  <c r="G154" i="3"/>
  <c r="G168" i="3" s="1"/>
  <c r="E154" i="3"/>
  <c r="E161" i="3" s="1"/>
  <c r="J152" i="3"/>
  <c r="J166" i="3" s="1"/>
  <c r="J173" i="3" s="1"/>
  <c r="F157" i="3"/>
  <c r="G157" i="3"/>
  <c r="H158" i="3"/>
  <c r="G153" i="3"/>
  <c r="G160" i="3" s="1"/>
  <c r="F151" i="3"/>
  <c r="E151" i="3"/>
  <c r="E150" i="3"/>
  <c r="I158" i="3"/>
  <c r="F154" i="3"/>
  <c r="F161" i="3" s="1"/>
  <c r="F175" i="3" s="1"/>
  <c r="H152" i="3"/>
  <c r="H166" i="3" s="1"/>
  <c r="J157" i="3"/>
  <c r="E153" i="3"/>
  <c r="E167" i="3" s="1"/>
  <c r="E174" i="3" s="1"/>
  <c r="J150" i="3"/>
  <c r="E158" i="3"/>
  <c r="G158" i="3"/>
  <c r="F153" i="3"/>
  <c r="F160" i="3" s="1"/>
  <c r="I154" i="3"/>
  <c r="I168" i="3" s="1"/>
  <c r="I157" i="3"/>
  <c r="F158" i="3"/>
  <c r="H154" i="3"/>
  <c r="H168" i="3" s="1"/>
  <c r="F152" i="3"/>
  <c r="F166" i="3" s="1"/>
  <c r="I152" i="3"/>
  <c r="I159" i="3" s="1"/>
  <c r="H157" i="3"/>
  <c r="I150" i="3"/>
  <c r="H150" i="3"/>
  <c r="G150" i="3"/>
  <c r="G164" i="3" s="1"/>
  <c r="G151" i="3"/>
  <c r="J151" i="3"/>
  <c r="J165" i="3" s="1"/>
  <c r="F202" i="3"/>
  <c r="I207" i="3"/>
  <c r="I200" i="3"/>
  <c r="H202" i="3"/>
  <c r="E199" i="3"/>
  <c r="G202" i="3"/>
  <c r="J207" i="3"/>
  <c r="J200" i="3"/>
  <c r="E207" i="3"/>
  <c r="E200" i="3"/>
  <c r="H200" i="3"/>
  <c r="I199" i="3"/>
  <c r="F207" i="3"/>
  <c r="F200" i="3"/>
  <c r="I202" i="3"/>
  <c r="G199" i="3"/>
  <c r="J199" i="3"/>
  <c r="G207" i="3"/>
  <c r="J202" i="3"/>
  <c r="H199" i="3"/>
  <c r="E202" i="3"/>
  <c r="H207" i="3"/>
  <c r="F199" i="3"/>
  <c r="G200" i="3"/>
  <c r="F206" i="3"/>
  <c r="H206" i="3"/>
  <c r="G206" i="3"/>
  <c r="J206" i="3"/>
  <c r="E206" i="3"/>
  <c r="E220" i="3" s="1"/>
  <c r="E235" i="3" s="1"/>
  <c r="I206" i="3"/>
  <c r="F201" i="3"/>
  <c r="G201" i="3"/>
  <c r="E201" i="3"/>
  <c r="H201" i="3"/>
  <c r="I201" i="3"/>
  <c r="J201" i="3"/>
  <c r="H167" i="3"/>
  <c r="H160" i="3"/>
  <c r="K203" i="3"/>
  <c r="K210" i="3"/>
  <c r="K154" i="3"/>
  <c r="K161" i="3"/>
  <c r="K112" i="3"/>
  <c r="E126" i="3" s="1"/>
  <c r="E139" i="3" s="1"/>
  <c r="F126" i="3"/>
  <c r="K105" i="3"/>
  <c r="E119" i="3" s="1"/>
  <c r="E131" i="3" s="1"/>
  <c r="F119" i="3"/>
  <c r="R19" i="3"/>
  <c r="Z19" i="3"/>
  <c r="F56" i="3" s="1"/>
  <c r="Q19" i="3"/>
  <c r="Y19" i="3"/>
  <c r="E56" i="3" s="1"/>
  <c r="E70" i="3" s="1"/>
  <c r="J23" i="3"/>
  <c r="G23" i="3"/>
  <c r="I52" i="3"/>
  <c r="H55" i="3"/>
  <c r="F60" i="3"/>
  <c r="F59" i="3"/>
  <c r="E55" i="3"/>
  <c r="E53" i="3"/>
  <c r="J53" i="3"/>
  <c r="J55" i="3"/>
  <c r="H53" i="3"/>
  <c r="G55" i="3"/>
  <c r="H59" i="3"/>
  <c r="F54" i="3"/>
  <c r="I59" i="3"/>
  <c r="J59" i="3"/>
  <c r="E54" i="3"/>
  <c r="E60" i="3"/>
  <c r="G53" i="3"/>
  <c r="H60" i="3"/>
  <c r="G52" i="3"/>
  <c r="J60" i="3"/>
  <c r="I60" i="3"/>
  <c r="J52" i="3"/>
  <c r="J66" i="3" s="1"/>
  <c r="J54" i="3"/>
  <c r="G59" i="3"/>
  <c r="F53" i="3"/>
  <c r="E59" i="3"/>
  <c r="G54" i="3"/>
  <c r="I53" i="3"/>
  <c r="G60" i="3"/>
  <c r="G74" i="3" s="1"/>
  <c r="F55" i="3"/>
  <c r="E52" i="3"/>
  <c r="I55" i="3"/>
  <c r="I54" i="3"/>
  <c r="F52" i="3"/>
  <c r="H54" i="3"/>
  <c r="H52" i="3"/>
  <c r="H247" i="3"/>
  <c r="G250" i="3"/>
  <c r="H255" i="3"/>
  <c r="F248" i="3"/>
  <c r="F250" i="3"/>
  <c r="J248" i="3"/>
  <c r="I247" i="3"/>
  <c r="E248" i="3"/>
  <c r="E255" i="3"/>
  <c r="G248" i="3"/>
  <c r="J247" i="3"/>
  <c r="H248" i="3"/>
  <c r="G255" i="3"/>
  <c r="J250" i="3"/>
  <c r="I255" i="3"/>
  <c r="E250" i="3"/>
  <c r="E247" i="3"/>
  <c r="F247" i="3"/>
  <c r="H250" i="3"/>
  <c r="J255" i="3"/>
  <c r="I248" i="3"/>
  <c r="F255" i="3"/>
  <c r="G247" i="3"/>
  <c r="I250" i="3"/>
  <c r="N21" i="3"/>
  <c r="P21" i="3" s="1"/>
  <c r="R21" i="3" s="1"/>
  <c r="T21" i="3" s="1"/>
  <c r="J254" i="3" s="1"/>
  <c r="L22" i="3"/>
  <c r="M21" i="3"/>
  <c r="O21" i="3" s="1"/>
  <c r="Q21" i="3" s="1"/>
  <c r="S21" i="3" s="1"/>
  <c r="I254" i="3" s="1"/>
  <c r="I160" i="3" l="1"/>
  <c r="E172" i="3"/>
  <c r="E187" i="3" s="1"/>
  <c r="I161" i="3"/>
  <c r="I175" i="3" s="1"/>
  <c r="E166" i="3"/>
  <c r="E173" i="3" s="1"/>
  <c r="G165" i="3"/>
  <c r="G167" i="3"/>
  <c r="K167" i="3" s="1"/>
  <c r="I171" i="3"/>
  <c r="F167" i="3"/>
  <c r="F174" i="3" s="1"/>
  <c r="G161" i="3"/>
  <c r="G175" i="3" s="1"/>
  <c r="F172" i="3"/>
  <c r="H172" i="3"/>
  <c r="I220" i="3"/>
  <c r="E160" i="3"/>
  <c r="J159" i="3"/>
  <c r="G166" i="3"/>
  <c r="I166" i="3"/>
  <c r="I173" i="3" s="1"/>
  <c r="J160" i="3"/>
  <c r="H161" i="3"/>
  <c r="H175" i="3" s="1"/>
  <c r="J161" i="3"/>
  <c r="J175" i="3" s="1"/>
  <c r="G172" i="3"/>
  <c r="I165" i="3"/>
  <c r="K165" i="3" s="1"/>
  <c r="H159" i="3"/>
  <c r="G214" i="3"/>
  <c r="F168" i="3"/>
  <c r="F159" i="3"/>
  <c r="F164" i="3"/>
  <c r="I164" i="3"/>
  <c r="K164" i="3" s="1"/>
  <c r="E175" i="3"/>
  <c r="E188" i="3" s="1"/>
  <c r="H165" i="3"/>
  <c r="L165" i="3" s="1"/>
  <c r="H164" i="3"/>
  <c r="F171" i="3"/>
  <c r="E168" i="3"/>
  <c r="E180" i="3" s="1"/>
  <c r="E181" i="3" s="1"/>
  <c r="I172" i="3"/>
  <c r="H220" i="3"/>
  <c r="J172" i="3"/>
  <c r="J171" i="3"/>
  <c r="G220" i="3"/>
  <c r="E171" i="3"/>
  <c r="E186" i="3" s="1"/>
  <c r="H171" i="3"/>
  <c r="J213" i="3"/>
  <c r="F221" i="3"/>
  <c r="E221" i="3"/>
  <c r="E236" i="3" s="1"/>
  <c r="J164" i="3"/>
  <c r="H214" i="3"/>
  <c r="J221" i="3"/>
  <c r="I214" i="3"/>
  <c r="E164" i="3"/>
  <c r="E178" i="3" s="1"/>
  <c r="J215" i="3"/>
  <c r="J222" i="3" s="1"/>
  <c r="J208" i="3"/>
  <c r="G215" i="3"/>
  <c r="G208" i="3"/>
  <c r="J220" i="3"/>
  <c r="H213" i="3"/>
  <c r="G213" i="3"/>
  <c r="I213" i="3"/>
  <c r="J214" i="3"/>
  <c r="H216" i="3"/>
  <c r="H209" i="3"/>
  <c r="I215" i="3"/>
  <c r="I222" i="3" s="1"/>
  <c r="I208" i="3"/>
  <c r="F215" i="3"/>
  <c r="F208" i="3"/>
  <c r="J216" i="3"/>
  <c r="J223" i="3" s="1"/>
  <c r="J209" i="3"/>
  <c r="I209" i="3"/>
  <c r="I216" i="3"/>
  <c r="I223" i="3" s="1"/>
  <c r="K168" i="3"/>
  <c r="F203" i="3"/>
  <c r="H215" i="3"/>
  <c r="H208" i="3"/>
  <c r="H221" i="3"/>
  <c r="G221" i="3"/>
  <c r="F214" i="3"/>
  <c r="E214" i="3"/>
  <c r="E228" i="3" s="1"/>
  <c r="G216" i="3"/>
  <c r="G209" i="3"/>
  <c r="I221" i="3"/>
  <c r="E165" i="3"/>
  <c r="E179" i="3" s="1"/>
  <c r="G171" i="3"/>
  <c r="K171" i="3" s="1"/>
  <c r="E203" i="3"/>
  <c r="E210" i="3" s="1"/>
  <c r="E224" i="3" s="1"/>
  <c r="E237" i="3" s="1"/>
  <c r="E215" i="3"/>
  <c r="E222" i="3" s="1"/>
  <c r="E208" i="3"/>
  <c r="F213" i="3"/>
  <c r="F220" i="3"/>
  <c r="E209" i="3"/>
  <c r="E216" i="3"/>
  <c r="E223" i="3" s="1"/>
  <c r="E213" i="3"/>
  <c r="E227" i="3" s="1"/>
  <c r="F216" i="3"/>
  <c r="F209" i="3"/>
  <c r="F165" i="3"/>
  <c r="H174" i="3"/>
  <c r="L174" i="3" s="1"/>
  <c r="L167" i="3"/>
  <c r="F173" i="3"/>
  <c r="G174" i="3"/>
  <c r="K174" i="3" s="1"/>
  <c r="G173" i="3"/>
  <c r="L168" i="3"/>
  <c r="L166" i="3"/>
  <c r="H173" i="3"/>
  <c r="L173" i="3" s="1"/>
  <c r="P119" i="3"/>
  <c r="G131" i="3" s="1"/>
  <c r="L131" i="3" s="1"/>
  <c r="O119" i="3"/>
  <c r="F131" i="3" s="1"/>
  <c r="K131" i="3" s="1"/>
  <c r="R119" i="3"/>
  <c r="I131" i="3" s="1"/>
  <c r="N131" i="3" s="1"/>
  <c r="Q119" i="3"/>
  <c r="H131" i="3" s="1"/>
  <c r="M131" i="3" s="1"/>
  <c r="E133" i="3"/>
  <c r="E132" i="3"/>
  <c r="P130" i="3"/>
  <c r="P129" i="3"/>
  <c r="R126" i="3"/>
  <c r="I139" i="3" s="1"/>
  <c r="N139" i="3" s="1"/>
  <c r="Q126" i="3"/>
  <c r="H139" i="3" s="1"/>
  <c r="M139" i="3" s="1"/>
  <c r="P126" i="3"/>
  <c r="G139" i="3" s="1"/>
  <c r="L139" i="3" s="1"/>
  <c r="O126" i="3"/>
  <c r="F139" i="3" s="1"/>
  <c r="K139" i="3" s="1"/>
  <c r="E141" i="3"/>
  <c r="E140" i="3"/>
  <c r="P138" i="3"/>
  <c r="P137" i="3"/>
  <c r="F70" i="3"/>
  <c r="F63" i="3"/>
  <c r="F77" i="3" s="1"/>
  <c r="H66" i="3"/>
  <c r="I66" i="3"/>
  <c r="G66" i="3"/>
  <c r="E262" i="3"/>
  <c r="E276" i="3" s="1"/>
  <c r="J74" i="3"/>
  <c r="F269" i="3"/>
  <c r="I268" i="3"/>
  <c r="E66" i="3"/>
  <c r="E80" i="3" s="1"/>
  <c r="G73" i="3"/>
  <c r="E74" i="3"/>
  <c r="E89" i="3" s="1"/>
  <c r="H67" i="3"/>
  <c r="S19" i="3"/>
  <c r="AC19" i="3" s="1"/>
  <c r="AA19" i="3"/>
  <c r="T19" i="3"/>
  <c r="AD19" i="3" s="1"/>
  <c r="AB19" i="3"/>
  <c r="F73" i="3"/>
  <c r="I23" i="3"/>
  <c r="F74" i="3"/>
  <c r="J268" i="3"/>
  <c r="G262" i="3"/>
  <c r="I67" i="3"/>
  <c r="J262" i="3"/>
  <c r="E254" i="3"/>
  <c r="E261" i="3" s="1"/>
  <c r="F254" i="3"/>
  <c r="F268" i="3" s="1"/>
  <c r="H254" i="3"/>
  <c r="H268" i="3" s="1"/>
  <c r="I74" i="3"/>
  <c r="K74" i="3" s="1"/>
  <c r="H269" i="3"/>
  <c r="I262" i="3"/>
  <c r="E68" i="3"/>
  <c r="E75" i="3" s="1"/>
  <c r="E61" i="3"/>
  <c r="G62" i="3"/>
  <c r="G69" i="3"/>
  <c r="H264" i="3"/>
  <c r="H257" i="3"/>
  <c r="H73" i="3"/>
  <c r="E257" i="3"/>
  <c r="E264" i="3"/>
  <c r="E271" i="3" s="1"/>
  <c r="H69" i="3"/>
  <c r="H62" i="3"/>
  <c r="J264" i="3"/>
  <c r="J271" i="3" s="1"/>
  <c r="J257" i="3"/>
  <c r="F257" i="3"/>
  <c r="F264" i="3"/>
  <c r="F62" i="3"/>
  <c r="F69" i="3"/>
  <c r="G257" i="3"/>
  <c r="G264" i="3"/>
  <c r="E63" i="3"/>
  <c r="E77" i="3" s="1"/>
  <c r="E82" i="3"/>
  <c r="M22" i="3"/>
  <c r="O22" i="3" s="1"/>
  <c r="N22" i="3"/>
  <c r="P22" i="3" s="1"/>
  <c r="L23" i="3"/>
  <c r="I62" i="3"/>
  <c r="I69" i="3"/>
  <c r="I76" i="3" s="1"/>
  <c r="F61" i="3"/>
  <c r="F68" i="3"/>
  <c r="E69" i="3"/>
  <c r="E76" i="3" s="1"/>
  <c r="E62" i="3"/>
  <c r="J269" i="3"/>
  <c r="H262" i="3"/>
  <c r="I261" i="3"/>
  <c r="F67" i="3"/>
  <c r="H74" i="3"/>
  <c r="I257" i="3"/>
  <c r="I264" i="3"/>
  <c r="I271" i="3" s="1"/>
  <c r="I61" i="3"/>
  <c r="I68" i="3"/>
  <c r="I75" i="3" s="1"/>
  <c r="J261" i="3"/>
  <c r="G67" i="3"/>
  <c r="I269" i="3"/>
  <c r="G269" i="3"/>
  <c r="F262" i="3"/>
  <c r="E73" i="3"/>
  <c r="E88" i="3" s="1"/>
  <c r="I73" i="3"/>
  <c r="E67" i="3"/>
  <c r="E81" i="3" s="1"/>
  <c r="H61" i="3"/>
  <c r="H68" i="3"/>
  <c r="J69" i="3"/>
  <c r="J76" i="3" s="1"/>
  <c r="J62" i="3"/>
  <c r="J68" i="3"/>
  <c r="J75" i="3" s="1"/>
  <c r="J61" i="3"/>
  <c r="G61" i="3"/>
  <c r="G68" i="3"/>
  <c r="G254" i="3"/>
  <c r="G268" i="3" s="1"/>
  <c r="E269" i="3"/>
  <c r="E284" i="3" s="1"/>
  <c r="F66" i="3"/>
  <c r="J73" i="3"/>
  <c r="J67" i="3"/>
  <c r="K175" i="3" l="1"/>
  <c r="AC97" i="3"/>
  <c r="AC96" i="3"/>
  <c r="P187" i="3"/>
  <c r="L172" i="3"/>
  <c r="E189" i="3"/>
  <c r="AC145" i="3" s="1"/>
  <c r="P179" i="3"/>
  <c r="K166" i="3"/>
  <c r="N166" i="3" s="1"/>
  <c r="Q166" i="3" s="1"/>
  <c r="E182" i="3"/>
  <c r="P186" i="3"/>
  <c r="E190" i="3"/>
  <c r="K173" i="3"/>
  <c r="N173" i="3" s="1"/>
  <c r="R173" i="3" s="1"/>
  <c r="K220" i="3"/>
  <c r="P178" i="3"/>
  <c r="L175" i="3"/>
  <c r="N175" i="3" s="1"/>
  <c r="N165" i="3"/>
  <c r="R165" i="3" s="1"/>
  <c r="I179" i="3" s="1"/>
  <c r="N179" i="3" s="1"/>
  <c r="K172" i="3"/>
  <c r="K214" i="3"/>
  <c r="M168" i="3"/>
  <c r="O168" i="3" s="1"/>
  <c r="F180" i="3" s="1"/>
  <c r="K180" i="3" s="1"/>
  <c r="K181" i="3" s="1"/>
  <c r="L164" i="3"/>
  <c r="M164" i="3" s="1"/>
  <c r="L220" i="3"/>
  <c r="N220" i="3" s="1"/>
  <c r="L171" i="3"/>
  <c r="M171" i="3" s="1"/>
  <c r="N168" i="3"/>
  <c r="K221" i="3"/>
  <c r="L214" i="3"/>
  <c r="L213" i="3"/>
  <c r="M165" i="3"/>
  <c r="P165" i="3" s="1"/>
  <c r="G179" i="3" s="1"/>
  <c r="L179" i="3" s="1"/>
  <c r="M174" i="3"/>
  <c r="P174" i="3" s="1"/>
  <c r="L221" i="3"/>
  <c r="P235" i="3"/>
  <c r="P236" i="3"/>
  <c r="E238" i="3"/>
  <c r="E239" i="3"/>
  <c r="I56" i="3"/>
  <c r="I63" i="3" s="1"/>
  <c r="I77" i="3" s="1"/>
  <c r="I203" i="3"/>
  <c r="M167" i="3"/>
  <c r="O167" i="3" s="1"/>
  <c r="N174" i="3"/>
  <c r="Q174" i="3" s="1"/>
  <c r="K213" i="3"/>
  <c r="L215" i="3"/>
  <c r="H222" i="3"/>
  <c r="L222" i="3" s="1"/>
  <c r="F222" i="3"/>
  <c r="H56" i="3"/>
  <c r="H70" i="3" s="1"/>
  <c r="H203" i="3"/>
  <c r="J56" i="3"/>
  <c r="J63" i="3" s="1"/>
  <c r="J77" i="3" s="1"/>
  <c r="J203" i="3"/>
  <c r="F223" i="3"/>
  <c r="G223" i="3"/>
  <c r="K223" i="3" s="1"/>
  <c r="K216" i="3"/>
  <c r="F210" i="3"/>
  <c r="F224" i="3" s="1"/>
  <c r="F217" i="3"/>
  <c r="H223" i="3"/>
  <c r="L223" i="3" s="1"/>
  <c r="L216" i="3"/>
  <c r="K215" i="3"/>
  <c r="G222" i="3"/>
  <c r="K222" i="3" s="1"/>
  <c r="G56" i="3"/>
  <c r="G70" i="3" s="1"/>
  <c r="G203" i="3"/>
  <c r="E217" i="3"/>
  <c r="E229" i="3" s="1"/>
  <c r="N167" i="3"/>
  <c r="E142" i="3"/>
  <c r="E134" i="3"/>
  <c r="K140" i="3"/>
  <c r="K141" i="3"/>
  <c r="Q137" i="3"/>
  <c r="Q138" i="3"/>
  <c r="M133" i="3"/>
  <c r="M132" i="3"/>
  <c r="S130" i="3"/>
  <c r="S129" i="3"/>
  <c r="L141" i="3"/>
  <c r="L140" i="3"/>
  <c r="R137" i="3"/>
  <c r="R138" i="3"/>
  <c r="N132" i="3"/>
  <c r="N133" i="3"/>
  <c r="T130" i="3"/>
  <c r="T129" i="3"/>
  <c r="M140" i="3"/>
  <c r="M141" i="3"/>
  <c r="S138" i="3"/>
  <c r="S137" i="3"/>
  <c r="K132" i="3"/>
  <c r="K133" i="3"/>
  <c r="Q130" i="3"/>
  <c r="Q129" i="3"/>
  <c r="N140" i="3"/>
  <c r="N141" i="3"/>
  <c r="T137" i="3"/>
  <c r="T138" i="3"/>
  <c r="L133" i="3"/>
  <c r="L132" i="3"/>
  <c r="R130" i="3"/>
  <c r="R129" i="3"/>
  <c r="E90" i="3"/>
  <c r="E275" i="3"/>
  <c r="L74" i="3"/>
  <c r="N74" i="3" s="1"/>
  <c r="L67" i="3"/>
  <c r="K66" i="3"/>
  <c r="K262" i="3"/>
  <c r="L66" i="3"/>
  <c r="K73" i="3"/>
  <c r="K268" i="3"/>
  <c r="L269" i="3"/>
  <c r="E268" i="3"/>
  <c r="E283" i="3" s="1"/>
  <c r="K67" i="3"/>
  <c r="L268" i="3"/>
  <c r="L262" i="3"/>
  <c r="P81" i="3"/>
  <c r="H261" i="3"/>
  <c r="L261" i="3" s="1"/>
  <c r="K269" i="3"/>
  <c r="F261" i="3"/>
  <c r="G261" i="3"/>
  <c r="K261" i="3" s="1"/>
  <c r="F76" i="3"/>
  <c r="F75" i="3"/>
  <c r="H76" i="3"/>
  <c r="L76" i="3" s="1"/>
  <c r="L69" i="3"/>
  <c r="G76" i="3"/>
  <c r="K76" i="3" s="1"/>
  <c r="K69" i="3"/>
  <c r="K264" i="3"/>
  <c r="G271" i="3"/>
  <c r="K271" i="3" s="1"/>
  <c r="R22" i="3"/>
  <c r="F249" i="3"/>
  <c r="L264" i="3"/>
  <c r="H271" i="3"/>
  <c r="L271" i="3" s="1"/>
  <c r="E84" i="3"/>
  <c r="E83" i="3"/>
  <c r="F271" i="3"/>
  <c r="L73" i="3"/>
  <c r="L68" i="3"/>
  <c r="H75" i="3"/>
  <c r="L75" i="3" s="1"/>
  <c r="Q22" i="3"/>
  <c r="E249" i="3"/>
  <c r="K68" i="3"/>
  <c r="G75" i="3"/>
  <c r="K75" i="3" s="1"/>
  <c r="M23" i="3"/>
  <c r="N23" i="3"/>
  <c r="P80" i="3"/>
  <c r="AC146" i="3" l="1"/>
  <c r="N172" i="3"/>
  <c r="Q172" i="3" s="1"/>
  <c r="H187" i="3" s="1"/>
  <c r="M187" i="3" s="1"/>
  <c r="E183" i="3"/>
  <c r="I70" i="3"/>
  <c r="K70" i="3" s="1"/>
  <c r="M166" i="3"/>
  <c r="P166" i="3" s="1"/>
  <c r="M173" i="3"/>
  <c r="P173" i="3" s="1"/>
  <c r="Q165" i="3"/>
  <c r="H179" i="3" s="1"/>
  <c r="M179" i="3" s="1"/>
  <c r="E191" i="3"/>
  <c r="O165" i="3"/>
  <c r="F179" i="3" s="1"/>
  <c r="K179" i="3" s="1"/>
  <c r="Q179" i="3" s="1"/>
  <c r="M175" i="3"/>
  <c r="O175" i="3" s="1"/>
  <c r="F188" i="3" s="1"/>
  <c r="K188" i="3" s="1"/>
  <c r="P168" i="3"/>
  <c r="G180" i="3" s="1"/>
  <c r="L180" i="3" s="1"/>
  <c r="L182" i="3" s="1"/>
  <c r="G63" i="3"/>
  <c r="G77" i="3" s="1"/>
  <c r="K77" i="3" s="1"/>
  <c r="J70" i="3"/>
  <c r="L70" i="3" s="1"/>
  <c r="M172" i="3"/>
  <c r="P172" i="3" s="1"/>
  <c r="G187" i="3" s="1"/>
  <c r="L187" i="3" s="1"/>
  <c r="E240" i="3"/>
  <c r="N214" i="3"/>
  <c r="Q214" i="3" s="1"/>
  <c r="H228" i="3" s="1"/>
  <c r="M228" i="3" s="1"/>
  <c r="R174" i="3"/>
  <c r="H63" i="3"/>
  <c r="H77" i="3" s="1"/>
  <c r="L77" i="3" s="1"/>
  <c r="N164" i="3"/>
  <c r="R164" i="3" s="1"/>
  <c r="I178" i="3" s="1"/>
  <c r="N178" i="3" s="1"/>
  <c r="P164" i="3"/>
  <c r="G178" i="3" s="1"/>
  <c r="L178" i="3" s="1"/>
  <c r="O164" i="3"/>
  <c r="F178" i="3" s="1"/>
  <c r="K178" i="3" s="1"/>
  <c r="Q178" i="3" s="1"/>
  <c r="P167" i="3"/>
  <c r="M214" i="3"/>
  <c r="P214" i="3" s="1"/>
  <c r="G228" i="3" s="1"/>
  <c r="L228" i="3" s="1"/>
  <c r="O174" i="3"/>
  <c r="M220" i="3"/>
  <c r="P220" i="3" s="1"/>
  <c r="G235" i="3" s="1"/>
  <c r="L235" i="3" s="1"/>
  <c r="R166" i="3"/>
  <c r="K182" i="3"/>
  <c r="Q173" i="3"/>
  <c r="N221" i="3"/>
  <c r="Q221" i="3" s="1"/>
  <c r="H236" i="3" s="1"/>
  <c r="M236" i="3" s="1"/>
  <c r="N171" i="3"/>
  <c r="R220" i="3"/>
  <c r="I235" i="3" s="1"/>
  <c r="N235" i="3" s="1"/>
  <c r="Q220" i="3"/>
  <c r="H235" i="3" s="1"/>
  <c r="M235" i="3" s="1"/>
  <c r="O171" i="3"/>
  <c r="F186" i="3" s="1"/>
  <c r="K186" i="3" s="1"/>
  <c r="P171" i="3"/>
  <c r="G186" i="3" s="1"/>
  <c r="L186" i="3" s="1"/>
  <c r="R168" i="3"/>
  <c r="I180" i="3" s="1"/>
  <c r="N180" i="3" s="1"/>
  <c r="Q168" i="3"/>
  <c r="H180" i="3" s="1"/>
  <c r="M180" i="3" s="1"/>
  <c r="M213" i="3"/>
  <c r="O213" i="3" s="1"/>
  <c r="F227" i="3" s="1"/>
  <c r="K227" i="3" s="1"/>
  <c r="M221" i="3"/>
  <c r="P221" i="3" s="1"/>
  <c r="G236" i="3" s="1"/>
  <c r="L236" i="3" s="1"/>
  <c r="R172" i="3"/>
  <c r="I187" i="3" s="1"/>
  <c r="N187" i="3" s="1"/>
  <c r="N216" i="3"/>
  <c r="R216" i="3" s="1"/>
  <c r="N215" i="3"/>
  <c r="M222" i="3"/>
  <c r="O222" i="3" s="1"/>
  <c r="M223" i="3"/>
  <c r="P223" i="3" s="1"/>
  <c r="M215" i="3"/>
  <c r="R175" i="3"/>
  <c r="I188" i="3" s="1"/>
  <c r="N188" i="3" s="1"/>
  <c r="Q175" i="3"/>
  <c r="H188" i="3" s="1"/>
  <c r="M188" i="3" s="1"/>
  <c r="P228" i="3"/>
  <c r="E231" i="3"/>
  <c r="AC195" i="3" s="1"/>
  <c r="E230" i="3"/>
  <c r="AC194" i="3" s="1"/>
  <c r="G210" i="3"/>
  <c r="G224" i="3" s="1"/>
  <c r="G217" i="3"/>
  <c r="J210" i="3"/>
  <c r="J224" i="3" s="1"/>
  <c r="J217" i="3"/>
  <c r="I217" i="3"/>
  <c r="I210" i="3"/>
  <c r="I224" i="3" s="1"/>
  <c r="P227" i="3"/>
  <c r="N223" i="3"/>
  <c r="Q223" i="3" s="1"/>
  <c r="M216" i="3"/>
  <c r="N222" i="3"/>
  <c r="R222" i="3" s="1"/>
  <c r="N213" i="3"/>
  <c r="H217" i="3"/>
  <c r="H210" i="3"/>
  <c r="H224" i="3" s="1"/>
  <c r="R167" i="3"/>
  <c r="Q167" i="3"/>
  <c r="L134" i="3"/>
  <c r="M134" i="3"/>
  <c r="M142" i="3"/>
  <c r="K142" i="3"/>
  <c r="U129" i="3"/>
  <c r="U138" i="3"/>
  <c r="U130" i="3"/>
  <c r="U137" i="3"/>
  <c r="N142" i="3"/>
  <c r="K134" i="3"/>
  <c r="N134" i="3"/>
  <c r="L142" i="3"/>
  <c r="P89" i="3"/>
  <c r="P88" i="3"/>
  <c r="E92" i="3"/>
  <c r="AC48" i="3" s="1"/>
  <c r="E91" i="3"/>
  <c r="AC47" i="3" s="1"/>
  <c r="M74" i="3"/>
  <c r="O74" i="3" s="1"/>
  <c r="F89" i="3" s="1"/>
  <c r="M67" i="3"/>
  <c r="P67" i="3" s="1"/>
  <c r="G81" i="3" s="1"/>
  <c r="L81" i="3" s="1"/>
  <c r="N66" i="3"/>
  <c r="R66" i="3" s="1"/>
  <c r="I80" i="3" s="1"/>
  <c r="N80" i="3" s="1"/>
  <c r="N268" i="3"/>
  <c r="Q268" i="3" s="1"/>
  <c r="H283" i="3" s="1"/>
  <c r="M283" i="3" s="1"/>
  <c r="M262" i="3"/>
  <c r="P262" i="3" s="1"/>
  <c r="G276" i="3" s="1"/>
  <c r="L276" i="3" s="1"/>
  <c r="N73" i="3"/>
  <c r="Q73" i="3" s="1"/>
  <c r="H88" i="3" s="1"/>
  <c r="M66" i="3"/>
  <c r="O66" i="3" s="1"/>
  <c r="F80" i="3" s="1"/>
  <c r="K80" i="3" s="1"/>
  <c r="M269" i="3"/>
  <c r="O269" i="3" s="1"/>
  <c r="F284" i="3" s="1"/>
  <c r="K284" i="3" s="1"/>
  <c r="O23" i="3"/>
  <c r="W23" i="3"/>
  <c r="P23" i="3"/>
  <c r="X23" i="3"/>
  <c r="N69" i="3"/>
  <c r="Q69" i="3" s="1"/>
  <c r="M268" i="3"/>
  <c r="O268" i="3" s="1"/>
  <c r="N67" i="3"/>
  <c r="R67" i="3" s="1"/>
  <c r="I81" i="3" s="1"/>
  <c r="N81" i="3" s="1"/>
  <c r="N76" i="3"/>
  <c r="Q76" i="3" s="1"/>
  <c r="N262" i="3"/>
  <c r="N269" i="3"/>
  <c r="R269" i="3" s="1"/>
  <c r="I284" i="3" s="1"/>
  <c r="N261" i="3"/>
  <c r="M271" i="3"/>
  <c r="O271" i="3" s="1"/>
  <c r="N68" i="3"/>
  <c r="M264" i="3"/>
  <c r="P264" i="3" s="1"/>
  <c r="N75" i="3"/>
  <c r="Q75" i="3" s="1"/>
  <c r="Q74" i="3"/>
  <c r="H89" i="3" s="1"/>
  <c r="M89" i="3" s="1"/>
  <c r="R74" i="3"/>
  <c r="I89" i="3" s="1"/>
  <c r="N89" i="3" s="1"/>
  <c r="T22" i="3"/>
  <c r="J249" i="3" s="1"/>
  <c r="H249" i="3"/>
  <c r="M73" i="3"/>
  <c r="N264" i="3"/>
  <c r="M68" i="3"/>
  <c r="E85" i="3"/>
  <c r="N271" i="3"/>
  <c r="R271" i="3" s="1"/>
  <c r="M76" i="3"/>
  <c r="P76" i="3" s="1"/>
  <c r="S22" i="3"/>
  <c r="I249" i="3" s="1"/>
  <c r="G249" i="3"/>
  <c r="F263" i="3"/>
  <c r="F256" i="3"/>
  <c r="M69" i="3"/>
  <c r="E256" i="3"/>
  <c r="E263" i="3"/>
  <c r="E270" i="3" s="1"/>
  <c r="M75" i="3"/>
  <c r="O75" i="3" s="1"/>
  <c r="M261" i="3"/>
  <c r="O261" i="3" s="1"/>
  <c r="O166" i="3" l="1"/>
  <c r="W34" i="3"/>
  <c r="V34" i="3"/>
  <c r="O173" i="3"/>
  <c r="P175" i="3"/>
  <c r="G188" i="3" s="1"/>
  <c r="L188" i="3" s="1"/>
  <c r="L190" i="3" s="1"/>
  <c r="R221" i="3"/>
  <c r="I236" i="3" s="1"/>
  <c r="N236" i="3" s="1"/>
  <c r="L181" i="3"/>
  <c r="L183" i="3" s="1"/>
  <c r="R178" i="3"/>
  <c r="K183" i="3"/>
  <c r="R179" i="3"/>
  <c r="O214" i="3"/>
  <c r="F228" i="3" s="1"/>
  <c r="K228" i="3" s="1"/>
  <c r="N77" i="3"/>
  <c r="Q77" i="3" s="1"/>
  <c r="H90" i="3" s="1"/>
  <c r="O172" i="3"/>
  <c r="F187" i="3" s="1"/>
  <c r="K187" i="3" s="1"/>
  <c r="Q187" i="3" s="1"/>
  <c r="R214" i="3"/>
  <c r="I228" i="3" s="1"/>
  <c r="N228" i="3" s="1"/>
  <c r="P222" i="3"/>
  <c r="Q164" i="3"/>
  <c r="H178" i="3" s="1"/>
  <c r="M178" i="3" s="1"/>
  <c r="S178" i="3" s="1"/>
  <c r="M77" i="3"/>
  <c r="P77" i="3" s="1"/>
  <c r="G90" i="3" s="1"/>
  <c r="L90" i="3" s="1"/>
  <c r="L91" i="3" s="1"/>
  <c r="P213" i="3"/>
  <c r="G227" i="3" s="1"/>
  <c r="L227" i="3" s="1"/>
  <c r="T178" i="3"/>
  <c r="O220" i="3"/>
  <c r="F235" i="3" s="1"/>
  <c r="K235" i="3" s="1"/>
  <c r="L224" i="3"/>
  <c r="O221" i="3"/>
  <c r="F236" i="3" s="1"/>
  <c r="K236" i="3" s="1"/>
  <c r="R171" i="3"/>
  <c r="I186" i="3" s="1"/>
  <c r="N186" i="3" s="1"/>
  <c r="T186" i="3" s="1"/>
  <c r="Q171" i="3"/>
  <c r="H186" i="3" s="1"/>
  <c r="M186" i="3" s="1"/>
  <c r="S186" i="3" s="1"/>
  <c r="O223" i="3"/>
  <c r="M182" i="3"/>
  <c r="M181" i="3"/>
  <c r="T179" i="3"/>
  <c r="N182" i="3"/>
  <c r="N181" i="3"/>
  <c r="S179" i="3"/>
  <c r="E232" i="3"/>
  <c r="L217" i="3"/>
  <c r="Q216" i="3"/>
  <c r="R215" i="3"/>
  <c r="Q215" i="3"/>
  <c r="R223" i="3"/>
  <c r="P216" i="3"/>
  <c r="O216" i="3"/>
  <c r="K224" i="3"/>
  <c r="R213" i="3"/>
  <c r="I227" i="3" s="1"/>
  <c r="N227" i="3" s="1"/>
  <c r="Q213" i="3"/>
  <c r="H227" i="3" s="1"/>
  <c r="M227" i="3" s="1"/>
  <c r="M189" i="3"/>
  <c r="S187" i="3"/>
  <c r="M190" i="3"/>
  <c r="Q222" i="3"/>
  <c r="N190" i="3"/>
  <c r="T187" i="3"/>
  <c r="N189" i="3"/>
  <c r="K217" i="3"/>
  <c r="O215" i="3"/>
  <c r="P215" i="3"/>
  <c r="Q186" i="3"/>
  <c r="K189" i="3"/>
  <c r="K190" i="3"/>
  <c r="A134" i="3"/>
  <c r="A142" i="3"/>
  <c r="E93" i="3"/>
  <c r="N70" i="3"/>
  <c r="R70" i="3" s="1"/>
  <c r="I82" i="3" s="1"/>
  <c r="N82" i="3" s="1"/>
  <c r="N84" i="3" s="1"/>
  <c r="M70" i="3"/>
  <c r="R261" i="3"/>
  <c r="I275" i="3" s="1"/>
  <c r="N275" i="3" s="1"/>
  <c r="Q261" i="3"/>
  <c r="H275" i="3" s="1"/>
  <c r="M275" i="3" s="1"/>
  <c r="P261" i="3"/>
  <c r="G275" i="3" s="1"/>
  <c r="L275" i="3" s="1"/>
  <c r="F283" i="3"/>
  <c r="K283" i="3" s="1"/>
  <c r="P74" i="3"/>
  <c r="G89" i="3" s="1"/>
  <c r="L89" i="3" s="1"/>
  <c r="O67" i="3"/>
  <c r="F81" i="3" s="1"/>
  <c r="K81" i="3" s="1"/>
  <c r="R73" i="3"/>
  <c r="I88" i="3" s="1"/>
  <c r="N88" i="3" s="1"/>
  <c r="Q66" i="3"/>
  <c r="H80" i="3" s="1"/>
  <c r="M80" i="3" s="1"/>
  <c r="R268" i="3"/>
  <c r="I283" i="3" s="1"/>
  <c r="N283" i="3" s="1"/>
  <c r="O262" i="3"/>
  <c r="F276" i="3" s="1"/>
  <c r="K276" i="3" s="1"/>
  <c r="Q269" i="3"/>
  <c r="H284" i="3" s="1"/>
  <c r="M284" i="3" s="1"/>
  <c r="P66" i="3"/>
  <c r="G80" i="3" s="1"/>
  <c r="L80" i="3" s="1"/>
  <c r="R69" i="3"/>
  <c r="P269" i="3"/>
  <c r="G284" i="3" s="1"/>
  <c r="L284" i="3" s="1"/>
  <c r="Q23" i="3"/>
  <c r="Y23" i="3"/>
  <c r="E251" i="3" s="1"/>
  <c r="R23" i="3"/>
  <c r="Z23" i="3"/>
  <c r="F251" i="3" s="1"/>
  <c r="P268" i="3"/>
  <c r="G283" i="3" s="1"/>
  <c r="L283" i="3" s="1"/>
  <c r="R75" i="3"/>
  <c r="P271" i="3"/>
  <c r="Q67" i="3"/>
  <c r="H81" i="3" s="1"/>
  <c r="M81" i="3" s="1"/>
  <c r="R262" i="3"/>
  <c r="I276" i="3" s="1"/>
  <c r="N276" i="3" s="1"/>
  <c r="Q262" i="3"/>
  <c r="H276" i="3" s="1"/>
  <c r="M276" i="3" s="1"/>
  <c r="R76" i="3"/>
  <c r="Q271" i="3"/>
  <c r="O264" i="3"/>
  <c r="Q68" i="3"/>
  <c r="R68" i="3"/>
  <c r="O76" i="3"/>
  <c r="G256" i="3"/>
  <c r="G263" i="3"/>
  <c r="K89" i="3"/>
  <c r="J263" i="3"/>
  <c r="J270" i="3" s="1"/>
  <c r="J256" i="3"/>
  <c r="F275" i="3"/>
  <c r="K275" i="3" s="1"/>
  <c r="P75" i="3"/>
  <c r="O68" i="3"/>
  <c r="P68" i="3"/>
  <c r="O73" i="3"/>
  <c r="F88" i="3" s="1"/>
  <c r="P73" i="3"/>
  <c r="G88" i="3" s="1"/>
  <c r="R264" i="3"/>
  <c r="Q264" i="3"/>
  <c r="M88" i="3"/>
  <c r="N284" i="3"/>
  <c r="O69" i="3"/>
  <c r="P69" i="3"/>
  <c r="F270" i="3"/>
  <c r="H263" i="3"/>
  <c r="H256" i="3"/>
  <c r="I256" i="3"/>
  <c r="I263" i="3"/>
  <c r="I270" i="3" s="1"/>
  <c r="L189" i="3" l="1"/>
  <c r="L191" i="3" s="1"/>
  <c r="R187" i="3"/>
  <c r="U187" i="3" s="1"/>
  <c r="R186" i="3"/>
  <c r="U186" i="3" s="1"/>
  <c r="R77" i="3"/>
  <c r="I90" i="3" s="1"/>
  <c r="N90" i="3" s="1"/>
  <c r="T89" i="3" s="1"/>
  <c r="O77" i="3"/>
  <c r="F90" i="3" s="1"/>
  <c r="K90" i="3" s="1"/>
  <c r="K91" i="3" s="1"/>
  <c r="M224" i="3"/>
  <c r="P224" i="3" s="1"/>
  <c r="G237" i="3" s="1"/>
  <c r="L237" i="3" s="1"/>
  <c r="R89" i="3"/>
  <c r="U178" i="3"/>
  <c r="N183" i="3"/>
  <c r="K191" i="3"/>
  <c r="U179" i="3"/>
  <c r="M183" i="3"/>
  <c r="N191" i="3"/>
  <c r="M217" i="3"/>
  <c r="P217" i="3" s="1"/>
  <c r="G229" i="3" s="1"/>
  <c r="L229" i="3" s="1"/>
  <c r="M191" i="3"/>
  <c r="N217" i="3"/>
  <c r="N224" i="3"/>
  <c r="L92" i="3"/>
  <c r="O70" i="3"/>
  <c r="F82" i="3" s="1"/>
  <c r="K82" i="3" s="1"/>
  <c r="P70" i="3"/>
  <c r="G82" i="3" s="1"/>
  <c r="L82" i="3" s="1"/>
  <c r="L84" i="3" s="1"/>
  <c r="Q70" i="3"/>
  <c r="H82" i="3" s="1"/>
  <c r="M82" i="3" s="1"/>
  <c r="S81" i="3" s="1"/>
  <c r="N83" i="3"/>
  <c r="N85" i="3" s="1"/>
  <c r="T81" i="3"/>
  <c r="T80" i="3"/>
  <c r="S23" i="3"/>
  <c r="AC23" i="3" s="1"/>
  <c r="I251" i="3" s="1"/>
  <c r="AA23" i="3"/>
  <c r="G251" i="3" s="1"/>
  <c r="T23" i="3"/>
  <c r="AD23" i="3" s="1"/>
  <c r="J251" i="3" s="1"/>
  <c r="AB23" i="3"/>
  <c r="H251" i="3" s="1"/>
  <c r="F265" i="3"/>
  <c r="F258" i="3"/>
  <c r="F272" i="3" s="1"/>
  <c r="E265" i="3"/>
  <c r="E277" i="3" s="1"/>
  <c r="E258" i="3"/>
  <c r="E272" i="3" s="1"/>
  <c r="E285" i="3" s="1"/>
  <c r="P283" i="3" s="1"/>
  <c r="M90" i="3"/>
  <c r="S89" i="3" s="1"/>
  <c r="G270" i="3"/>
  <c r="K270" i="3" s="1"/>
  <c r="K263" i="3"/>
  <c r="H270" i="3"/>
  <c r="L270" i="3" s="1"/>
  <c r="L263" i="3"/>
  <c r="L88" i="3"/>
  <c r="K88" i="3"/>
  <c r="W35" i="3" l="1"/>
  <c r="V35" i="3"/>
  <c r="Q88" i="3"/>
  <c r="K92" i="3"/>
  <c r="O224" i="3"/>
  <c r="F237" i="3" s="1"/>
  <c r="K237" i="3" s="1"/>
  <c r="K239" i="3" s="1"/>
  <c r="Q89" i="3"/>
  <c r="U89" i="3" s="1"/>
  <c r="A183" i="3"/>
  <c r="O217" i="3"/>
  <c r="F229" i="3" s="1"/>
  <c r="K229" i="3" s="1"/>
  <c r="Q228" i="3" s="1"/>
  <c r="A191" i="3"/>
  <c r="Q224" i="3"/>
  <c r="H237" i="3" s="1"/>
  <c r="M237" i="3" s="1"/>
  <c r="R224" i="3"/>
  <c r="I237" i="3" s="1"/>
  <c r="N237" i="3" s="1"/>
  <c r="L231" i="3"/>
  <c r="L230" i="3"/>
  <c r="R227" i="3"/>
  <c r="R228" i="3"/>
  <c r="Q217" i="3"/>
  <c r="H229" i="3" s="1"/>
  <c r="M229" i="3" s="1"/>
  <c r="R217" i="3"/>
  <c r="I229" i="3" s="1"/>
  <c r="N229" i="3" s="1"/>
  <c r="R235" i="3"/>
  <c r="R236" i="3"/>
  <c r="L238" i="3"/>
  <c r="L239" i="3"/>
  <c r="M84" i="3"/>
  <c r="S80" i="3"/>
  <c r="M83" i="3"/>
  <c r="Q80" i="3"/>
  <c r="K84" i="3"/>
  <c r="Q81" i="3"/>
  <c r="K83" i="3"/>
  <c r="S88" i="3"/>
  <c r="N263" i="3"/>
  <c r="R263" i="3" s="1"/>
  <c r="L93" i="3"/>
  <c r="R88" i="3"/>
  <c r="T88" i="3"/>
  <c r="R80" i="3"/>
  <c r="R81" i="3"/>
  <c r="L83" i="3"/>
  <c r="L85" i="3" s="1"/>
  <c r="J265" i="3"/>
  <c r="J258" i="3"/>
  <c r="J272" i="3" s="1"/>
  <c r="G258" i="3"/>
  <c r="G272" i="3" s="1"/>
  <c r="G265" i="3"/>
  <c r="P276" i="3"/>
  <c r="E278" i="3"/>
  <c r="P275" i="3"/>
  <c r="E279" i="3"/>
  <c r="I265" i="3"/>
  <c r="I258" i="3"/>
  <c r="I272" i="3" s="1"/>
  <c r="H265" i="3"/>
  <c r="H258" i="3"/>
  <c r="H272" i="3" s="1"/>
  <c r="E286" i="3"/>
  <c r="P284" i="3"/>
  <c r="E287" i="3"/>
  <c r="K93" i="3"/>
  <c r="N270" i="3"/>
  <c r="N91" i="3"/>
  <c r="N92" i="3"/>
  <c r="M270" i="3"/>
  <c r="M263" i="3"/>
  <c r="M92" i="3"/>
  <c r="M91" i="3"/>
  <c r="AC243" i="3" l="1"/>
  <c r="AC242" i="3"/>
  <c r="Q235" i="3"/>
  <c r="K238" i="3"/>
  <c r="K240" i="3" s="1"/>
  <c r="Q236" i="3"/>
  <c r="Q227" i="3"/>
  <c r="K231" i="3"/>
  <c r="K230" i="3"/>
  <c r="L232" i="3"/>
  <c r="L240" i="3"/>
  <c r="S228" i="3"/>
  <c r="M231" i="3"/>
  <c r="M230" i="3"/>
  <c r="S227" i="3"/>
  <c r="T235" i="3"/>
  <c r="N238" i="3"/>
  <c r="N239" i="3"/>
  <c r="T236" i="3"/>
  <c r="S235" i="3"/>
  <c r="U235" i="3" s="1"/>
  <c r="M239" i="3"/>
  <c r="M238" i="3"/>
  <c r="S236" i="3"/>
  <c r="T228" i="3"/>
  <c r="U228" i="3" s="1"/>
  <c r="N231" i="3"/>
  <c r="N230" i="3"/>
  <c r="T227" i="3"/>
  <c r="M85" i="3"/>
  <c r="K85" i="3"/>
  <c r="U80" i="3"/>
  <c r="U81" i="3"/>
  <c r="W33" i="3" s="1"/>
  <c r="Q263" i="3"/>
  <c r="U88" i="3"/>
  <c r="E288" i="3"/>
  <c r="E280" i="3"/>
  <c r="L265" i="3"/>
  <c r="K272" i="3"/>
  <c r="K265" i="3"/>
  <c r="L272" i="3"/>
  <c r="N93" i="3"/>
  <c r="R270" i="3"/>
  <c r="Q270" i="3"/>
  <c r="P270" i="3"/>
  <c r="O270" i="3"/>
  <c r="P263" i="3"/>
  <c r="O263" i="3"/>
  <c r="M93" i="3"/>
  <c r="V33" i="3" l="1"/>
  <c r="U236" i="3"/>
  <c r="W36" i="3" s="1"/>
  <c r="K232" i="3"/>
  <c r="U227" i="3"/>
  <c r="V36" i="3" s="1"/>
  <c r="M240" i="3"/>
  <c r="N232" i="3"/>
  <c r="M232" i="3"/>
  <c r="N240" i="3"/>
  <c r="A85" i="3"/>
  <c r="N265" i="3"/>
  <c r="R265" i="3" s="1"/>
  <c r="I277" i="3" s="1"/>
  <c r="N277" i="3" s="1"/>
  <c r="N278" i="3" s="1"/>
  <c r="M272" i="3"/>
  <c r="P272" i="3" s="1"/>
  <c r="G285" i="3" s="1"/>
  <c r="L285" i="3" s="1"/>
  <c r="R284" i="3" s="1"/>
  <c r="A93" i="3"/>
  <c r="N272" i="3"/>
  <c r="R272" i="3" s="1"/>
  <c r="I285" i="3" s="1"/>
  <c r="M265" i="3"/>
  <c r="O265" i="3" s="1"/>
  <c r="F277" i="3" s="1"/>
  <c r="K277" i="3" s="1"/>
  <c r="A240" i="3" l="1"/>
  <c r="A232" i="3"/>
  <c r="O272" i="3"/>
  <c r="F285" i="3" s="1"/>
  <c r="K285" i="3" s="1"/>
  <c r="Q284" i="3" s="1"/>
  <c r="N279" i="3"/>
  <c r="N280" i="3" s="1"/>
  <c r="Q265" i="3"/>
  <c r="H277" i="3" s="1"/>
  <c r="M277" i="3" s="1"/>
  <c r="M278" i="3" s="1"/>
  <c r="T276" i="3"/>
  <c r="T275" i="3"/>
  <c r="L286" i="3"/>
  <c r="L287" i="3"/>
  <c r="R283" i="3"/>
  <c r="Q272" i="3"/>
  <c r="H285" i="3" s="1"/>
  <c r="P265" i="3"/>
  <c r="G277" i="3" s="1"/>
  <c r="L277" i="3" s="1"/>
  <c r="R276" i="3" s="1"/>
  <c r="N285" i="3"/>
  <c r="K278" i="3"/>
  <c r="K279" i="3"/>
  <c r="Q276" i="3"/>
  <c r="Q275" i="3"/>
  <c r="M279" i="3" l="1"/>
  <c r="M280" i="3" s="1"/>
  <c r="S276" i="3"/>
  <c r="U276" i="3" s="1"/>
  <c r="S275" i="3"/>
  <c r="T283" i="3"/>
  <c r="T284" i="3"/>
  <c r="L288" i="3"/>
  <c r="K280" i="3"/>
  <c r="K286" i="3"/>
  <c r="Q283" i="3"/>
  <c r="R275" i="3"/>
  <c r="K287" i="3"/>
  <c r="L279" i="3"/>
  <c r="M285" i="3"/>
  <c r="L278" i="3"/>
  <c r="N286" i="3"/>
  <c r="N287" i="3"/>
  <c r="S284" i="3" l="1"/>
  <c r="U284" i="3" s="1"/>
  <c r="W37" i="3" s="1"/>
  <c r="S283" i="3"/>
  <c r="U283" i="3" s="1"/>
  <c r="U275" i="3"/>
  <c r="M286" i="3"/>
  <c r="K288" i="3"/>
  <c r="L280" i="3"/>
  <c r="A280" i="3" s="1"/>
  <c r="M287" i="3"/>
  <c r="N288" i="3"/>
  <c r="V37" i="3" l="1"/>
  <c r="M288" i="3"/>
  <c r="A288" i="3" s="1"/>
</calcChain>
</file>

<file path=xl/connections.xml><?xml version="1.0" encoding="utf-8"?>
<connections xmlns="http://schemas.openxmlformats.org/spreadsheetml/2006/main">
  <connection id="1" name="telaio spaziale Emanuele modificato" type="6" refreshedVersion="6" background="1" saveData="1">
    <textPr codePage="850" sourceFile="C:\Users\Dami\Dropbox\PS 2016-17\Emanuele Damiano\calcolo tel\modifica\telaio spaziale Emanuele modificato.PIL" delimited="0">
      <textFields count="13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  <textField position="120"/>
        <textField position="132"/>
        <textField position="144"/>
      </textFields>
    </textPr>
  </connection>
</connections>
</file>

<file path=xl/sharedStrings.xml><?xml version="1.0" encoding="utf-8"?>
<sst xmlns="http://schemas.openxmlformats.org/spreadsheetml/2006/main" count="1913" uniqueCount="121">
  <si>
    <t>Telaio</t>
  </si>
  <si>
    <t>Pilastro</t>
  </si>
  <si>
    <t>Piano</t>
  </si>
  <si>
    <t>CondCar  3</t>
  </si>
  <si>
    <t>CondCar  4</t>
  </si>
  <si>
    <t>CondCar  5</t>
  </si>
  <si>
    <t>CondCar  6</t>
  </si>
  <si>
    <t>Msup</t>
  </si>
  <si>
    <t>Minf</t>
  </si>
  <si>
    <t>V</t>
  </si>
  <si>
    <t>N</t>
  </si>
  <si>
    <t>max</t>
  </si>
  <si>
    <t>calcestruzzo</t>
  </si>
  <si>
    <t>C25/30</t>
  </si>
  <si>
    <t>fcd</t>
  </si>
  <si>
    <t>MPa</t>
  </si>
  <si>
    <t>acciaio</t>
  </si>
  <si>
    <t>B450C</t>
  </si>
  <si>
    <t>fyd</t>
  </si>
  <si>
    <t>pilastro</t>
  </si>
  <si>
    <t>sezione</t>
  </si>
  <si>
    <t>l x</t>
  </si>
  <si>
    <t>cm</t>
  </si>
  <si>
    <t>dimensione parallela all'asse x</t>
  </si>
  <si>
    <t>filo sup</t>
  </si>
  <si>
    <t>distanza filo trave sup - asse trave (eventualmente ridotta di 5 cm)</t>
  </si>
  <si>
    <t>inizio</t>
  </si>
  <si>
    <t>Nc,max</t>
  </si>
  <si>
    <t>kN</t>
  </si>
  <si>
    <t>ordine</t>
  </si>
  <si>
    <t>ly</t>
  </si>
  <si>
    <t>dimensione parallela all'asse y</t>
  </si>
  <si>
    <t>filo inf</t>
  </si>
  <si>
    <t>distanza filo trave inf - asse trave (al piede primo ordine 0)</t>
  </si>
  <si>
    <t>Mcx,max</t>
  </si>
  <si>
    <t>kNm</t>
  </si>
  <si>
    <t>c</t>
  </si>
  <si>
    <t>copriferro di calcolo</t>
  </si>
  <si>
    <t>h pil</t>
  </si>
  <si>
    <t>altezza pilastro (da asse a asse)</t>
  </si>
  <si>
    <t>Mcy,max</t>
  </si>
  <si>
    <t>posizione</t>
  </si>
  <si>
    <t>asse</t>
  </si>
  <si>
    <t>sup</t>
  </si>
  <si>
    <t>qmax</t>
  </si>
  <si>
    <t>qmin</t>
  </si>
  <si>
    <t>Fx</t>
  </si>
  <si>
    <t>Fy</t>
  </si>
  <si>
    <t>M(Fx)</t>
  </si>
  <si>
    <t>M(Fy)</t>
  </si>
  <si>
    <t>p.p. d</t>
  </si>
  <si>
    <t>p.p. k</t>
  </si>
  <si>
    <t>Mx</t>
  </si>
  <si>
    <t>My</t>
  </si>
  <si>
    <t>Vx</t>
  </si>
  <si>
    <t>Vy</t>
  </si>
  <si>
    <t>Lo sforzo normale è calcolato automaticamente pensando che il pilastro sia uguale a tutti i piani</t>
  </si>
  <si>
    <t>Se così non è, inserire manualmente il valore (caratteristico)</t>
  </si>
  <si>
    <t>inf</t>
  </si>
  <si>
    <t>filo</t>
  </si>
  <si>
    <t>sisma x</t>
  </si>
  <si>
    <t>sisma y</t>
  </si>
  <si>
    <t>x + 0.3 y</t>
  </si>
  <si>
    <t>y + 0.3 x</t>
  </si>
  <si>
    <t>qmin + Fx</t>
  </si>
  <si>
    <t>qmin - Fx</t>
  </si>
  <si>
    <t>qmin + Fy</t>
  </si>
  <si>
    <t>qmin - Fy</t>
  </si>
  <si>
    <t>Ger. Res.</t>
  </si>
  <si>
    <t>disposta</t>
  </si>
  <si>
    <t>Ns,max</t>
  </si>
  <si>
    <t>Ms,max</t>
  </si>
  <si>
    <t>As,x,nec</t>
  </si>
  <si>
    <t>As,y,nec</t>
  </si>
  <si>
    <t>MRd,x(N)</t>
  </si>
  <si>
    <t>MRd,y(N)</t>
  </si>
  <si>
    <t>verifica</t>
  </si>
  <si>
    <t>Gerarchia delle resistenze</t>
  </si>
  <si>
    <t>CD</t>
  </si>
  <si>
    <t>A</t>
  </si>
  <si>
    <r>
      <rPr>
        <sz val="10"/>
        <rFont val="Symbol"/>
        <family val="1"/>
        <charset val="2"/>
      </rPr>
      <t>g</t>
    </r>
    <r>
      <rPr>
        <sz val="10"/>
        <rFont val="Arial"/>
        <family val="2"/>
      </rPr>
      <t xml:space="preserve"> Rd</t>
    </r>
  </si>
  <si>
    <t>direzione x</t>
  </si>
  <si>
    <t>direzione y</t>
  </si>
  <si>
    <t>rip</t>
  </si>
  <si>
    <t>Impalcato</t>
  </si>
  <si>
    <r>
      <rPr>
        <sz val="10"/>
        <rFont val="Symbol"/>
        <family val="1"/>
        <charset val="2"/>
      </rPr>
      <t>S</t>
    </r>
    <r>
      <rPr>
        <sz val="10"/>
        <rFont val="Arial"/>
        <family val="2"/>
      </rPr>
      <t xml:space="preserve"> Mtra</t>
    </r>
  </si>
  <si>
    <t>---</t>
  </si>
  <si>
    <t>Il foglio Pilastri contiene i valori del file .PIL importati in Excel con campi da 12 caratteri</t>
  </si>
  <si>
    <t>Foglio Pilastri</t>
  </si>
  <si>
    <t>Il foglio è organizzato per 6 piani, anche se ne sono utilizzati solo 5.</t>
  </si>
  <si>
    <t>Le caselle in giallo contengono valori da modificare. Le altre non dovrebbero essere toccate.</t>
  </si>
  <si>
    <t>pilastro da esaminare</t>
  </si>
  <si>
    <t>Ho previsto il calcolo per due ordini (da indicare), ma si possono aggiungere altri ordini copiando e incollando il blocco dati di un ordine</t>
  </si>
  <si>
    <t>Inserire i valori per la gerarchia delle resistenze</t>
  </si>
  <si>
    <t>Occorre inserire alcuni dati per ciascun ordine.</t>
  </si>
  <si>
    <t>Questo foglio vuole essere di aiuto per applicare la gerarchia delle resistenze</t>
  </si>
  <si>
    <t>Copiare nel foglio Pilastro i valori del file .PIL (importati in Excel con campi da 12 caratteri)</t>
  </si>
  <si>
    <t>telai in direzione x</t>
  </si>
  <si>
    <t>inizio y</t>
  </si>
  <si>
    <t>fine x</t>
  </si>
  <si>
    <t>Il foglio GerRes viene utilizzato per un singolo pilastro, prende automaticamente i valori da Pilastri.</t>
  </si>
  <si>
    <t>Occorre inserire i valori per la gerarchia delle resistenze per tutti gli ordini (tabella organizzata per 6 ordini, ma utilizzati solo 5).</t>
  </si>
  <si>
    <t>Foglio GerResPil</t>
  </si>
  <si>
    <t>Indicare nel foglio GerResPil il pilastro da esaminare e gli altri dati necessari.</t>
  </si>
  <si>
    <t>Nota: il foglio GerResPil è protetto per evitare che si modificano le caselle che non devono essere toccate, ma non vi è password</t>
  </si>
  <si>
    <t>Per funzionare correttamente, occorre che nello schema vengano dati prima tutti i telai in direzione x, poi quelli in direzione y.</t>
  </si>
  <si>
    <t>Le caselle in verde evidenziano i valori delle combinazioni inviluppo per cui fare la verifica, inclusa gerarchia delle resistenze.</t>
  </si>
  <si>
    <t>Situazioni in cui la verifica non è soddisfatta sono evidenziate in rosa. In questi casi occorre fare una verifica a pressoflessione deviata rigorosa.</t>
  </si>
  <si>
    <t>CondCar  7</t>
  </si>
  <si>
    <t>CondCar  8</t>
  </si>
  <si>
    <t>n</t>
  </si>
  <si>
    <t>fi</t>
  </si>
  <si>
    <t>A   [cm2]</t>
  </si>
  <si>
    <t>x</t>
  </si>
  <si>
    <t>y</t>
  </si>
  <si>
    <t>riepilogo armatura</t>
  </si>
  <si>
    <t>impalcato</t>
  </si>
  <si>
    <t>lato lungo</t>
  </si>
  <si>
    <t>lato corto</t>
  </si>
  <si>
    <t>Ved,x</t>
  </si>
  <si>
    <t>Ved,y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</si>
</sst>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10"/>
      <name val="Symbol"/>
      <family val="1"/>
      <charset val="2"/>
    </font>
    <font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3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0" fontId="0" fillId="0" borderId="6" xfId="0" applyFill="1" applyBorder="1"/>
    <xf numFmtId="1" fontId="0" fillId="0" borderId="6" xfId="0" applyNumberFormat="1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0" fontId="0" fillId="0" borderId="6" xfId="0" applyBorder="1"/>
    <xf numFmtId="0" fontId="5" fillId="0" borderId="0" xfId="0" applyFont="1"/>
    <xf numFmtId="0" fontId="6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7" fillId="0" borderId="0" xfId="0" applyFont="1"/>
    <xf numFmtId="0" fontId="0" fillId="2" borderId="0" xfId="0" applyFill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1" fontId="0" fillId="2" borderId="0" xfId="0" applyNumberFormat="1" applyFill="1" applyAlignment="1" applyProtection="1">
      <alignment horizontal="center"/>
      <protection locked="0"/>
    </xf>
    <xf numFmtId="2" fontId="0" fillId="2" borderId="0" xfId="0" applyNumberFormat="1" applyFill="1" applyAlignment="1" applyProtection="1">
      <alignment horizontal="center"/>
      <protection locked="0"/>
    </xf>
    <xf numFmtId="165" fontId="0" fillId="2" borderId="0" xfId="0" applyNumberFormat="1" applyFill="1" applyAlignment="1" applyProtection="1">
      <alignment horizontal="center"/>
      <protection locked="0"/>
    </xf>
    <xf numFmtId="0" fontId="0" fillId="0" borderId="8" xfId="0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/>
    <xf numFmtId="0" fontId="0" fillId="0" borderId="9" xfId="0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 vertical="center"/>
    </xf>
  </cellXfs>
  <cellStyles count="1">
    <cellStyle name="Normale" xfId="0" builtinId="0"/>
  </cellStyles>
  <dxfs count="4"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telaio spaziale Emanuele modificato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workbookViewId="0"/>
  </sheetViews>
  <sheetFormatPr defaultRowHeight="12.75" x14ac:dyDescent="0.2"/>
  <sheetData>
    <row r="1" spans="1:1" ht="15" customHeight="1" x14ac:dyDescent="0.2"/>
    <row r="2" spans="1:1" ht="15" customHeight="1" x14ac:dyDescent="0.25">
      <c r="A2" s="37" t="s">
        <v>95</v>
      </c>
    </row>
    <row r="3" spans="1:1" ht="15" customHeight="1" x14ac:dyDescent="0.2"/>
    <row r="4" spans="1:1" ht="15" customHeight="1" x14ac:dyDescent="0.2">
      <c r="A4" s="36" t="s">
        <v>96</v>
      </c>
    </row>
    <row r="5" spans="1:1" ht="15" customHeight="1" x14ac:dyDescent="0.2">
      <c r="A5" s="36" t="s">
        <v>103</v>
      </c>
    </row>
    <row r="6" spans="1:1" ht="15" customHeight="1" x14ac:dyDescent="0.2">
      <c r="A6" s="36" t="s">
        <v>90</v>
      </c>
    </row>
    <row r="7" spans="1:1" ht="15" customHeight="1" x14ac:dyDescent="0.2">
      <c r="A7" s="36"/>
    </row>
    <row r="8" spans="1:1" ht="15" customHeight="1" x14ac:dyDescent="0.25">
      <c r="A8" s="45" t="s">
        <v>88</v>
      </c>
    </row>
    <row r="9" spans="1:1" ht="15" customHeight="1" x14ac:dyDescent="0.2">
      <c r="A9" s="36" t="s">
        <v>87</v>
      </c>
    </row>
    <row r="10" spans="1:1" ht="15" customHeight="1" x14ac:dyDescent="0.2">
      <c r="A10" s="36"/>
    </row>
    <row r="11" spans="1:1" ht="15" customHeight="1" x14ac:dyDescent="0.25">
      <c r="A11" s="45" t="s">
        <v>102</v>
      </c>
    </row>
    <row r="12" spans="1:1" ht="15" customHeight="1" x14ac:dyDescent="0.2">
      <c r="A12" s="36" t="s">
        <v>100</v>
      </c>
    </row>
    <row r="13" spans="1:1" ht="15" customHeight="1" x14ac:dyDescent="0.2">
      <c r="A13" s="36" t="s">
        <v>105</v>
      </c>
    </row>
    <row r="14" spans="1:1" ht="15" customHeight="1" x14ac:dyDescent="0.2">
      <c r="A14" s="36" t="s">
        <v>89</v>
      </c>
    </row>
    <row r="15" spans="1:1" ht="15" customHeight="1" x14ac:dyDescent="0.2">
      <c r="A15" s="36" t="s">
        <v>92</v>
      </c>
    </row>
    <row r="16" spans="1:1" ht="15" customHeight="1" x14ac:dyDescent="0.2">
      <c r="A16" s="36" t="s">
        <v>94</v>
      </c>
    </row>
    <row r="17" spans="1:1" ht="15" customHeight="1" x14ac:dyDescent="0.2">
      <c r="A17" s="36" t="s">
        <v>101</v>
      </c>
    </row>
    <row r="18" spans="1:1" ht="15" customHeight="1" x14ac:dyDescent="0.2">
      <c r="A18" s="36" t="s">
        <v>106</v>
      </c>
    </row>
    <row r="19" spans="1:1" ht="15" customHeight="1" x14ac:dyDescent="0.2">
      <c r="A19" s="36" t="s">
        <v>107</v>
      </c>
    </row>
    <row r="22" spans="1:1" ht="14.25" x14ac:dyDescent="0.2">
      <c r="A22" s="36" t="s">
        <v>104</v>
      </c>
    </row>
  </sheetData>
  <sheetProtection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K1081"/>
  <sheetViews>
    <sheetView workbookViewId="0">
      <selection activeCell="R19" sqref="R19"/>
    </sheetView>
  </sheetViews>
  <sheetFormatPr defaultRowHeight="12.75" x14ac:dyDescent="0.2"/>
  <cols>
    <col min="1" max="1" width="5.85546875" customWidth="1"/>
    <col min="2" max="2" width="7.28515625" customWidth="1"/>
    <col min="4" max="4" width="5.7109375" customWidth="1"/>
    <col min="5" max="5" width="5.5703125" customWidth="1"/>
    <col min="6" max="7" width="10.28515625" customWidth="1"/>
    <col min="8" max="11" width="8.7109375" customWidth="1"/>
  </cols>
  <sheetData>
    <row r="1" spans="1:11" x14ac:dyDescent="0.2">
      <c r="A1" s="1" t="s">
        <v>0</v>
      </c>
      <c r="B1" s="1" t="s">
        <v>1</v>
      </c>
      <c r="C1" s="1"/>
      <c r="D1" s="1" t="s">
        <v>2</v>
      </c>
      <c r="E1" s="1"/>
      <c r="F1" t="s">
        <v>108</v>
      </c>
      <c r="G1" t="s">
        <v>109</v>
      </c>
      <c r="H1" s="2" t="s">
        <v>3</v>
      </c>
      <c r="I1" s="2" t="s">
        <v>4</v>
      </c>
      <c r="J1" s="2" t="s">
        <v>5</v>
      </c>
      <c r="K1" s="2" t="s">
        <v>6</v>
      </c>
    </row>
    <row r="2" spans="1:11" x14ac:dyDescent="0.2">
      <c r="A2" s="1">
        <v>1</v>
      </c>
      <c r="B2" s="1">
        <v>1</v>
      </c>
      <c r="C2" s="1"/>
      <c r="D2" s="1">
        <v>5</v>
      </c>
      <c r="E2" s="1" t="s">
        <v>7</v>
      </c>
      <c r="F2">
        <v>-58.005000000000003</v>
      </c>
      <c r="G2">
        <v>-34.939</v>
      </c>
      <c r="H2" s="3">
        <v>23.14</v>
      </c>
      <c r="I2" s="3">
        <v>2.9359999999999999</v>
      </c>
      <c r="J2" s="3">
        <v>2.3420000000000001</v>
      </c>
      <c r="K2" s="3">
        <v>2.347</v>
      </c>
    </row>
    <row r="3" spans="1:11" x14ac:dyDescent="0.2">
      <c r="A3" s="1">
        <v>1</v>
      </c>
      <c r="B3" s="1">
        <v>1</v>
      </c>
      <c r="C3" s="1"/>
      <c r="D3" s="1">
        <v>5</v>
      </c>
      <c r="E3" s="1" t="s">
        <v>8</v>
      </c>
      <c r="F3">
        <v>49.655999999999999</v>
      </c>
      <c r="G3">
        <v>30.082999999999998</v>
      </c>
      <c r="H3" s="3">
        <v>-21.425000000000001</v>
      </c>
      <c r="I3" s="3">
        <v>-2.7850000000000001</v>
      </c>
      <c r="J3" s="3">
        <v>-2.1579999999999999</v>
      </c>
      <c r="K3" s="3">
        <v>-2.1629999999999998</v>
      </c>
    </row>
    <row r="4" spans="1:11" x14ac:dyDescent="0.2">
      <c r="A4" s="1">
        <v>1</v>
      </c>
      <c r="B4" s="1">
        <v>1</v>
      </c>
      <c r="C4" s="1"/>
      <c r="D4" s="1">
        <v>5</v>
      </c>
      <c r="E4" s="1" t="s">
        <v>9</v>
      </c>
      <c r="F4">
        <v>-32.625</v>
      </c>
      <c r="G4">
        <v>-19.704000000000001</v>
      </c>
      <c r="H4" s="3">
        <v>13.500999999999999</v>
      </c>
      <c r="I4" s="3">
        <v>1.734</v>
      </c>
      <c r="J4" s="3">
        <v>1.3640000000000001</v>
      </c>
      <c r="K4" s="3">
        <v>1.367</v>
      </c>
    </row>
    <row r="5" spans="1:11" x14ac:dyDescent="0.2">
      <c r="A5" s="1">
        <v>1</v>
      </c>
      <c r="B5" s="1">
        <v>1</v>
      </c>
      <c r="C5" s="1"/>
      <c r="D5" s="1">
        <v>5</v>
      </c>
      <c r="E5" s="1" t="s">
        <v>10</v>
      </c>
      <c r="F5">
        <v>-124.873</v>
      </c>
      <c r="G5">
        <v>-74.575999999999993</v>
      </c>
      <c r="H5" s="3">
        <v>12.888999999999999</v>
      </c>
      <c r="I5" s="3">
        <v>1.65</v>
      </c>
      <c r="J5" s="3">
        <v>1.3029999999999999</v>
      </c>
      <c r="K5" s="3">
        <v>1.306</v>
      </c>
    </row>
    <row r="6" spans="1:11" x14ac:dyDescent="0.2">
      <c r="A6" s="1">
        <v>1</v>
      </c>
      <c r="B6" s="1">
        <v>1</v>
      </c>
      <c r="C6" s="1"/>
      <c r="D6" s="1">
        <v>4</v>
      </c>
      <c r="E6" s="1" t="s">
        <v>7</v>
      </c>
      <c r="F6">
        <v>-40.189</v>
      </c>
      <c r="G6">
        <v>-24.32</v>
      </c>
      <c r="H6" s="3">
        <v>39.834000000000003</v>
      </c>
      <c r="I6" s="3">
        <v>3.9660000000000002</v>
      </c>
      <c r="J6" s="3">
        <v>3.9159999999999999</v>
      </c>
      <c r="K6" s="3">
        <v>3.9239999999999999</v>
      </c>
    </row>
    <row r="7" spans="1:11" x14ac:dyDescent="0.2">
      <c r="A7" s="1">
        <v>1</v>
      </c>
      <c r="B7" s="1">
        <v>1</v>
      </c>
      <c r="C7" s="1"/>
      <c r="D7" s="1">
        <v>4</v>
      </c>
      <c r="E7" s="1" t="s">
        <v>8</v>
      </c>
      <c r="F7">
        <v>39.805</v>
      </c>
      <c r="G7">
        <v>24.088000000000001</v>
      </c>
      <c r="H7" s="3">
        <v>-37.610999999999997</v>
      </c>
      <c r="I7" s="3">
        <v>-3.806</v>
      </c>
      <c r="J7" s="3">
        <v>-3.71</v>
      </c>
      <c r="K7" s="3">
        <v>-3.718</v>
      </c>
    </row>
    <row r="8" spans="1:11" x14ac:dyDescent="0.2">
      <c r="A8" s="1">
        <v>1</v>
      </c>
      <c r="B8" s="1">
        <v>1</v>
      </c>
      <c r="C8" s="1"/>
      <c r="D8" s="1">
        <v>4</v>
      </c>
      <c r="E8" s="1" t="s">
        <v>9</v>
      </c>
      <c r="F8">
        <v>-24.24</v>
      </c>
      <c r="G8">
        <v>-14.669</v>
      </c>
      <c r="H8" s="3">
        <v>23.465</v>
      </c>
      <c r="I8" s="3">
        <v>2.355</v>
      </c>
      <c r="J8" s="3">
        <v>2.3109999999999999</v>
      </c>
      <c r="K8" s="3">
        <v>2.3159999999999998</v>
      </c>
    </row>
    <row r="9" spans="1:11" x14ac:dyDescent="0.2">
      <c r="A9" s="1">
        <v>1</v>
      </c>
      <c r="B9" s="1">
        <v>1</v>
      </c>
      <c r="C9" s="1"/>
      <c r="D9" s="1">
        <v>4</v>
      </c>
      <c r="E9" s="1" t="s">
        <v>10</v>
      </c>
      <c r="F9">
        <v>-277.13799999999998</v>
      </c>
      <c r="G9">
        <v>-166.72800000000001</v>
      </c>
      <c r="H9" s="3">
        <v>46.23</v>
      </c>
      <c r="I9" s="3">
        <v>5.3609999999999998</v>
      </c>
      <c r="J9" s="3">
        <v>4.6779999999999999</v>
      </c>
      <c r="K9" s="3">
        <v>4.6879999999999997</v>
      </c>
    </row>
    <row r="10" spans="1:11" x14ac:dyDescent="0.2">
      <c r="A10" s="1">
        <v>1</v>
      </c>
      <c r="B10" s="1">
        <v>1</v>
      </c>
      <c r="C10" s="1"/>
      <c r="D10" s="1">
        <v>3</v>
      </c>
      <c r="E10" s="1" t="s">
        <v>7</v>
      </c>
      <c r="F10">
        <v>-43.156999999999996</v>
      </c>
      <c r="G10">
        <v>-26.120999999999999</v>
      </c>
      <c r="H10" s="3">
        <v>53.481000000000002</v>
      </c>
      <c r="I10" s="3">
        <v>5.1920000000000002</v>
      </c>
      <c r="J10" s="3">
        <v>5.17</v>
      </c>
      <c r="K10" s="3">
        <v>5.181</v>
      </c>
    </row>
    <row r="11" spans="1:11" x14ac:dyDescent="0.2">
      <c r="A11" s="1">
        <v>1</v>
      </c>
      <c r="B11" s="1">
        <v>1</v>
      </c>
      <c r="C11" s="1"/>
      <c r="D11" s="1">
        <v>3</v>
      </c>
      <c r="E11" s="1" t="s">
        <v>8</v>
      </c>
      <c r="F11">
        <v>41.17</v>
      </c>
      <c r="G11">
        <v>24.928000000000001</v>
      </c>
      <c r="H11" s="3">
        <v>-51.265999999999998</v>
      </c>
      <c r="I11" s="3">
        <v>-5.1059999999999999</v>
      </c>
      <c r="J11" s="3">
        <v>-4.99</v>
      </c>
      <c r="K11" s="3">
        <v>-5.0010000000000003</v>
      </c>
    </row>
    <row r="12" spans="1:11" x14ac:dyDescent="0.2">
      <c r="A12" s="1">
        <v>1</v>
      </c>
      <c r="B12" s="1">
        <v>1</v>
      </c>
      <c r="C12" s="1"/>
      <c r="D12" s="1">
        <v>3</v>
      </c>
      <c r="E12" s="1" t="s">
        <v>9</v>
      </c>
      <c r="F12">
        <v>-25.553999999999998</v>
      </c>
      <c r="G12">
        <v>-15.468999999999999</v>
      </c>
      <c r="H12" s="3">
        <v>31.738</v>
      </c>
      <c r="I12" s="3">
        <v>3.12</v>
      </c>
      <c r="J12" s="3">
        <v>3.0790000000000002</v>
      </c>
      <c r="K12" s="3">
        <v>3.085</v>
      </c>
    </row>
    <row r="13" spans="1:11" x14ac:dyDescent="0.2">
      <c r="A13" s="1">
        <v>1</v>
      </c>
      <c r="B13" s="1">
        <v>1</v>
      </c>
      <c r="C13" s="1"/>
      <c r="D13" s="1">
        <v>3</v>
      </c>
      <c r="E13" s="1" t="s">
        <v>10</v>
      </c>
      <c r="F13">
        <v>-425.87200000000001</v>
      </c>
      <c r="G13">
        <v>-256.70800000000003</v>
      </c>
      <c r="H13" s="3">
        <v>96.599000000000004</v>
      </c>
      <c r="I13" s="3">
        <v>10.398</v>
      </c>
      <c r="J13" s="3">
        <v>9.6920000000000002</v>
      </c>
      <c r="K13" s="3">
        <v>9.7129999999999992</v>
      </c>
    </row>
    <row r="14" spans="1:11" x14ac:dyDescent="0.2">
      <c r="A14" s="1">
        <v>1</v>
      </c>
      <c r="B14" s="1">
        <v>1</v>
      </c>
      <c r="C14" s="1"/>
      <c r="D14" s="1">
        <v>2</v>
      </c>
      <c r="E14" s="1" t="s">
        <v>7</v>
      </c>
      <c r="F14">
        <v>-39.341999999999999</v>
      </c>
      <c r="G14">
        <v>-23.797000000000001</v>
      </c>
      <c r="H14" s="3">
        <v>63.851999999999997</v>
      </c>
      <c r="I14" s="3">
        <v>5.2380000000000004</v>
      </c>
      <c r="J14" s="3">
        <v>5.9329999999999998</v>
      </c>
      <c r="K14" s="3">
        <v>5.9459999999999997</v>
      </c>
    </row>
    <row r="15" spans="1:11" x14ac:dyDescent="0.2">
      <c r="A15" s="1">
        <v>1</v>
      </c>
      <c r="B15" s="1">
        <v>1</v>
      </c>
      <c r="C15" s="1"/>
      <c r="D15" s="1">
        <v>2</v>
      </c>
      <c r="E15" s="1" t="s">
        <v>8</v>
      </c>
      <c r="F15">
        <v>39.536999999999999</v>
      </c>
      <c r="G15">
        <v>23.922000000000001</v>
      </c>
      <c r="H15" s="3">
        <v>-65.53</v>
      </c>
      <c r="I15" s="3">
        <v>-5.5590000000000002</v>
      </c>
      <c r="J15" s="3">
        <v>-6.14</v>
      </c>
      <c r="K15" s="3">
        <v>-6.1529999999999996</v>
      </c>
    </row>
    <row r="16" spans="1:11" x14ac:dyDescent="0.2">
      <c r="A16" s="1">
        <v>1</v>
      </c>
      <c r="B16" s="1">
        <v>1</v>
      </c>
      <c r="C16" s="1"/>
      <c r="D16" s="1">
        <v>2</v>
      </c>
      <c r="E16" s="1" t="s">
        <v>9</v>
      </c>
      <c r="F16">
        <v>-23.902999999999999</v>
      </c>
      <c r="G16">
        <v>-14.46</v>
      </c>
      <c r="H16" s="3">
        <v>39.204999999999998</v>
      </c>
      <c r="I16" s="3">
        <v>3.2719999999999998</v>
      </c>
      <c r="J16" s="3">
        <v>3.6589999999999998</v>
      </c>
      <c r="K16" s="3">
        <v>3.6659999999999999</v>
      </c>
    </row>
    <row r="17" spans="1:11" x14ac:dyDescent="0.2">
      <c r="A17" s="1">
        <v>1</v>
      </c>
      <c r="B17" s="1">
        <v>1</v>
      </c>
      <c r="C17" s="1"/>
      <c r="D17" s="1">
        <v>2</v>
      </c>
      <c r="E17" s="1" t="s">
        <v>10</v>
      </c>
      <c r="F17">
        <v>-572.32600000000002</v>
      </c>
      <c r="G17">
        <v>-345.31400000000002</v>
      </c>
      <c r="H17" s="3">
        <v>160.14400000000001</v>
      </c>
      <c r="I17" s="3">
        <v>16.189</v>
      </c>
      <c r="J17" s="3">
        <v>15.851000000000001</v>
      </c>
      <c r="K17" s="3">
        <v>15.885</v>
      </c>
    </row>
    <row r="18" spans="1:11" x14ac:dyDescent="0.2">
      <c r="A18" s="1">
        <v>1</v>
      </c>
      <c r="B18" s="1">
        <v>1</v>
      </c>
      <c r="C18" s="1"/>
      <c r="D18" s="1">
        <v>1</v>
      </c>
      <c r="E18" s="1" t="s">
        <v>7</v>
      </c>
      <c r="F18">
        <v>-22.757999999999999</v>
      </c>
      <c r="G18">
        <v>-13.760999999999999</v>
      </c>
      <c r="H18" s="3">
        <v>49.006</v>
      </c>
      <c r="I18" s="3">
        <v>2.794</v>
      </c>
      <c r="J18" s="3">
        <v>4.1639999999999997</v>
      </c>
      <c r="K18" s="3">
        <v>4.1719999999999997</v>
      </c>
    </row>
    <row r="19" spans="1:11" x14ac:dyDescent="0.2">
      <c r="A19" s="1">
        <v>1</v>
      </c>
      <c r="B19" s="1">
        <v>1</v>
      </c>
      <c r="C19" s="1"/>
      <c r="D19" s="1">
        <v>1</v>
      </c>
      <c r="E19" s="1" t="s">
        <v>8</v>
      </c>
      <c r="F19">
        <v>11.779</v>
      </c>
      <c r="G19">
        <v>7.1239999999999997</v>
      </c>
      <c r="H19" s="3">
        <v>-58.622999999999998</v>
      </c>
      <c r="I19" s="3">
        <v>-3.464</v>
      </c>
      <c r="J19" s="3">
        <v>-5.0449999999999999</v>
      </c>
      <c r="K19" s="3">
        <v>-5.0549999999999997</v>
      </c>
    </row>
    <row r="20" spans="1:11" x14ac:dyDescent="0.2">
      <c r="A20" s="1">
        <v>1</v>
      </c>
      <c r="B20" s="1">
        <v>1</v>
      </c>
      <c r="C20" s="1"/>
      <c r="D20" s="1">
        <v>1</v>
      </c>
      <c r="E20" s="1" t="s">
        <v>9</v>
      </c>
      <c r="F20">
        <v>-9.0890000000000004</v>
      </c>
      <c r="G20">
        <v>-5.4960000000000004</v>
      </c>
      <c r="H20" s="3">
        <v>28.321999999999999</v>
      </c>
      <c r="I20" s="3">
        <v>1.645</v>
      </c>
      <c r="J20" s="3">
        <v>2.423</v>
      </c>
      <c r="K20" s="3">
        <v>2.4279999999999999</v>
      </c>
    </row>
    <row r="21" spans="1:11" x14ac:dyDescent="0.2">
      <c r="A21" s="1">
        <v>1</v>
      </c>
      <c r="B21" s="1">
        <v>1</v>
      </c>
      <c r="C21" s="1"/>
      <c r="D21" s="1">
        <v>1</v>
      </c>
      <c r="E21" s="1" t="s">
        <v>10</v>
      </c>
      <c r="F21">
        <v>-709.87199999999996</v>
      </c>
      <c r="G21">
        <v>-428.51799999999997</v>
      </c>
      <c r="H21" s="3">
        <v>225.505</v>
      </c>
      <c r="I21" s="3">
        <v>20.684000000000001</v>
      </c>
      <c r="J21" s="3">
        <v>21.84</v>
      </c>
      <c r="K21" s="3">
        <v>21.885999999999999</v>
      </c>
    </row>
    <row r="22" spans="1:11" x14ac:dyDescent="0.2">
      <c r="A22" s="1">
        <v>1</v>
      </c>
      <c r="B22" s="1">
        <v>2</v>
      </c>
      <c r="C22" s="1"/>
      <c r="D22" s="1">
        <v>5</v>
      </c>
      <c r="E22" s="1" t="s">
        <v>7</v>
      </c>
      <c r="F22">
        <v>-20.010000000000002</v>
      </c>
      <c r="G22">
        <v>-12.795</v>
      </c>
      <c r="H22" s="3">
        <v>65.349000000000004</v>
      </c>
      <c r="I22" s="3">
        <v>8.282</v>
      </c>
      <c r="J22" s="3">
        <v>6.6239999999999997</v>
      </c>
      <c r="K22" s="3">
        <v>6.6379999999999999</v>
      </c>
    </row>
    <row r="23" spans="1:11" x14ac:dyDescent="0.2">
      <c r="A23" s="1">
        <v>1</v>
      </c>
      <c r="B23" s="1">
        <v>2</v>
      </c>
      <c r="C23" s="1"/>
      <c r="D23" s="1">
        <v>5</v>
      </c>
      <c r="E23" s="1" t="s">
        <v>8</v>
      </c>
      <c r="F23">
        <v>20.558</v>
      </c>
      <c r="G23">
        <v>13.278</v>
      </c>
      <c r="H23" s="3">
        <v>-49.171999999999997</v>
      </c>
      <c r="I23" s="3">
        <v>-7.06</v>
      </c>
      <c r="J23" s="3">
        <v>-4.782</v>
      </c>
      <c r="K23" s="3">
        <v>-4.7919999999999998</v>
      </c>
    </row>
    <row r="24" spans="1:11" x14ac:dyDescent="0.2">
      <c r="A24" s="1">
        <v>1</v>
      </c>
      <c r="B24" s="1">
        <v>2</v>
      </c>
      <c r="C24" s="1"/>
      <c r="D24" s="1">
        <v>5</v>
      </c>
      <c r="E24" s="1" t="s">
        <v>9</v>
      </c>
      <c r="F24">
        <v>-12.292999999999999</v>
      </c>
      <c r="G24">
        <v>-7.9009999999999998</v>
      </c>
      <c r="H24" s="3">
        <v>34.462000000000003</v>
      </c>
      <c r="I24" s="3">
        <v>4.6390000000000002</v>
      </c>
      <c r="J24" s="3">
        <v>3.456</v>
      </c>
      <c r="K24" s="3">
        <v>3.464</v>
      </c>
    </row>
    <row r="25" spans="1:11" x14ac:dyDescent="0.2">
      <c r="A25" s="1">
        <v>1</v>
      </c>
      <c r="B25" s="1">
        <v>2</v>
      </c>
      <c r="C25" s="1"/>
      <c r="D25" s="1">
        <v>5</v>
      </c>
      <c r="E25" s="1" t="s">
        <v>10</v>
      </c>
      <c r="F25">
        <v>-281.59199999999998</v>
      </c>
      <c r="G25">
        <v>-167.61799999999999</v>
      </c>
      <c r="H25" s="3">
        <v>3.7629999999999999</v>
      </c>
      <c r="I25" s="3">
        <v>0.42499999999999999</v>
      </c>
      <c r="J25" s="3">
        <v>0.38100000000000001</v>
      </c>
      <c r="K25" s="3">
        <v>0.38200000000000001</v>
      </c>
    </row>
    <row r="26" spans="1:11" x14ac:dyDescent="0.2">
      <c r="A26" s="1">
        <v>1</v>
      </c>
      <c r="B26" s="1">
        <v>2</v>
      </c>
      <c r="C26" s="1"/>
      <c r="D26" s="1">
        <v>4</v>
      </c>
      <c r="E26" s="1" t="s">
        <v>7</v>
      </c>
      <c r="F26">
        <v>-15.708</v>
      </c>
      <c r="G26">
        <v>-9.4079999999999995</v>
      </c>
      <c r="H26" s="3">
        <v>120.803</v>
      </c>
      <c r="I26" s="3">
        <v>11.411</v>
      </c>
      <c r="J26" s="3">
        <v>11.695</v>
      </c>
      <c r="K26" s="3">
        <v>11.72</v>
      </c>
    </row>
    <row r="27" spans="1:11" x14ac:dyDescent="0.2">
      <c r="A27" s="1">
        <v>1</v>
      </c>
      <c r="B27" s="1">
        <v>2</v>
      </c>
      <c r="C27" s="1"/>
      <c r="D27" s="1">
        <v>4</v>
      </c>
      <c r="E27" s="1" t="s">
        <v>8</v>
      </c>
      <c r="F27">
        <v>14.311</v>
      </c>
      <c r="G27">
        <v>8.7210000000000001</v>
      </c>
      <c r="H27" s="3">
        <v>-89.994</v>
      </c>
      <c r="I27" s="3">
        <v>-8.9580000000000002</v>
      </c>
      <c r="J27" s="3">
        <v>-8.7579999999999991</v>
      </c>
      <c r="K27" s="3">
        <v>-8.7759999999999998</v>
      </c>
    </row>
    <row r="28" spans="1:11" x14ac:dyDescent="0.2">
      <c r="A28" s="1">
        <v>1</v>
      </c>
      <c r="B28" s="1">
        <v>2</v>
      </c>
      <c r="C28" s="1"/>
      <c r="D28" s="1">
        <v>4</v>
      </c>
      <c r="E28" s="1" t="s">
        <v>9</v>
      </c>
      <c r="F28">
        <v>-9.0969999999999995</v>
      </c>
      <c r="G28">
        <v>-5.4939999999999998</v>
      </c>
      <c r="H28" s="3">
        <v>63.671999999999997</v>
      </c>
      <c r="I28" s="3">
        <v>6.1660000000000004</v>
      </c>
      <c r="J28" s="3">
        <v>6.1980000000000004</v>
      </c>
      <c r="K28" s="3">
        <v>6.2110000000000003</v>
      </c>
    </row>
    <row r="29" spans="1:11" x14ac:dyDescent="0.2">
      <c r="A29" s="1">
        <v>1</v>
      </c>
      <c r="B29" s="1">
        <v>2</v>
      </c>
      <c r="C29" s="1"/>
      <c r="D29" s="1">
        <v>4</v>
      </c>
      <c r="E29" s="1" t="s">
        <v>10</v>
      </c>
      <c r="F29">
        <v>-584.50900000000001</v>
      </c>
      <c r="G29">
        <v>-351.101</v>
      </c>
      <c r="H29" s="3">
        <v>10.651</v>
      </c>
      <c r="I29" s="3">
        <v>1.137</v>
      </c>
      <c r="J29" s="3">
        <v>1.069</v>
      </c>
      <c r="K29" s="3">
        <v>1.071</v>
      </c>
    </row>
    <row r="30" spans="1:11" x14ac:dyDescent="0.2">
      <c r="A30" s="1">
        <v>1</v>
      </c>
      <c r="B30" s="1">
        <v>2</v>
      </c>
      <c r="C30" s="1"/>
      <c r="D30" s="1">
        <v>3</v>
      </c>
      <c r="E30" s="1" t="s">
        <v>7</v>
      </c>
      <c r="F30">
        <v>-17.920000000000002</v>
      </c>
      <c r="G30">
        <v>-11.127000000000001</v>
      </c>
      <c r="H30" s="3">
        <v>162.45699999999999</v>
      </c>
      <c r="I30" s="3">
        <v>15.714</v>
      </c>
      <c r="J30" s="3">
        <v>15.555</v>
      </c>
      <c r="K30" s="3">
        <v>15.587999999999999</v>
      </c>
    </row>
    <row r="31" spans="1:11" x14ac:dyDescent="0.2">
      <c r="A31" s="1">
        <v>1</v>
      </c>
      <c r="B31" s="1">
        <v>2</v>
      </c>
      <c r="C31" s="1"/>
      <c r="D31" s="1">
        <v>3</v>
      </c>
      <c r="E31" s="1" t="s">
        <v>8</v>
      </c>
      <c r="F31">
        <v>15.912000000000001</v>
      </c>
      <c r="G31">
        <v>9.9030000000000005</v>
      </c>
      <c r="H31" s="3">
        <v>-131.33099999999999</v>
      </c>
      <c r="I31" s="3">
        <v>-13.877000000000001</v>
      </c>
      <c r="J31" s="3">
        <v>-12.858000000000001</v>
      </c>
      <c r="K31" s="3">
        <v>-12.885</v>
      </c>
    </row>
    <row r="32" spans="1:11" x14ac:dyDescent="0.2">
      <c r="A32" s="1">
        <v>1</v>
      </c>
      <c r="B32" s="1">
        <v>2</v>
      </c>
      <c r="C32" s="1"/>
      <c r="D32" s="1">
        <v>3</v>
      </c>
      <c r="E32" s="1" t="s">
        <v>9</v>
      </c>
      <c r="F32">
        <v>-10.252000000000001</v>
      </c>
      <c r="G32">
        <v>-6.3730000000000002</v>
      </c>
      <c r="H32" s="3">
        <v>88.778999999999996</v>
      </c>
      <c r="I32" s="3">
        <v>8.9570000000000007</v>
      </c>
      <c r="J32" s="3">
        <v>8.61</v>
      </c>
      <c r="K32" s="3">
        <v>8.6280000000000001</v>
      </c>
    </row>
    <row r="33" spans="1:11" x14ac:dyDescent="0.2">
      <c r="A33" s="1">
        <v>1</v>
      </c>
      <c r="B33" s="1">
        <v>2</v>
      </c>
      <c r="C33" s="1"/>
      <c r="D33" s="1">
        <v>3</v>
      </c>
      <c r="E33" s="1" t="s">
        <v>10</v>
      </c>
      <c r="F33">
        <v>-892.149</v>
      </c>
      <c r="G33">
        <v>-537.35199999999998</v>
      </c>
      <c r="H33" s="3">
        <v>19.608000000000001</v>
      </c>
      <c r="I33" s="3">
        <v>2.016</v>
      </c>
      <c r="J33" s="3">
        <v>1.9510000000000001</v>
      </c>
      <c r="K33" s="3">
        <v>1.9550000000000001</v>
      </c>
    </row>
    <row r="34" spans="1:11" x14ac:dyDescent="0.2">
      <c r="A34" s="1">
        <v>1</v>
      </c>
      <c r="B34" s="1">
        <v>2</v>
      </c>
      <c r="C34" s="1"/>
      <c r="D34" s="1">
        <v>2</v>
      </c>
      <c r="E34" s="1" t="s">
        <v>7</v>
      </c>
      <c r="F34">
        <v>-12.731999999999999</v>
      </c>
      <c r="G34">
        <v>-7.7430000000000003</v>
      </c>
      <c r="H34" s="3">
        <v>180.23599999999999</v>
      </c>
      <c r="I34" s="3">
        <v>14.439</v>
      </c>
      <c r="J34" s="3">
        <v>16.547000000000001</v>
      </c>
      <c r="K34" s="3">
        <v>16.582000000000001</v>
      </c>
    </row>
    <row r="35" spans="1:11" x14ac:dyDescent="0.2">
      <c r="A35" s="1">
        <v>1</v>
      </c>
      <c r="B35" s="1">
        <v>2</v>
      </c>
      <c r="C35" s="1"/>
      <c r="D35" s="1">
        <v>2</v>
      </c>
      <c r="E35" s="1" t="s">
        <v>8</v>
      </c>
      <c r="F35">
        <v>11.83</v>
      </c>
      <c r="G35">
        <v>7.2629999999999999</v>
      </c>
      <c r="H35" s="3">
        <v>-167.84299999999999</v>
      </c>
      <c r="I35" s="3">
        <v>-17.745999999999999</v>
      </c>
      <c r="J35" s="3">
        <v>-16.422000000000001</v>
      </c>
      <c r="K35" s="3">
        <v>-16.457000000000001</v>
      </c>
    </row>
    <row r="36" spans="1:11" x14ac:dyDescent="0.2">
      <c r="A36" s="1">
        <v>1</v>
      </c>
      <c r="B36" s="1">
        <v>2</v>
      </c>
      <c r="C36" s="1"/>
      <c r="D36" s="1">
        <v>2</v>
      </c>
      <c r="E36" s="1" t="s">
        <v>9</v>
      </c>
      <c r="F36">
        <v>-7.4429999999999996</v>
      </c>
      <c r="G36">
        <v>-4.5469999999999997</v>
      </c>
      <c r="H36" s="3">
        <v>105.262</v>
      </c>
      <c r="I36" s="3">
        <v>9.7040000000000006</v>
      </c>
      <c r="J36" s="3">
        <v>9.9909999999999997</v>
      </c>
      <c r="K36" s="3">
        <v>10.012</v>
      </c>
    </row>
    <row r="37" spans="1:11" x14ac:dyDescent="0.2">
      <c r="A37" s="1">
        <v>1</v>
      </c>
      <c r="B37" s="1">
        <v>2</v>
      </c>
      <c r="C37" s="1"/>
      <c r="D37" s="1">
        <v>2</v>
      </c>
      <c r="E37" s="1" t="s">
        <v>10</v>
      </c>
      <c r="F37">
        <v>-1203.0309999999999</v>
      </c>
      <c r="G37">
        <v>-725.53800000000001</v>
      </c>
      <c r="H37" s="3">
        <v>28.699000000000002</v>
      </c>
      <c r="I37" s="3">
        <v>2.9239999999999999</v>
      </c>
      <c r="J37" s="3">
        <v>2.8439999999999999</v>
      </c>
      <c r="K37" s="3">
        <v>2.85</v>
      </c>
    </row>
    <row r="38" spans="1:11" x14ac:dyDescent="0.2">
      <c r="A38" s="1">
        <v>1</v>
      </c>
      <c r="B38" s="1">
        <v>2</v>
      </c>
      <c r="C38" s="1"/>
      <c r="D38" s="1">
        <v>1</v>
      </c>
      <c r="E38" s="1" t="s">
        <v>7</v>
      </c>
      <c r="F38">
        <v>-4.5839999999999996</v>
      </c>
      <c r="G38">
        <v>-2.7759999999999998</v>
      </c>
      <c r="H38" s="3">
        <v>161.54599999999999</v>
      </c>
      <c r="I38" s="3">
        <v>-8.57</v>
      </c>
      <c r="J38" s="3">
        <v>12.911</v>
      </c>
      <c r="K38" s="3">
        <v>12.938000000000001</v>
      </c>
    </row>
    <row r="39" spans="1:11" x14ac:dyDescent="0.2">
      <c r="A39" s="1">
        <v>1</v>
      </c>
      <c r="B39" s="1">
        <v>2</v>
      </c>
      <c r="C39" s="1"/>
      <c r="D39" s="1">
        <v>1</v>
      </c>
      <c r="E39" s="1" t="s">
        <v>8</v>
      </c>
      <c r="F39">
        <v>5.1319999999999997</v>
      </c>
      <c r="G39">
        <v>3.121</v>
      </c>
      <c r="H39" s="3">
        <v>-323.16399999999999</v>
      </c>
      <c r="I39" s="3">
        <v>-18.507999999999999</v>
      </c>
      <c r="J39" s="3">
        <v>-27.524999999999999</v>
      </c>
      <c r="K39" s="3">
        <v>-27.582999999999998</v>
      </c>
    </row>
    <row r="40" spans="1:11" x14ac:dyDescent="0.2">
      <c r="A40" s="1">
        <v>1</v>
      </c>
      <c r="B40" s="1">
        <v>2</v>
      </c>
      <c r="C40" s="1"/>
      <c r="D40" s="1">
        <v>1</v>
      </c>
      <c r="E40" s="1" t="s">
        <v>9</v>
      </c>
      <c r="F40">
        <v>-2.5569999999999999</v>
      </c>
      <c r="G40">
        <v>-1.552</v>
      </c>
      <c r="H40" s="3">
        <v>127.482</v>
      </c>
      <c r="I40" s="3">
        <v>6.9749999999999996</v>
      </c>
      <c r="J40" s="3">
        <v>10.641</v>
      </c>
      <c r="K40" s="3">
        <v>10.664</v>
      </c>
    </row>
    <row r="41" spans="1:11" x14ac:dyDescent="0.2">
      <c r="A41" s="1">
        <v>1</v>
      </c>
      <c r="B41" s="1">
        <v>2</v>
      </c>
      <c r="C41" s="1"/>
      <c r="D41" s="1">
        <v>1</v>
      </c>
      <c r="E41" s="1" t="s">
        <v>10</v>
      </c>
      <c r="F41">
        <v>-1525.201</v>
      </c>
      <c r="G41">
        <v>-920.48299999999995</v>
      </c>
      <c r="H41" s="3">
        <v>40.036000000000001</v>
      </c>
      <c r="I41" s="3">
        <v>3.6890000000000001</v>
      </c>
      <c r="J41" s="3">
        <v>3.883</v>
      </c>
      <c r="K41" s="3">
        <v>3.891</v>
      </c>
    </row>
    <row r="42" spans="1:11" x14ac:dyDescent="0.2">
      <c r="A42" s="1">
        <v>1</v>
      </c>
      <c r="B42" s="1">
        <v>3</v>
      </c>
      <c r="C42" s="1"/>
      <c r="D42" s="1">
        <v>5</v>
      </c>
      <c r="E42" s="1" t="s">
        <v>7</v>
      </c>
      <c r="F42">
        <v>49.295999999999999</v>
      </c>
      <c r="G42">
        <v>28.001000000000001</v>
      </c>
      <c r="H42" s="3">
        <v>70.552999999999997</v>
      </c>
      <c r="I42" s="3">
        <v>8.9789999999999992</v>
      </c>
      <c r="J42" s="3">
        <v>7.1470000000000002</v>
      </c>
      <c r="K42" s="3">
        <v>7.1619999999999999</v>
      </c>
    </row>
    <row r="43" spans="1:11" x14ac:dyDescent="0.2">
      <c r="A43" s="1">
        <v>1</v>
      </c>
      <c r="B43" s="1">
        <v>3</v>
      </c>
      <c r="C43" s="1"/>
      <c r="D43" s="1">
        <v>5</v>
      </c>
      <c r="E43" s="1" t="s">
        <v>8</v>
      </c>
      <c r="F43">
        <v>-37.843000000000004</v>
      </c>
      <c r="G43">
        <v>-21.210999999999999</v>
      </c>
      <c r="H43" s="3">
        <v>-54.825000000000003</v>
      </c>
      <c r="I43" s="3">
        <v>-7.7610000000000001</v>
      </c>
      <c r="J43" s="3">
        <v>-5.3719999999999999</v>
      </c>
      <c r="K43" s="3">
        <v>-5.383</v>
      </c>
    </row>
    <row r="44" spans="1:11" x14ac:dyDescent="0.2">
      <c r="A44" s="1">
        <v>1</v>
      </c>
      <c r="B44" s="1">
        <v>3</v>
      </c>
      <c r="C44" s="1"/>
      <c r="D44" s="1">
        <v>5</v>
      </c>
      <c r="E44" s="1" t="s">
        <v>9</v>
      </c>
      <c r="F44">
        <v>26.405999999999999</v>
      </c>
      <c r="G44">
        <v>14.913</v>
      </c>
      <c r="H44" s="3">
        <v>37.802</v>
      </c>
      <c r="I44" s="3">
        <v>5.0650000000000004</v>
      </c>
      <c r="J44" s="3">
        <v>3.794</v>
      </c>
      <c r="K44" s="3">
        <v>3.802</v>
      </c>
    </row>
    <row r="45" spans="1:11" x14ac:dyDescent="0.2">
      <c r="A45" s="1">
        <v>1</v>
      </c>
      <c r="B45" s="1">
        <v>3</v>
      </c>
      <c r="C45" s="1"/>
      <c r="D45" s="1">
        <v>5</v>
      </c>
      <c r="E45" s="1" t="s">
        <v>10</v>
      </c>
      <c r="F45">
        <v>-228.61799999999999</v>
      </c>
      <c r="G45">
        <v>-137.078</v>
      </c>
      <c r="H45" s="3">
        <v>1.905</v>
      </c>
      <c r="I45" s="3">
        <v>0.28899999999999998</v>
      </c>
      <c r="J45" s="3">
        <v>0.14199999999999999</v>
      </c>
      <c r="K45" s="3">
        <v>0.14199999999999999</v>
      </c>
    </row>
    <row r="46" spans="1:11" x14ac:dyDescent="0.2">
      <c r="A46" s="1">
        <v>1</v>
      </c>
      <c r="B46" s="1">
        <v>3</v>
      </c>
      <c r="C46" s="1"/>
      <c r="D46" s="1">
        <v>4</v>
      </c>
      <c r="E46" s="1" t="s">
        <v>7</v>
      </c>
      <c r="F46">
        <v>29.364000000000001</v>
      </c>
      <c r="G46">
        <v>17.327000000000002</v>
      </c>
      <c r="H46" s="3">
        <v>128.53899999999999</v>
      </c>
      <c r="I46" s="3">
        <v>12.222</v>
      </c>
      <c r="J46" s="3">
        <v>12.468999999999999</v>
      </c>
      <c r="K46" s="3">
        <v>12.494999999999999</v>
      </c>
    </row>
    <row r="47" spans="1:11" x14ac:dyDescent="0.2">
      <c r="A47" s="1">
        <v>1</v>
      </c>
      <c r="B47" s="1">
        <v>3</v>
      </c>
      <c r="C47" s="1"/>
      <c r="D47" s="1">
        <v>4</v>
      </c>
      <c r="E47" s="1" t="s">
        <v>8</v>
      </c>
      <c r="F47">
        <v>-28.338999999999999</v>
      </c>
      <c r="G47">
        <v>-16.565000000000001</v>
      </c>
      <c r="H47" s="3">
        <v>-98.917000000000002</v>
      </c>
      <c r="I47" s="3">
        <v>-9.86</v>
      </c>
      <c r="J47" s="3">
        <v>-9.6489999999999991</v>
      </c>
      <c r="K47" s="3">
        <v>-9.6690000000000005</v>
      </c>
    </row>
    <row r="48" spans="1:11" x14ac:dyDescent="0.2">
      <c r="A48" s="1">
        <v>1</v>
      </c>
      <c r="B48" s="1">
        <v>3</v>
      </c>
      <c r="C48" s="1"/>
      <c r="D48" s="1">
        <v>4</v>
      </c>
      <c r="E48" s="1" t="s">
        <v>9</v>
      </c>
      <c r="F48">
        <v>17.486000000000001</v>
      </c>
      <c r="G48">
        <v>10.271000000000001</v>
      </c>
      <c r="H48" s="3">
        <v>68.757000000000005</v>
      </c>
      <c r="I48" s="3">
        <v>6.6870000000000003</v>
      </c>
      <c r="J48" s="3">
        <v>6.702</v>
      </c>
      <c r="K48" s="3">
        <v>6.7160000000000002</v>
      </c>
    </row>
    <row r="49" spans="1:11" x14ac:dyDescent="0.2">
      <c r="A49" s="1">
        <v>1</v>
      </c>
      <c r="B49" s="1">
        <v>3</v>
      </c>
      <c r="C49" s="1"/>
      <c r="D49" s="1">
        <v>4</v>
      </c>
      <c r="E49" s="1" t="s">
        <v>10</v>
      </c>
      <c r="F49">
        <v>-492.834</v>
      </c>
      <c r="G49">
        <v>-298.30900000000003</v>
      </c>
      <c r="H49" s="3">
        <v>8.0869999999999997</v>
      </c>
      <c r="I49" s="3">
        <v>1.0580000000000001</v>
      </c>
      <c r="J49" s="3">
        <v>0.79400000000000004</v>
      </c>
      <c r="K49" s="3">
        <v>0.79600000000000004</v>
      </c>
    </row>
    <row r="50" spans="1:11" x14ac:dyDescent="0.2">
      <c r="A50" s="1">
        <v>1</v>
      </c>
      <c r="B50" s="1">
        <v>3</v>
      </c>
      <c r="C50" s="1"/>
      <c r="D50" s="1">
        <v>3</v>
      </c>
      <c r="E50" s="1" t="s">
        <v>7</v>
      </c>
      <c r="F50">
        <v>36.079000000000001</v>
      </c>
      <c r="G50">
        <v>20.870999999999999</v>
      </c>
      <c r="H50" s="3">
        <v>177.28299999999999</v>
      </c>
      <c r="I50" s="3">
        <v>17.187000000000001</v>
      </c>
      <c r="J50" s="3">
        <v>17.004000000000001</v>
      </c>
      <c r="K50" s="3">
        <v>17.04</v>
      </c>
    </row>
    <row r="51" spans="1:11" x14ac:dyDescent="0.2">
      <c r="A51" s="1">
        <v>1</v>
      </c>
      <c r="B51" s="1">
        <v>3</v>
      </c>
      <c r="C51" s="1"/>
      <c r="D51" s="1">
        <v>3</v>
      </c>
      <c r="E51" s="1" t="s">
        <v>8</v>
      </c>
      <c r="F51">
        <v>-32.036999999999999</v>
      </c>
      <c r="G51">
        <v>-18.510000000000002</v>
      </c>
      <c r="H51" s="3">
        <v>-145.50700000000001</v>
      </c>
      <c r="I51" s="3">
        <v>-15.336</v>
      </c>
      <c r="J51" s="3">
        <v>-14.252000000000001</v>
      </c>
      <c r="K51" s="3">
        <v>-14.282</v>
      </c>
    </row>
    <row r="52" spans="1:11" x14ac:dyDescent="0.2">
      <c r="A52" s="1">
        <v>1</v>
      </c>
      <c r="B52" s="1">
        <v>3</v>
      </c>
      <c r="C52" s="1"/>
      <c r="D52" s="1">
        <v>3</v>
      </c>
      <c r="E52" s="1" t="s">
        <v>9</v>
      </c>
      <c r="F52">
        <v>20.640999999999998</v>
      </c>
      <c r="G52">
        <v>11.933999999999999</v>
      </c>
      <c r="H52" s="3">
        <v>97.603999999999999</v>
      </c>
      <c r="I52" s="3">
        <v>9.8469999999999995</v>
      </c>
      <c r="J52" s="3">
        <v>9.4719999999999995</v>
      </c>
      <c r="K52" s="3">
        <v>9.4920000000000009</v>
      </c>
    </row>
    <row r="53" spans="1:11" x14ac:dyDescent="0.2">
      <c r="A53" s="1">
        <v>1</v>
      </c>
      <c r="B53" s="1">
        <v>3</v>
      </c>
      <c r="C53" s="1"/>
      <c r="D53" s="1">
        <v>3</v>
      </c>
      <c r="E53" s="1" t="s">
        <v>10</v>
      </c>
      <c r="F53">
        <v>-756.02200000000005</v>
      </c>
      <c r="G53">
        <v>-458.887</v>
      </c>
      <c r="H53" s="3">
        <v>21.209</v>
      </c>
      <c r="I53" s="3">
        <v>2.4079999999999999</v>
      </c>
      <c r="J53" s="3">
        <v>2.141</v>
      </c>
      <c r="K53" s="3">
        <v>2.1459999999999999</v>
      </c>
    </row>
    <row r="54" spans="1:11" x14ac:dyDescent="0.2">
      <c r="A54" s="1">
        <v>1</v>
      </c>
      <c r="B54" s="1">
        <v>3</v>
      </c>
      <c r="C54" s="1"/>
      <c r="D54" s="1">
        <v>2</v>
      </c>
      <c r="E54" s="1" t="s">
        <v>7</v>
      </c>
      <c r="F54">
        <v>29.706</v>
      </c>
      <c r="G54">
        <v>17.401</v>
      </c>
      <c r="H54" s="3">
        <v>197.892</v>
      </c>
      <c r="I54" s="3">
        <v>15.925000000000001</v>
      </c>
      <c r="J54" s="3">
        <v>18.202999999999999</v>
      </c>
      <c r="K54" s="3">
        <v>18.242000000000001</v>
      </c>
    </row>
    <row r="55" spans="1:11" x14ac:dyDescent="0.2">
      <c r="A55" s="1">
        <v>1</v>
      </c>
      <c r="B55" s="1">
        <v>3</v>
      </c>
      <c r="C55" s="1"/>
      <c r="D55" s="1">
        <v>2</v>
      </c>
      <c r="E55" s="1" t="s">
        <v>8</v>
      </c>
      <c r="F55">
        <v>-31.146999999999998</v>
      </c>
      <c r="G55">
        <v>-18.195</v>
      </c>
      <c r="H55" s="3">
        <v>-189.523</v>
      </c>
      <c r="I55" s="3">
        <v>-19.236999999999998</v>
      </c>
      <c r="J55" s="3">
        <v>-18.395</v>
      </c>
      <c r="K55" s="3">
        <v>-18.434000000000001</v>
      </c>
    </row>
    <row r="56" spans="1:11" x14ac:dyDescent="0.2">
      <c r="A56" s="1">
        <v>1</v>
      </c>
      <c r="B56" s="1">
        <v>3</v>
      </c>
      <c r="C56" s="1"/>
      <c r="D56" s="1">
        <v>2</v>
      </c>
      <c r="E56" s="1" t="s">
        <v>9</v>
      </c>
      <c r="F56">
        <v>18.440000000000001</v>
      </c>
      <c r="G56">
        <v>10.787000000000001</v>
      </c>
      <c r="H56" s="3">
        <v>117.227</v>
      </c>
      <c r="I56" s="3">
        <v>10.616</v>
      </c>
      <c r="J56" s="3">
        <v>11.09</v>
      </c>
      <c r="K56" s="3">
        <v>11.114000000000001</v>
      </c>
    </row>
    <row r="57" spans="1:11" x14ac:dyDescent="0.2">
      <c r="A57" s="1">
        <v>1</v>
      </c>
      <c r="B57" s="1">
        <v>3</v>
      </c>
      <c r="C57" s="1"/>
      <c r="D57" s="1">
        <v>2</v>
      </c>
      <c r="E57" s="1" t="s">
        <v>10</v>
      </c>
      <c r="F57">
        <v>-1019.497</v>
      </c>
      <c r="G57">
        <v>-619.62400000000002</v>
      </c>
      <c r="H57" s="3">
        <v>40.505000000000003</v>
      </c>
      <c r="I57" s="3">
        <v>4.1760000000000002</v>
      </c>
      <c r="J57" s="3">
        <v>4.0220000000000002</v>
      </c>
      <c r="K57" s="3">
        <v>4.0309999999999997</v>
      </c>
    </row>
    <row r="58" spans="1:11" x14ac:dyDescent="0.2">
      <c r="A58" s="1">
        <v>1</v>
      </c>
      <c r="B58" s="1">
        <v>3</v>
      </c>
      <c r="C58" s="1"/>
      <c r="D58" s="1">
        <v>1</v>
      </c>
      <c r="E58" s="1" t="s">
        <v>7</v>
      </c>
      <c r="F58">
        <v>20.609000000000002</v>
      </c>
      <c r="G58">
        <v>12.146000000000001</v>
      </c>
      <c r="H58" s="3">
        <v>176.54400000000001</v>
      </c>
      <c r="I58" s="3">
        <v>-9.3539999999999992</v>
      </c>
      <c r="J58" s="3">
        <v>14.237</v>
      </c>
      <c r="K58" s="3">
        <v>14.266999999999999</v>
      </c>
    </row>
    <row r="59" spans="1:11" x14ac:dyDescent="0.2">
      <c r="A59" s="1">
        <v>1</v>
      </c>
      <c r="B59" s="1">
        <v>3</v>
      </c>
      <c r="C59" s="1"/>
      <c r="D59" s="1">
        <v>1</v>
      </c>
      <c r="E59" s="1" t="s">
        <v>8</v>
      </c>
      <c r="F59">
        <v>-7.4649999999999999</v>
      </c>
      <c r="G59">
        <v>-4.34</v>
      </c>
      <c r="H59" s="3">
        <v>-330.69900000000001</v>
      </c>
      <c r="I59" s="3">
        <v>-18.981000000000002</v>
      </c>
      <c r="J59" s="3">
        <v>-28.187999999999999</v>
      </c>
      <c r="K59" s="3">
        <v>-28.248000000000001</v>
      </c>
    </row>
    <row r="60" spans="1:11" x14ac:dyDescent="0.2">
      <c r="A60" s="1">
        <v>1</v>
      </c>
      <c r="B60" s="1">
        <v>3</v>
      </c>
      <c r="C60" s="1"/>
      <c r="D60" s="1">
        <v>1</v>
      </c>
      <c r="E60" s="1" t="s">
        <v>9</v>
      </c>
      <c r="F60">
        <v>7.3879999999999999</v>
      </c>
      <c r="G60">
        <v>4.3380000000000001</v>
      </c>
      <c r="H60" s="3">
        <v>133.42400000000001</v>
      </c>
      <c r="I60" s="3">
        <v>7.335</v>
      </c>
      <c r="J60" s="3">
        <v>11.164</v>
      </c>
      <c r="K60" s="3">
        <v>11.188000000000001</v>
      </c>
    </row>
    <row r="61" spans="1:11" x14ac:dyDescent="0.2">
      <c r="A61" s="1">
        <v>1</v>
      </c>
      <c r="B61" s="1">
        <v>3</v>
      </c>
      <c r="C61" s="1"/>
      <c r="D61" s="1">
        <v>1</v>
      </c>
      <c r="E61" s="1" t="s">
        <v>10</v>
      </c>
      <c r="F61">
        <v>-1282.373</v>
      </c>
      <c r="G61">
        <v>-779.92499999999995</v>
      </c>
      <c r="H61" s="3">
        <v>63.453000000000003</v>
      </c>
      <c r="I61" s="3">
        <v>5.67</v>
      </c>
      <c r="J61" s="3">
        <v>6.1029999999999998</v>
      </c>
      <c r="K61" s="3">
        <v>6.1159999999999997</v>
      </c>
    </row>
    <row r="62" spans="1:11" x14ac:dyDescent="0.2">
      <c r="A62" s="1">
        <v>1</v>
      </c>
      <c r="B62" s="1">
        <v>4</v>
      </c>
      <c r="C62" s="1"/>
      <c r="D62" s="1">
        <v>5</v>
      </c>
      <c r="E62" s="1" t="s">
        <v>7</v>
      </c>
      <c r="F62">
        <v>-12.260999999999999</v>
      </c>
      <c r="G62">
        <v>-8.4049999999999994</v>
      </c>
      <c r="H62" s="3">
        <v>63.911000000000001</v>
      </c>
      <c r="I62" s="3">
        <v>8.173</v>
      </c>
      <c r="J62" s="3">
        <v>6.4690000000000003</v>
      </c>
      <c r="K62" s="3">
        <v>6.4829999999999997</v>
      </c>
    </row>
    <row r="63" spans="1:11" x14ac:dyDescent="0.2">
      <c r="A63" s="1">
        <v>1</v>
      </c>
      <c r="B63" s="1">
        <v>4</v>
      </c>
      <c r="C63" s="1"/>
      <c r="D63" s="1">
        <v>5</v>
      </c>
      <c r="E63" s="1" t="s">
        <v>8</v>
      </c>
      <c r="F63">
        <v>6.601</v>
      </c>
      <c r="G63">
        <v>5.2329999999999997</v>
      </c>
      <c r="H63" s="3">
        <v>-48.33</v>
      </c>
      <c r="I63" s="3">
        <v>-6.9880000000000004</v>
      </c>
      <c r="J63" s="3">
        <v>-4.6689999999999996</v>
      </c>
      <c r="K63" s="3">
        <v>-4.6790000000000003</v>
      </c>
    </row>
    <row r="64" spans="1:11" x14ac:dyDescent="0.2">
      <c r="A64" s="1">
        <v>1</v>
      </c>
      <c r="B64" s="1">
        <v>4</v>
      </c>
      <c r="C64" s="1"/>
      <c r="D64" s="1">
        <v>5</v>
      </c>
      <c r="E64" s="1" t="s">
        <v>9</v>
      </c>
      <c r="F64">
        <v>-5.7160000000000002</v>
      </c>
      <c r="G64">
        <v>-4.133</v>
      </c>
      <c r="H64" s="3">
        <v>33.765999999999998</v>
      </c>
      <c r="I64" s="3">
        <v>4.585</v>
      </c>
      <c r="J64" s="3">
        <v>3.375</v>
      </c>
      <c r="K64" s="3">
        <v>3.3820000000000001</v>
      </c>
    </row>
    <row r="65" spans="1:11" x14ac:dyDescent="0.2">
      <c r="A65" s="1">
        <v>1</v>
      </c>
      <c r="B65" s="1">
        <v>4</v>
      </c>
      <c r="C65" s="1"/>
      <c r="D65" s="1">
        <v>5</v>
      </c>
      <c r="E65" s="1" t="s">
        <v>10</v>
      </c>
      <c r="F65">
        <v>-183.714</v>
      </c>
      <c r="G65">
        <v>-111.36499999999999</v>
      </c>
      <c r="H65" s="3">
        <v>-6.532</v>
      </c>
      <c r="I65" s="3">
        <v>-0.89800000000000002</v>
      </c>
      <c r="J65" s="3">
        <v>-0.64700000000000002</v>
      </c>
      <c r="K65" s="3">
        <v>-0.64900000000000002</v>
      </c>
    </row>
    <row r="66" spans="1:11" x14ac:dyDescent="0.2">
      <c r="A66" s="1">
        <v>1</v>
      </c>
      <c r="B66" s="1">
        <v>4</v>
      </c>
      <c r="C66" s="1"/>
      <c r="D66" s="1">
        <v>4</v>
      </c>
      <c r="E66" s="1" t="s">
        <v>7</v>
      </c>
      <c r="F66">
        <v>0.54100000000000004</v>
      </c>
      <c r="G66">
        <v>-1.0999999999999999E-2</v>
      </c>
      <c r="H66" s="3">
        <v>120.506</v>
      </c>
      <c r="I66" s="3">
        <v>11.394</v>
      </c>
      <c r="J66" s="3">
        <v>11.667</v>
      </c>
      <c r="K66" s="3">
        <v>11.691000000000001</v>
      </c>
    </row>
    <row r="67" spans="1:11" x14ac:dyDescent="0.2">
      <c r="A67" s="1">
        <v>1</v>
      </c>
      <c r="B67" s="1">
        <v>4</v>
      </c>
      <c r="C67" s="1"/>
      <c r="D67" s="1">
        <v>4</v>
      </c>
      <c r="E67" s="1" t="s">
        <v>8</v>
      </c>
      <c r="F67">
        <v>1.9770000000000001</v>
      </c>
      <c r="G67">
        <v>1.6279999999999999</v>
      </c>
      <c r="H67" s="3">
        <v>-90.162999999999997</v>
      </c>
      <c r="I67" s="3">
        <v>-8.9789999999999992</v>
      </c>
      <c r="J67" s="3">
        <v>-8.7710000000000008</v>
      </c>
      <c r="K67" s="3">
        <v>-8.7899999999999991</v>
      </c>
    </row>
    <row r="68" spans="1:11" x14ac:dyDescent="0.2">
      <c r="A68" s="1">
        <v>1</v>
      </c>
      <c r="B68" s="1">
        <v>4</v>
      </c>
      <c r="C68" s="1"/>
      <c r="D68" s="1">
        <v>4</v>
      </c>
      <c r="E68" s="1" t="s">
        <v>9</v>
      </c>
      <c r="F68">
        <v>-0.435</v>
      </c>
      <c r="G68">
        <v>-0.497</v>
      </c>
      <c r="H68" s="3">
        <v>63.637</v>
      </c>
      <c r="I68" s="3">
        <v>6.1680000000000001</v>
      </c>
      <c r="J68" s="3">
        <v>6.1929999999999996</v>
      </c>
      <c r="K68" s="3">
        <v>6.2060000000000004</v>
      </c>
    </row>
    <row r="69" spans="1:11" x14ac:dyDescent="0.2">
      <c r="A69" s="1">
        <v>1</v>
      </c>
      <c r="B69" s="1">
        <v>4</v>
      </c>
      <c r="C69" s="1"/>
      <c r="D69" s="1">
        <v>4</v>
      </c>
      <c r="E69" s="1" t="s">
        <v>10</v>
      </c>
      <c r="F69">
        <v>-401.61700000000002</v>
      </c>
      <c r="G69">
        <v>-246.04300000000001</v>
      </c>
      <c r="H69" s="3">
        <v>-24.035</v>
      </c>
      <c r="I69" s="3">
        <v>-2.8879999999999999</v>
      </c>
      <c r="J69" s="3">
        <v>-2.427</v>
      </c>
      <c r="K69" s="3">
        <v>-2.4319999999999999</v>
      </c>
    </row>
    <row r="70" spans="1:11" x14ac:dyDescent="0.2">
      <c r="A70" s="1">
        <v>1</v>
      </c>
      <c r="B70" s="1">
        <v>4</v>
      </c>
      <c r="C70" s="1"/>
      <c r="D70" s="1">
        <v>3</v>
      </c>
      <c r="E70" s="1" t="s">
        <v>7</v>
      </c>
      <c r="F70">
        <v>-6.5940000000000003</v>
      </c>
      <c r="G70">
        <v>-4.6959999999999997</v>
      </c>
      <c r="H70" s="3">
        <v>163.625</v>
      </c>
      <c r="I70" s="3">
        <v>15.834</v>
      </c>
      <c r="J70" s="3">
        <v>15.666</v>
      </c>
      <c r="K70" s="3">
        <v>15.699</v>
      </c>
    </row>
    <row r="71" spans="1:11" x14ac:dyDescent="0.2">
      <c r="A71" s="1">
        <v>1</v>
      </c>
      <c r="B71" s="1">
        <v>4</v>
      </c>
      <c r="C71" s="1"/>
      <c r="D71" s="1">
        <v>3</v>
      </c>
      <c r="E71" s="1" t="s">
        <v>8</v>
      </c>
      <c r="F71">
        <v>5.8280000000000003</v>
      </c>
      <c r="G71">
        <v>4.1890000000000001</v>
      </c>
      <c r="H71" s="3">
        <v>-132.76300000000001</v>
      </c>
      <c r="I71" s="3">
        <v>-14.031000000000001</v>
      </c>
      <c r="J71" s="3">
        <v>-12.997</v>
      </c>
      <c r="K71" s="3">
        <v>-13.023999999999999</v>
      </c>
    </row>
    <row r="72" spans="1:11" x14ac:dyDescent="0.2">
      <c r="A72" s="1">
        <v>1</v>
      </c>
      <c r="B72" s="1">
        <v>4</v>
      </c>
      <c r="C72" s="1"/>
      <c r="D72" s="1">
        <v>3</v>
      </c>
      <c r="E72" s="1" t="s">
        <v>9</v>
      </c>
      <c r="F72">
        <v>-3.7639999999999998</v>
      </c>
      <c r="G72">
        <v>-2.6920000000000002</v>
      </c>
      <c r="H72" s="3">
        <v>89.572999999999993</v>
      </c>
      <c r="I72" s="3">
        <v>9.0410000000000004</v>
      </c>
      <c r="J72" s="3">
        <v>8.6859999999999999</v>
      </c>
      <c r="K72" s="3">
        <v>8.7040000000000006</v>
      </c>
    </row>
    <row r="73" spans="1:11" x14ac:dyDescent="0.2">
      <c r="A73" s="1">
        <v>1</v>
      </c>
      <c r="B73" s="1">
        <v>4</v>
      </c>
      <c r="C73" s="1"/>
      <c r="D73" s="1">
        <v>3</v>
      </c>
      <c r="E73" s="1" t="s">
        <v>10</v>
      </c>
      <c r="F73">
        <v>-620.71</v>
      </c>
      <c r="G73">
        <v>-381.51799999999997</v>
      </c>
      <c r="H73" s="3">
        <v>-54.265999999999998</v>
      </c>
      <c r="I73" s="3">
        <v>-5.9260000000000002</v>
      </c>
      <c r="J73" s="3">
        <v>-5.4550000000000001</v>
      </c>
      <c r="K73" s="3">
        <v>-5.4669999999999996</v>
      </c>
    </row>
    <row r="74" spans="1:11" x14ac:dyDescent="0.2">
      <c r="A74" s="1">
        <v>1</v>
      </c>
      <c r="B74" s="1">
        <v>4</v>
      </c>
      <c r="C74" s="1"/>
      <c r="D74" s="1">
        <v>2</v>
      </c>
      <c r="E74" s="1" t="s">
        <v>7</v>
      </c>
      <c r="F74">
        <v>-10.176</v>
      </c>
      <c r="G74">
        <v>-6.5970000000000004</v>
      </c>
      <c r="H74" s="3">
        <v>182.98599999999999</v>
      </c>
      <c r="I74" s="3">
        <v>14.651</v>
      </c>
      <c r="J74" s="3">
        <v>16.795000000000002</v>
      </c>
      <c r="K74" s="3">
        <v>16.831</v>
      </c>
    </row>
    <row r="75" spans="1:11" x14ac:dyDescent="0.2">
      <c r="A75" s="1">
        <v>1</v>
      </c>
      <c r="B75" s="1">
        <v>4</v>
      </c>
      <c r="C75" s="1"/>
      <c r="D75" s="1">
        <v>2</v>
      </c>
      <c r="E75" s="1" t="s">
        <v>8</v>
      </c>
      <c r="F75">
        <v>15.561</v>
      </c>
      <c r="G75">
        <v>9.9689999999999994</v>
      </c>
      <c r="H75" s="3">
        <v>-171.57400000000001</v>
      </c>
      <c r="I75" s="3">
        <v>-17.966999999999999</v>
      </c>
      <c r="J75" s="3">
        <v>-16.751999999999999</v>
      </c>
      <c r="K75" s="3">
        <v>-16.788</v>
      </c>
    </row>
    <row r="76" spans="1:11" x14ac:dyDescent="0.2">
      <c r="A76" s="1">
        <v>1</v>
      </c>
      <c r="B76" s="1">
        <v>4</v>
      </c>
      <c r="C76" s="1"/>
      <c r="D76" s="1">
        <v>2</v>
      </c>
      <c r="E76" s="1" t="s">
        <v>9</v>
      </c>
      <c r="F76">
        <v>-7.7990000000000004</v>
      </c>
      <c r="G76">
        <v>-5.0199999999999996</v>
      </c>
      <c r="H76" s="3">
        <v>107.235</v>
      </c>
      <c r="I76" s="3">
        <v>9.8369999999999997</v>
      </c>
      <c r="J76" s="3">
        <v>10.166</v>
      </c>
      <c r="K76" s="3">
        <v>10.186999999999999</v>
      </c>
    </row>
    <row r="77" spans="1:11" x14ac:dyDescent="0.2">
      <c r="A77" s="1">
        <v>1</v>
      </c>
      <c r="B77" s="1">
        <v>4</v>
      </c>
      <c r="C77" s="1"/>
      <c r="D77" s="1">
        <v>2</v>
      </c>
      <c r="E77" s="1" t="s">
        <v>10</v>
      </c>
      <c r="F77">
        <v>-839.64599999999996</v>
      </c>
      <c r="G77">
        <v>-516.93899999999996</v>
      </c>
      <c r="H77" s="3">
        <v>-93.816000000000003</v>
      </c>
      <c r="I77" s="3">
        <v>-9.61</v>
      </c>
      <c r="J77" s="3">
        <v>-9.3059999999999992</v>
      </c>
      <c r="K77" s="3">
        <v>-9.3260000000000005</v>
      </c>
    </row>
    <row r="78" spans="1:11" x14ac:dyDescent="0.2">
      <c r="A78" s="1">
        <v>1</v>
      </c>
      <c r="B78" s="1">
        <v>4</v>
      </c>
      <c r="C78" s="1"/>
      <c r="D78" s="1">
        <v>1</v>
      </c>
      <c r="E78" s="1" t="s">
        <v>7</v>
      </c>
      <c r="F78">
        <v>-10.384</v>
      </c>
      <c r="G78">
        <v>-6.5730000000000004</v>
      </c>
      <c r="H78" s="3">
        <v>164.33600000000001</v>
      </c>
      <c r="I78" s="3">
        <v>-8.7129999999999992</v>
      </c>
      <c r="J78" s="3">
        <v>13.148999999999999</v>
      </c>
      <c r="K78" s="3">
        <v>13.177</v>
      </c>
    </row>
    <row r="79" spans="1:11" x14ac:dyDescent="0.2">
      <c r="A79" s="1">
        <v>1</v>
      </c>
      <c r="B79" s="1">
        <v>4</v>
      </c>
      <c r="C79" s="1"/>
      <c r="D79" s="1">
        <v>1</v>
      </c>
      <c r="E79" s="1" t="s">
        <v>8</v>
      </c>
      <c r="F79">
        <v>8.0310000000000006</v>
      </c>
      <c r="G79">
        <v>5.0190000000000001</v>
      </c>
      <c r="H79" s="3">
        <v>-324.56299999999999</v>
      </c>
      <c r="I79" s="3">
        <v>-18.59</v>
      </c>
      <c r="J79" s="3">
        <v>-27.643999999999998</v>
      </c>
      <c r="K79" s="3">
        <v>-27.702999999999999</v>
      </c>
    </row>
    <row r="80" spans="1:11" x14ac:dyDescent="0.2">
      <c r="A80" s="1">
        <v>1</v>
      </c>
      <c r="B80" s="1">
        <v>4</v>
      </c>
      <c r="C80" s="1"/>
      <c r="D80" s="1">
        <v>1</v>
      </c>
      <c r="E80" s="1" t="s">
        <v>9</v>
      </c>
      <c r="F80">
        <v>-4.8460000000000001</v>
      </c>
      <c r="G80">
        <v>-3.05</v>
      </c>
      <c r="H80" s="3">
        <v>128.58600000000001</v>
      </c>
      <c r="I80" s="3">
        <v>7.0389999999999997</v>
      </c>
      <c r="J80" s="3">
        <v>10.734999999999999</v>
      </c>
      <c r="K80" s="3">
        <v>10.757999999999999</v>
      </c>
    </row>
    <row r="81" spans="1:11" x14ac:dyDescent="0.2">
      <c r="A81" s="1">
        <v>1</v>
      </c>
      <c r="B81" s="1">
        <v>4</v>
      </c>
      <c r="C81" s="1"/>
      <c r="D81" s="1">
        <v>1</v>
      </c>
      <c r="E81" s="1" t="s">
        <v>10</v>
      </c>
      <c r="F81">
        <v>-1060.98</v>
      </c>
      <c r="G81">
        <v>-654</v>
      </c>
      <c r="H81" s="3">
        <v>-140.244</v>
      </c>
      <c r="I81" s="3">
        <v>-12.678000000000001</v>
      </c>
      <c r="J81" s="3">
        <v>-13.531000000000001</v>
      </c>
      <c r="K81" s="3">
        <v>-13.56</v>
      </c>
    </row>
    <row r="82" spans="1:11" x14ac:dyDescent="0.2">
      <c r="A82" s="1">
        <v>1</v>
      </c>
      <c r="B82" s="1">
        <v>5</v>
      </c>
      <c r="C82" s="1"/>
      <c r="D82" s="1">
        <v>5</v>
      </c>
      <c r="E82" s="1" t="s">
        <v>7</v>
      </c>
      <c r="F82">
        <v>42.618000000000002</v>
      </c>
      <c r="G82">
        <v>25.88</v>
      </c>
      <c r="H82" s="3">
        <v>23.919</v>
      </c>
      <c r="I82" s="3">
        <v>2.9830000000000001</v>
      </c>
      <c r="J82" s="3">
        <v>2.4260000000000002</v>
      </c>
      <c r="K82" s="3">
        <v>2.431</v>
      </c>
    </row>
    <row r="83" spans="1:11" x14ac:dyDescent="0.2">
      <c r="A83" s="1">
        <v>1</v>
      </c>
      <c r="B83" s="1">
        <v>5</v>
      </c>
      <c r="C83" s="1"/>
      <c r="D83" s="1">
        <v>5</v>
      </c>
      <c r="E83" s="1" t="s">
        <v>8</v>
      </c>
      <c r="F83">
        <v>-35.89</v>
      </c>
      <c r="G83">
        <v>-21.905999999999999</v>
      </c>
      <c r="H83" s="3">
        <v>-21.853000000000002</v>
      </c>
      <c r="I83" s="3">
        <v>-2.8050000000000002</v>
      </c>
      <c r="J83" s="3">
        <v>-2.2090000000000001</v>
      </c>
      <c r="K83" s="3">
        <v>-2.2130000000000001</v>
      </c>
    </row>
    <row r="84" spans="1:11" x14ac:dyDescent="0.2">
      <c r="A84" s="1">
        <v>1</v>
      </c>
      <c r="B84" s="1">
        <v>5</v>
      </c>
      <c r="C84" s="1"/>
      <c r="D84" s="1">
        <v>5</v>
      </c>
      <c r="E84" s="1" t="s">
        <v>9</v>
      </c>
      <c r="F84">
        <v>23.79</v>
      </c>
      <c r="G84">
        <v>14.481</v>
      </c>
      <c r="H84" s="3">
        <v>13.866</v>
      </c>
      <c r="I84" s="3">
        <v>1.754</v>
      </c>
      <c r="J84" s="3">
        <v>1.405</v>
      </c>
      <c r="K84" s="3">
        <v>1.407</v>
      </c>
    </row>
    <row r="85" spans="1:11" x14ac:dyDescent="0.2">
      <c r="A85" s="1">
        <v>1</v>
      </c>
      <c r="B85" s="1">
        <v>5</v>
      </c>
      <c r="C85" s="1"/>
      <c r="D85" s="1">
        <v>5</v>
      </c>
      <c r="E85" s="1" t="s">
        <v>10</v>
      </c>
      <c r="F85">
        <v>-85.344999999999999</v>
      </c>
      <c r="G85">
        <v>-51.944000000000003</v>
      </c>
      <c r="H85" s="3">
        <v>-11.625999999999999</v>
      </c>
      <c r="I85" s="3">
        <v>-1.4550000000000001</v>
      </c>
      <c r="J85" s="3">
        <v>-1.179</v>
      </c>
      <c r="K85" s="3">
        <v>-1.1819999999999999</v>
      </c>
    </row>
    <row r="86" spans="1:11" x14ac:dyDescent="0.2">
      <c r="A86" s="1">
        <v>1</v>
      </c>
      <c r="B86" s="1">
        <v>5</v>
      </c>
      <c r="C86" s="1"/>
      <c r="D86" s="1">
        <v>4</v>
      </c>
      <c r="E86" s="1" t="s">
        <v>7</v>
      </c>
      <c r="F86">
        <v>29.824000000000002</v>
      </c>
      <c r="G86">
        <v>18.521000000000001</v>
      </c>
      <c r="H86" s="3">
        <v>39.634</v>
      </c>
      <c r="I86" s="3">
        <v>3.93</v>
      </c>
      <c r="J86" s="3">
        <v>3.8940000000000001</v>
      </c>
      <c r="K86" s="3">
        <v>3.9020000000000001</v>
      </c>
    </row>
    <row r="87" spans="1:11" x14ac:dyDescent="0.2">
      <c r="A87" s="1">
        <v>1</v>
      </c>
      <c r="B87" s="1">
        <v>5</v>
      </c>
      <c r="C87" s="1"/>
      <c r="D87" s="1">
        <v>4</v>
      </c>
      <c r="E87" s="1" t="s">
        <v>8</v>
      </c>
      <c r="F87">
        <v>-29.751999999999999</v>
      </c>
      <c r="G87">
        <v>-18.437999999999999</v>
      </c>
      <c r="H87" s="3">
        <v>-37.000999999999998</v>
      </c>
      <c r="I87" s="3">
        <v>-3.7360000000000002</v>
      </c>
      <c r="J87" s="3">
        <v>-3.65</v>
      </c>
      <c r="K87" s="3">
        <v>-3.657</v>
      </c>
    </row>
    <row r="88" spans="1:11" x14ac:dyDescent="0.2">
      <c r="A88" s="1">
        <v>1</v>
      </c>
      <c r="B88" s="1">
        <v>5</v>
      </c>
      <c r="C88" s="1"/>
      <c r="D88" s="1">
        <v>4</v>
      </c>
      <c r="E88" s="1" t="s">
        <v>9</v>
      </c>
      <c r="F88">
        <v>18.053000000000001</v>
      </c>
      <c r="G88">
        <v>11.2</v>
      </c>
      <c r="H88" s="3">
        <v>23.219000000000001</v>
      </c>
      <c r="I88" s="3">
        <v>2.323</v>
      </c>
      <c r="J88" s="3">
        <v>2.286</v>
      </c>
      <c r="K88" s="3">
        <v>2.2909999999999999</v>
      </c>
    </row>
    <row r="89" spans="1:11" x14ac:dyDescent="0.2">
      <c r="A89" s="1">
        <v>1</v>
      </c>
      <c r="B89" s="1">
        <v>5</v>
      </c>
      <c r="C89" s="1"/>
      <c r="D89" s="1">
        <v>4</v>
      </c>
      <c r="E89" s="1" t="s">
        <v>10</v>
      </c>
      <c r="F89">
        <v>-193.38900000000001</v>
      </c>
      <c r="G89">
        <v>-118.902</v>
      </c>
      <c r="H89" s="3">
        <v>-40.673000000000002</v>
      </c>
      <c r="I89" s="3">
        <v>-4.66</v>
      </c>
      <c r="J89" s="3">
        <v>-4.1150000000000002</v>
      </c>
      <c r="K89" s="3">
        <v>-4.1230000000000002</v>
      </c>
    </row>
    <row r="90" spans="1:11" x14ac:dyDescent="0.2">
      <c r="A90" s="1">
        <v>1</v>
      </c>
      <c r="B90" s="1">
        <v>5</v>
      </c>
      <c r="C90" s="1"/>
      <c r="D90" s="1">
        <v>3</v>
      </c>
      <c r="E90" s="1" t="s">
        <v>7</v>
      </c>
      <c r="F90">
        <v>32.384999999999998</v>
      </c>
      <c r="G90">
        <v>20.036000000000001</v>
      </c>
      <c r="H90" s="3">
        <v>51.923000000000002</v>
      </c>
      <c r="I90" s="3">
        <v>5.0410000000000004</v>
      </c>
      <c r="J90" s="3">
        <v>5.0199999999999996</v>
      </c>
      <c r="K90" s="3">
        <v>5.0309999999999997</v>
      </c>
    </row>
    <row r="91" spans="1:11" x14ac:dyDescent="0.2">
      <c r="A91" s="1">
        <v>1</v>
      </c>
      <c r="B91" s="1">
        <v>5</v>
      </c>
      <c r="C91" s="1"/>
      <c r="D91" s="1">
        <v>3</v>
      </c>
      <c r="E91" s="1" t="s">
        <v>8</v>
      </c>
      <c r="F91">
        <v>-30.940999999999999</v>
      </c>
      <c r="G91">
        <v>-19.145</v>
      </c>
      <c r="H91" s="3">
        <v>-49.311</v>
      </c>
      <c r="I91" s="3">
        <v>-4.923</v>
      </c>
      <c r="J91" s="3">
        <v>-4.8040000000000003</v>
      </c>
      <c r="K91" s="3">
        <v>-4.8140000000000001</v>
      </c>
    </row>
    <row r="92" spans="1:11" x14ac:dyDescent="0.2">
      <c r="A92" s="1">
        <v>1</v>
      </c>
      <c r="B92" s="1">
        <v>5</v>
      </c>
      <c r="C92" s="1"/>
      <c r="D92" s="1">
        <v>3</v>
      </c>
      <c r="E92" s="1" t="s">
        <v>9</v>
      </c>
      <c r="F92">
        <v>19.190000000000001</v>
      </c>
      <c r="G92">
        <v>11.872999999999999</v>
      </c>
      <c r="H92" s="3">
        <v>30.672999999999998</v>
      </c>
      <c r="I92" s="3">
        <v>3.0190000000000001</v>
      </c>
      <c r="J92" s="3">
        <v>2.9769999999999999</v>
      </c>
      <c r="K92" s="3">
        <v>2.9830000000000001</v>
      </c>
    </row>
    <row r="93" spans="1:11" x14ac:dyDescent="0.2">
      <c r="A93" s="1">
        <v>1</v>
      </c>
      <c r="B93" s="1">
        <v>5</v>
      </c>
      <c r="C93" s="1"/>
      <c r="D93" s="1">
        <v>3</v>
      </c>
      <c r="E93" s="1" t="s">
        <v>10</v>
      </c>
      <c r="F93">
        <v>-300.07900000000001</v>
      </c>
      <c r="G93">
        <v>-185.12100000000001</v>
      </c>
      <c r="H93" s="3">
        <v>-83.087000000000003</v>
      </c>
      <c r="I93" s="3">
        <v>-8.8919999999999995</v>
      </c>
      <c r="J93" s="3">
        <v>-8.3290000000000006</v>
      </c>
      <c r="K93" s="3">
        <v>-8.3469999999999995</v>
      </c>
    </row>
    <row r="94" spans="1:11" x14ac:dyDescent="0.2">
      <c r="A94" s="1">
        <v>1</v>
      </c>
      <c r="B94" s="1">
        <v>5</v>
      </c>
      <c r="C94" s="1"/>
      <c r="D94" s="1">
        <v>2</v>
      </c>
      <c r="E94" s="1" t="s">
        <v>7</v>
      </c>
      <c r="F94">
        <v>30.381</v>
      </c>
      <c r="G94">
        <v>18.844999999999999</v>
      </c>
      <c r="H94" s="3">
        <v>61.039000000000001</v>
      </c>
      <c r="I94" s="3">
        <v>5.0209999999999999</v>
      </c>
      <c r="J94" s="3">
        <v>5.6769999999999996</v>
      </c>
      <c r="K94" s="3">
        <v>5.69</v>
      </c>
    </row>
    <row r="95" spans="1:11" x14ac:dyDescent="0.2">
      <c r="A95" s="1">
        <v>1</v>
      </c>
      <c r="B95" s="1">
        <v>5</v>
      </c>
      <c r="C95" s="1"/>
      <c r="D95" s="1">
        <v>2</v>
      </c>
      <c r="E95" s="1" t="s">
        <v>8</v>
      </c>
      <c r="F95">
        <v>-31.225999999999999</v>
      </c>
      <c r="G95">
        <v>-19.372</v>
      </c>
      <c r="H95" s="3">
        <v>-62.277999999999999</v>
      </c>
      <c r="I95" s="3">
        <v>-5.3419999999999996</v>
      </c>
      <c r="J95" s="3">
        <v>-5.851</v>
      </c>
      <c r="K95" s="3">
        <v>-5.8639999999999999</v>
      </c>
    </row>
    <row r="96" spans="1:11" x14ac:dyDescent="0.2">
      <c r="A96" s="1">
        <v>1</v>
      </c>
      <c r="B96" s="1">
        <v>5</v>
      </c>
      <c r="C96" s="1"/>
      <c r="D96" s="1">
        <v>2</v>
      </c>
      <c r="E96" s="1" t="s">
        <v>9</v>
      </c>
      <c r="F96">
        <v>18.669</v>
      </c>
      <c r="G96">
        <v>11.581</v>
      </c>
      <c r="H96" s="3">
        <v>37.366</v>
      </c>
      <c r="I96" s="3">
        <v>3.14</v>
      </c>
      <c r="J96" s="3">
        <v>3.4940000000000002</v>
      </c>
      <c r="K96" s="3">
        <v>3.5009999999999999</v>
      </c>
    </row>
    <row r="97" spans="1:11" x14ac:dyDescent="0.2">
      <c r="A97" s="1">
        <v>1</v>
      </c>
      <c r="B97" s="1">
        <v>5</v>
      </c>
      <c r="C97" s="1"/>
      <c r="D97" s="1">
        <v>2</v>
      </c>
      <c r="E97" s="1" t="s">
        <v>10</v>
      </c>
      <c r="F97">
        <v>-405.67700000000002</v>
      </c>
      <c r="G97">
        <v>-250.672</v>
      </c>
      <c r="H97" s="3">
        <v>-135.53100000000001</v>
      </c>
      <c r="I97" s="3">
        <v>-13.68</v>
      </c>
      <c r="J97" s="3">
        <v>-13.412000000000001</v>
      </c>
      <c r="K97" s="3">
        <v>-13.44</v>
      </c>
    </row>
    <row r="98" spans="1:11" x14ac:dyDescent="0.2">
      <c r="A98" s="1">
        <v>1</v>
      </c>
      <c r="B98" s="1">
        <v>5</v>
      </c>
      <c r="C98" s="1"/>
      <c r="D98" s="1">
        <v>1</v>
      </c>
      <c r="E98" s="1" t="s">
        <v>7</v>
      </c>
      <c r="F98">
        <v>18.812999999999999</v>
      </c>
      <c r="G98">
        <v>11.682</v>
      </c>
      <c r="H98" s="3">
        <v>46.856000000000002</v>
      </c>
      <c r="I98" s="3">
        <v>2.6619999999999999</v>
      </c>
      <c r="J98" s="3">
        <v>3.9769999999999999</v>
      </c>
      <c r="K98" s="3">
        <v>3.9860000000000002</v>
      </c>
    </row>
    <row r="99" spans="1:11" x14ac:dyDescent="0.2">
      <c r="A99" s="1">
        <v>1</v>
      </c>
      <c r="B99" s="1">
        <v>5</v>
      </c>
      <c r="C99" s="1"/>
      <c r="D99" s="1">
        <v>1</v>
      </c>
      <c r="E99" s="1" t="s">
        <v>8</v>
      </c>
      <c r="F99">
        <v>-9.0069999999999997</v>
      </c>
      <c r="G99">
        <v>-5.5979999999999999</v>
      </c>
      <c r="H99" s="3">
        <v>-57.548000000000002</v>
      </c>
      <c r="I99" s="3">
        <v>-3.3969999999999998</v>
      </c>
      <c r="J99" s="3">
        <v>-4.9509999999999996</v>
      </c>
      <c r="K99" s="3">
        <v>-4.9619999999999997</v>
      </c>
    </row>
    <row r="100" spans="1:11" x14ac:dyDescent="0.2">
      <c r="A100" s="1">
        <v>1</v>
      </c>
      <c r="B100" s="1">
        <v>5</v>
      </c>
      <c r="C100" s="1"/>
      <c r="D100" s="1">
        <v>1</v>
      </c>
      <c r="E100" s="1" t="s">
        <v>9</v>
      </c>
      <c r="F100">
        <v>7.3209999999999997</v>
      </c>
      <c r="G100">
        <v>4.5469999999999997</v>
      </c>
      <c r="H100" s="3">
        <v>27.474</v>
      </c>
      <c r="I100" s="3">
        <v>1.593</v>
      </c>
      <c r="J100" s="3">
        <v>2.35</v>
      </c>
      <c r="K100" s="3">
        <v>2.355</v>
      </c>
    </row>
    <row r="101" spans="1:11" x14ac:dyDescent="0.2">
      <c r="A101" s="1">
        <v>1</v>
      </c>
      <c r="B101" s="1">
        <v>5</v>
      </c>
      <c r="C101" s="1"/>
      <c r="D101" s="1">
        <v>1</v>
      </c>
      <c r="E101" s="1" t="s">
        <v>10</v>
      </c>
      <c r="F101">
        <v>-507.09800000000001</v>
      </c>
      <c r="G101">
        <v>-313.66199999999998</v>
      </c>
      <c r="H101" s="3">
        <v>-188.74700000000001</v>
      </c>
      <c r="I101" s="3">
        <v>-17.363</v>
      </c>
      <c r="J101" s="3">
        <v>-18.294</v>
      </c>
      <c r="K101" s="3">
        <v>-18.332999999999998</v>
      </c>
    </row>
    <row r="102" spans="1:11" x14ac:dyDescent="0.2">
      <c r="A102" s="1">
        <v>2</v>
      </c>
      <c r="B102" s="1">
        <v>6</v>
      </c>
      <c r="C102" s="1"/>
      <c r="D102" s="1">
        <v>5</v>
      </c>
      <c r="E102" s="1" t="s">
        <v>7</v>
      </c>
      <c r="F102">
        <v>-23.814</v>
      </c>
      <c r="G102">
        <v>-16.562999999999999</v>
      </c>
      <c r="H102" s="3">
        <v>19.542999999999999</v>
      </c>
      <c r="I102" s="3">
        <v>0.67100000000000004</v>
      </c>
      <c r="J102" s="3">
        <v>0.48699999999999999</v>
      </c>
      <c r="K102" s="3">
        <v>0.48799999999999999</v>
      </c>
    </row>
    <row r="103" spans="1:11" x14ac:dyDescent="0.2">
      <c r="A103" s="1">
        <v>2</v>
      </c>
      <c r="B103" s="1">
        <v>6</v>
      </c>
      <c r="C103" s="1"/>
      <c r="D103" s="1">
        <v>5</v>
      </c>
      <c r="E103" s="1" t="s">
        <v>8</v>
      </c>
      <c r="F103">
        <v>19.355</v>
      </c>
      <c r="G103">
        <v>13.387</v>
      </c>
      <c r="H103" s="3">
        <v>-16.625</v>
      </c>
      <c r="I103" s="3">
        <v>-0.59199999999999997</v>
      </c>
      <c r="J103" s="3">
        <v>-0.38800000000000001</v>
      </c>
      <c r="K103" s="3">
        <v>-0.38900000000000001</v>
      </c>
    </row>
    <row r="104" spans="1:11" x14ac:dyDescent="0.2">
      <c r="A104" s="1">
        <v>2</v>
      </c>
      <c r="B104" s="1">
        <v>6</v>
      </c>
      <c r="C104" s="1"/>
      <c r="D104" s="1">
        <v>5</v>
      </c>
      <c r="E104" s="1" t="s">
        <v>9</v>
      </c>
      <c r="F104">
        <v>-13.082000000000001</v>
      </c>
      <c r="G104">
        <v>-9.0760000000000005</v>
      </c>
      <c r="H104" s="3">
        <v>10.948</v>
      </c>
      <c r="I104" s="3">
        <v>0.38200000000000001</v>
      </c>
      <c r="J104" s="3">
        <v>0.26500000000000001</v>
      </c>
      <c r="K104" s="3">
        <v>0.26600000000000001</v>
      </c>
    </row>
    <row r="105" spans="1:11" x14ac:dyDescent="0.2">
      <c r="A105" s="1">
        <v>2</v>
      </c>
      <c r="B105" s="1">
        <v>6</v>
      </c>
      <c r="C105" s="1"/>
      <c r="D105" s="1">
        <v>5</v>
      </c>
      <c r="E105" s="1" t="s">
        <v>10</v>
      </c>
      <c r="F105">
        <v>-35.734999999999999</v>
      </c>
      <c r="G105">
        <v>-24.940999999999999</v>
      </c>
      <c r="H105" s="3">
        <v>5.9969999999999999</v>
      </c>
      <c r="I105" s="3">
        <v>0.20499999999999999</v>
      </c>
      <c r="J105" s="3">
        <v>0.15</v>
      </c>
      <c r="K105" s="3">
        <v>0.151</v>
      </c>
    </row>
    <row r="106" spans="1:11" x14ac:dyDescent="0.2">
      <c r="A106" s="1">
        <v>2</v>
      </c>
      <c r="B106" s="1">
        <v>6</v>
      </c>
      <c r="C106" s="1"/>
      <c r="D106" s="1">
        <v>4</v>
      </c>
      <c r="E106" s="1" t="s">
        <v>7</v>
      </c>
      <c r="F106">
        <v>-14.666</v>
      </c>
      <c r="G106">
        <v>-10.058</v>
      </c>
      <c r="H106" s="3">
        <v>32.546999999999997</v>
      </c>
      <c r="I106" s="3">
        <v>1.0269999999999999</v>
      </c>
      <c r="J106" s="3">
        <v>0.91400000000000003</v>
      </c>
      <c r="K106" s="3">
        <v>0.91600000000000004</v>
      </c>
    </row>
    <row r="107" spans="1:11" x14ac:dyDescent="0.2">
      <c r="A107" s="1">
        <v>2</v>
      </c>
      <c r="B107" s="1">
        <v>6</v>
      </c>
      <c r="C107" s="1"/>
      <c r="D107" s="1">
        <v>4</v>
      </c>
      <c r="E107" s="1" t="s">
        <v>8</v>
      </c>
      <c r="F107">
        <v>14.826000000000001</v>
      </c>
      <c r="G107">
        <v>10.223000000000001</v>
      </c>
      <c r="H107" s="3">
        <v>-28.382999999999999</v>
      </c>
      <c r="I107" s="3">
        <v>-0.89700000000000002</v>
      </c>
      <c r="J107" s="3">
        <v>-0.78700000000000003</v>
      </c>
      <c r="K107" s="3">
        <v>-0.78900000000000003</v>
      </c>
    </row>
    <row r="108" spans="1:11" x14ac:dyDescent="0.2">
      <c r="A108" s="1">
        <v>2</v>
      </c>
      <c r="B108" s="1">
        <v>6</v>
      </c>
      <c r="C108" s="1"/>
      <c r="D108" s="1">
        <v>4</v>
      </c>
      <c r="E108" s="1" t="s">
        <v>9</v>
      </c>
      <c r="F108">
        <v>-8.9369999999999994</v>
      </c>
      <c r="G108">
        <v>-6.1459999999999999</v>
      </c>
      <c r="H108" s="3">
        <v>18.452000000000002</v>
      </c>
      <c r="I108" s="3">
        <v>0.58299999999999996</v>
      </c>
      <c r="J108" s="3">
        <v>0.51500000000000001</v>
      </c>
      <c r="K108" s="3">
        <v>0.51600000000000001</v>
      </c>
    </row>
    <row r="109" spans="1:11" x14ac:dyDescent="0.2">
      <c r="A109" s="1">
        <v>2</v>
      </c>
      <c r="B109" s="1">
        <v>6</v>
      </c>
      <c r="C109" s="1"/>
      <c r="D109" s="1">
        <v>4</v>
      </c>
      <c r="E109" s="1" t="s">
        <v>10</v>
      </c>
      <c r="F109">
        <v>-76.409000000000006</v>
      </c>
      <c r="G109">
        <v>-53.314999999999998</v>
      </c>
      <c r="H109" s="3">
        <v>20.821999999999999</v>
      </c>
      <c r="I109" s="3">
        <v>0.68799999999999994</v>
      </c>
      <c r="J109" s="3">
        <v>0.55000000000000004</v>
      </c>
      <c r="K109" s="3">
        <v>0.55100000000000005</v>
      </c>
    </row>
    <row r="110" spans="1:11" x14ac:dyDescent="0.2">
      <c r="A110" s="1">
        <v>2</v>
      </c>
      <c r="B110" s="1">
        <v>6</v>
      </c>
      <c r="C110" s="1"/>
      <c r="D110" s="1">
        <v>3</v>
      </c>
      <c r="E110" s="1" t="s">
        <v>7</v>
      </c>
      <c r="F110">
        <v>-16.452000000000002</v>
      </c>
      <c r="G110">
        <v>-11.401999999999999</v>
      </c>
      <c r="H110" s="3">
        <v>40.03</v>
      </c>
      <c r="I110" s="3">
        <v>1.284</v>
      </c>
      <c r="J110" s="3">
        <v>1.101</v>
      </c>
      <c r="K110" s="3">
        <v>1.103</v>
      </c>
    </row>
    <row r="111" spans="1:11" x14ac:dyDescent="0.2">
      <c r="A111" s="1">
        <v>2</v>
      </c>
      <c r="B111" s="1">
        <v>6</v>
      </c>
      <c r="C111" s="1"/>
      <c r="D111" s="1">
        <v>3</v>
      </c>
      <c r="E111" s="1" t="s">
        <v>8</v>
      </c>
      <c r="F111">
        <v>15.654</v>
      </c>
      <c r="G111">
        <v>10.861000000000001</v>
      </c>
      <c r="H111" s="3">
        <v>-36.756999999999998</v>
      </c>
      <c r="I111" s="3">
        <v>-1.1890000000000001</v>
      </c>
      <c r="J111" s="3">
        <v>-1.0029999999999999</v>
      </c>
      <c r="K111" s="3">
        <v>-1.0049999999999999</v>
      </c>
    </row>
    <row r="112" spans="1:11" x14ac:dyDescent="0.2">
      <c r="A112" s="1">
        <v>2</v>
      </c>
      <c r="B112" s="1">
        <v>6</v>
      </c>
      <c r="C112" s="1"/>
      <c r="D112" s="1">
        <v>3</v>
      </c>
      <c r="E112" s="1" t="s">
        <v>9</v>
      </c>
      <c r="F112">
        <v>-9.7289999999999992</v>
      </c>
      <c r="G112">
        <v>-6.7469999999999999</v>
      </c>
      <c r="H112" s="3">
        <v>23.257999999999999</v>
      </c>
      <c r="I112" s="3">
        <v>0.749</v>
      </c>
      <c r="J112" s="3">
        <v>0.63700000000000001</v>
      </c>
      <c r="K112" s="3">
        <v>0.63900000000000001</v>
      </c>
    </row>
    <row r="113" spans="1:11" x14ac:dyDescent="0.2">
      <c r="A113" s="1">
        <v>2</v>
      </c>
      <c r="B113" s="1">
        <v>6</v>
      </c>
      <c r="C113" s="1"/>
      <c r="D113" s="1">
        <v>3</v>
      </c>
      <c r="E113" s="1" t="s">
        <v>10</v>
      </c>
      <c r="F113">
        <v>-116.268</v>
      </c>
      <c r="G113">
        <v>-81.191999999999993</v>
      </c>
      <c r="H113" s="3">
        <v>41.359000000000002</v>
      </c>
      <c r="I113" s="3">
        <v>1.347</v>
      </c>
      <c r="J113" s="3">
        <v>1.127</v>
      </c>
      <c r="K113" s="3">
        <v>1.129</v>
      </c>
    </row>
    <row r="114" spans="1:11" x14ac:dyDescent="0.2">
      <c r="A114" s="1">
        <v>2</v>
      </c>
      <c r="B114" s="1">
        <v>6</v>
      </c>
      <c r="C114" s="1"/>
      <c r="D114" s="1">
        <v>2</v>
      </c>
      <c r="E114" s="1" t="s">
        <v>7</v>
      </c>
      <c r="F114">
        <v>-15.481999999999999</v>
      </c>
      <c r="G114">
        <v>-10.771000000000001</v>
      </c>
      <c r="H114" s="3">
        <v>45.497999999999998</v>
      </c>
      <c r="I114" s="3">
        <v>1.391</v>
      </c>
      <c r="J114" s="3">
        <v>1.3069999999999999</v>
      </c>
      <c r="K114" s="3">
        <v>1.3089999999999999</v>
      </c>
    </row>
    <row r="115" spans="1:11" x14ac:dyDescent="0.2">
      <c r="A115" s="1">
        <v>2</v>
      </c>
      <c r="B115" s="1">
        <v>6</v>
      </c>
      <c r="C115" s="1"/>
      <c r="D115" s="1">
        <v>2</v>
      </c>
      <c r="E115" s="1" t="s">
        <v>8</v>
      </c>
      <c r="F115">
        <v>15.994</v>
      </c>
      <c r="G115">
        <v>11.183999999999999</v>
      </c>
      <c r="H115" s="3">
        <v>-45.244</v>
      </c>
      <c r="I115" s="3">
        <v>-1.448</v>
      </c>
      <c r="J115" s="3">
        <v>-1.264</v>
      </c>
      <c r="K115" s="3">
        <v>-1.2669999999999999</v>
      </c>
    </row>
    <row r="116" spans="1:11" x14ac:dyDescent="0.2">
      <c r="A116" s="1">
        <v>2</v>
      </c>
      <c r="B116" s="1">
        <v>6</v>
      </c>
      <c r="C116" s="1"/>
      <c r="D116" s="1">
        <v>2</v>
      </c>
      <c r="E116" s="1" t="s">
        <v>9</v>
      </c>
      <c r="F116">
        <v>-9.5380000000000003</v>
      </c>
      <c r="G116">
        <v>-6.6529999999999996</v>
      </c>
      <c r="H116" s="3">
        <v>27.489000000000001</v>
      </c>
      <c r="I116" s="3">
        <v>0.85899999999999999</v>
      </c>
      <c r="J116" s="3">
        <v>0.77900000000000003</v>
      </c>
      <c r="K116" s="3">
        <v>0.78100000000000003</v>
      </c>
    </row>
    <row r="117" spans="1:11" x14ac:dyDescent="0.2">
      <c r="A117" s="1">
        <v>2</v>
      </c>
      <c r="B117" s="1">
        <v>6</v>
      </c>
      <c r="C117" s="1"/>
      <c r="D117" s="1">
        <v>2</v>
      </c>
      <c r="E117" s="1" t="s">
        <v>10</v>
      </c>
      <c r="F117">
        <v>-155.93600000000001</v>
      </c>
      <c r="G117">
        <v>-108.961</v>
      </c>
      <c r="H117" s="3">
        <v>66.150000000000006</v>
      </c>
      <c r="I117" s="3">
        <v>2.1269999999999998</v>
      </c>
      <c r="J117" s="3">
        <v>1.837</v>
      </c>
      <c r="K117" s="3">
        <v>1.841</v>
      </c>
    </row>
    <row r="118" spans="1:11" x14ac:dyDescent="0.2">
      <c r="A118" s="1">
        <v>2</v>
      </c>
      <c r="B118" s="1">
        <v>6</v>
      </c>
      <c r="C118" s="1"/>
      <c r="D118" s="1">
        <v>1</v>
      </c>
      <c r="E118" s="1" t="s">
        <v>7</v>
      </c>
      <c r="F118">
        <v>-9.4849999999999994</v>
      </c>
      <c r="G118">
        <v>-6.66</v>
      </c>
      <c r="H118" s="3">
        <v>34.383000000000003</v>
      </c>
      <c r="I118" s="3">
        <v>-0.97399999999999998</v>
      </c>
      <c r="J118" s="3">
        <v>1.1060000000000001</v>
      </c>
      <c r="K118" s="3">
        <v>1.1080000000000001</v>
      </c>
    </row>
    <row r="119" spans="1:11" x14ac:dyDescent="0.2">
      <c r="A119" s="1">
        <v>2</v>
      </c>
      <c r="B119" s="1">
        <v>6</v>
      </c>
      <c r="C119" s="1"/>
      <c r="D119" s="1">
        <v>1</v>
      </c>
      <c r="E119" s="1" t="s">
        <v>8</v>
      </c>
      <c r="F119">
        <v>4.931</v>
      </c>
      <c r="G119">
        <v>3.4460000000000002</v>
      </c>
      <c r="H119" s="3">
        <v>-51.536999999999999</v>
      </c>
      <c r="I119" s="3">
        <v>1.4470000000000001</v>
      </c>
      <c r="J119" s="3">
        <v>-1.621</v>
      </c>
      <c r="K119" s="3">
        <v>-1.625</v>
      </c>
    </row>
    <row r="120" spans="1:11" x14ac:dyDescent="0.2">
      <c r="A120" s="1">
        <v>2</v>
      </c>
      <c r="B120" s="1">
        <v>6</v>
      </c>
      <c r="C120" s="1"/>
      <c r="D120" s="1">
        <v>1</v>
      </c>
      <c r="E120" s="1" t="s">
        <v>9</v>
      </c>
      <c r="F120">
        <v>-3.794</v>
      </c>
      <c r="G120">
        <v>-2.66</v>
      </c>
      <c r="H120" s="3">
        <v>22.608000000000001</v>
      </c>
      <c r="I120" s="3">
        <v>-0.63600000000000001</v>
      </c>
      <c r="J120" s="3">
        <v>0.71799999999999997</v>
      </c>
      <c r="K120" s="3">
        <v>0.71899999999999997</v>
      </c>
    </row>
    <row r="121" spans="1:11" x14ac:dyDescent="0.2">
      <c r="A121" s="1">
        <v>2</v>
      </c>
      <c r="B121" s="1">
        <v>6</v>
      </c>
      <c r="C121" s="1"/>
      <c r="D121" s="1">
        <v>1</v>
      </c>
      <c r="E121" s="1" t="s">
        <v>10</v>
      </c>
      <c r="F121">
        <v>-193.92099999999999</v>
      </c>
      <c r="G121">
        <v>-135.631</v>
      </c>
      <c r="H121" s="3">
        <v>89.38</v>
      </c>
      <c r="I121" s="3">
        <v>2.7890000000000001</v>
      </c>
      <c r="J121" s="3">
        <v>2.5409999999999999</v>
      </c>
      <c r="K121" s="3">
        <v>2.5459999999999998</v>
      </c>
    </row>
    <row r="122" spans="1:11" x14ac:dyDescent="0.2">
      <c r="A122" s="1">
        <v>2</v>
      </c>
      <c r="B122" s="1">
        <v>7</v>
      </c>
      <c r="C122" s="1"/>
      <c r="D122" s="1">
        <v>5</v>
      </c>
      <c r="E122" s="1" t="s">
        <v>7</v>
      </c>
      <c r="F122">
        <v>-7.742</v>
      </c>
      <c r="G122">
        <v>-3.5289999999999999</v>
      </c>
      <c r="H122" s="3">
        <v>34.917000000000002</v>
      </c>
      <c r="I122" s="3">
        <v>1.194</v>
      </c>
      <c r="J122" s="3">
        <v>0.872</v>
      </c>
      <c r="K122" s="3">
        <v>0.874</v>
      </c>
    </row>
    <row r="123" spans="1:11" x14ac:dyDescent="0.2">
      <c r="A123" s="1">
        <v>2</v>
      </c>
      <c r="B123" s="1">
        <v>7</v>
      </c>
      <c r="C123" s="1"/>
      <c r="D123" s="1">
        <v>5</v>
      </c>
      <c r="E123" s="1" t="s">
        <v>8</v>
      </c>
      <c r="F123">
        <v>7.5540000000000003</v>
      </c>
      <c r="G123">
        <v>3.847</v>
      </c>
      <c r="H123" s="3">
        <v>-33.826000000000001</v>
      </c>
      <c r="I123" s="3">
        <v>-1.1599999999999999</v>
      </c>
      <c r="J123" s="3">
        <v>-0.83899999999999997</v>
      </c>
      <c r="K123" s="3">
        <v>-0.84099999999999997</v>
      </c>
    </row>
    <row r="124" spans="1:11" x14ac:dyDescent="0.2">
      <c r="A124" s="1">
        <v>2</v>
      </c>
      <c r="B124" s="1">
        <v>7</v>
      </c>
      <c r="C124" s="1"/>
      <c r="D124" s="1">
        <v>5</v>
      </c>
      <c r="E124" s="1" t="s">
        <v>9</v>
      </c>
      <c r="F124">
        <v>-4.6349999999999998</v>
      </c>
      <c r="G124">
        <v>-2.2349999999999999</v>
      </c>
      <c r="H124" s="3">
        <v>20.831</v>
      </c>
      <c r="I124" s="3">
        <v>0.71299999999999997</v>
      </c>
      <c r="J124" s="3">
        <v>0.51900000000000002</v>
      </c>
      <c r="K124" s="3">
        <v>0.52</v>
      </c>
    </row>
    <row r="125" spans="1:11" x14ac:dyDescent="0.2">
      <c r="A125" s="1">
        <v>2</v>
      </c>
      <c r="B125" s="1">
        <v>7</v>
      </c>
      <c r="C125" s="1"/>
      <c r="D125" s="1">
        <v>5</v>
      </c>
      <c r="E125" s="1" t="s">
        <v>10</v>
      </c>
      <c r="F125">
        <v>-117.017</v>
      </c>
      <c r="G125">
        <v>-74.930999999999997</v>
      </c>
      <c r="H125" s="3">
        <v>7.024</v>
      </c>
      <c r="I125" s="3">
        <v>0.24399999999999999</v>
      </c>
      <c r="J125" s="3">
        <v>0.17</v>
      </c>
      <c r="K125" s="3">
        <v>0.17</v>
      </c>
    </row>
    <row r="126" spans="1:11" x14ac:dyDescent="0.2">
      <c r="A126" s="1">
        <v>2</v>
      </c>
      <c r="B126" s="1">
        <v>7</v>
      </c>
      <c r="C126" s="1"/>
      <c r="D126" s="1">
        <v>4</v>
      </c>
      <c r="E126" s="1" t="s">
        <v>7</v>
      </c>
      <c r="F126">
        <v>-6.6970000000000001</v>
      </c>
      <c r="G126">
        <v>-3.5990000000000002</v>
      </c>
      <c r="H126" s="3">
        <v>54.61</v>
      </c>
      <c r="I126" s="3">
        <v>1.7390000000000001</v>
      </c>
      <c r="J126" s="3">
        <v>1.5169999999999999</v>
      </c>
      <c r="K126" s="3">
        <v>1.52</v>
      </c>
    </row>
    <row r="127" spans="1:11" x14ac:dyDescent="0.2">
      <c r="A127" s="1">
        <v>2</v>
      </c>
      <c r="B127" s="1">
        <v>7</v>
      </c>
      <c r="C127" s="1"/>
      <c r="D127" s="1">
        <v>4</v>
      </c>
      <c r="E127" s="1" t="s">
        <v>8</v>
      </c>
      <c r="F127">
        <v>6.4189999999999996</v>
      </c>
      <c r="G127">
        <v>3.35</v>
      </c>
      <c r="H127" s="3">
        <v>-53.287999999999997</v>
      </c>
      <c r="I127" s="3">
        <v>-1.698</v>
      </c>
      <c r="J127" s="3">
        <v>-1.476</v>
      </c>
      <c r="K127" s="3">
        <v>-1.48</v>
      </c>
    </row>
    <row r="128" spans="1:11" x14ac:dyDescent="0.2">
      <c r="A128" s="1">
        <v>2</v>
      </c>
      <c r="B128" s="1">
        <v>7</v>
      </c>
      <c r="C128" s="1"/>
      <c r="D128" s="1">
        <v>4</v>
      </c>
      <c r="E128" s="1" t="s">
        <v>9</v>
      </c>
      <c r="F128">
        <v>-3.9750000000000001</v>
      </c>
      <c r="G128">
        <v>-2.1059999999999999</v>
      </c>
      <c r="H128" s="3">
        <v>32.695999999999998</v>
      </c>
      <c r="I128" s="3">
        <v>1.042</v>
      </c>
      <c r="J128" s="3">
        <v>0.90700000000000003</v>
      </c>
      <c r="K128" s="3">
        <v>0.90900000000000003</v>
      </c>
    </row>
    <row r="129" spans="1:11" x14ac:dyDescent="0.2">
      <c r="A129" s="1">
        <v>2</v>
      </c>
      <c r="B129" s="1">
        <v>7</v>
      </c>
      <c r="C129" s="1"/>
      <c r="D129" s="1">
        <v>4</v>
      </c>
      <c r="E129" s="1" t="s">
        <v>10</v>
      </c>
      <c r="F129">
        <v>-243.06100000000001</v>
      </c>
      <c r="G129">
        <v>-157.202</v>
      </c>
      <c r="H129" s="3">
        <v>24.664000000000001</v>
      </c>
      <c r="I129" s="3">
        <v>0.81899999999999995</v>
      </c>
      <c r="J129" s="3">
        <v>0.64200000000000002</v>
      </c>
      <c r="K129" s="3">
        <v>0.64400000000000002</v>
      </c>
    </row>
    <row r="130" spans="1:11" x14ac:dyDescent="0.2">
      <c r="A130" s="1">
        <v>2</v>
      </c>
      <c r="B130" s="1">
        <v>7</v>
      </c>
      <c r="C130" s="1"/>
      <c r="D130" s="1">
        <v>3</v>
      </c>
      <c r="E130" s="1" t="s">
        <v>7</v>
      </c>
      <c r="F130">
        <v>-6.7919999999999998</v>
      </c>
      <c r="G130">
        <v>-3.4279999999999999</v>
      </c>
      <c r="H130" s="3">
        <v>73.637</v>
      </c>
      <c r="I130" s="3">
        <v>2.3580000000000001</v>
      </c>
      <c r="J130" s="3">
        <v>2.0379999999999998</v>
      </c>
      <c r="K130" s="3">
        <v>2.0430000000000001</v>
      </c>
    </row>
    <row r="131" spans="1:11" x14ac:dyDescent="0.2">
      <c r="A131" s="1">
        <v>2</v>
      </c>
      <c r="B131" s="1">
        <v>7</v>
      </c>
      <c r="C131" s="1"/>
      <c r="D131" s="1">
        <v>3</v>
      </c>
      <c r="E131" s="1" t="s">
        <v>8</v>
      </c>
      <c r="F131">
        <v>6.4450000000000003</v>
      </c>
      <c r="G131">
        <v>3.2410000000000001</v>
      </c>
      <c r="H131" s="3">
        <v>-72.159000000000006</v>
      </c>
      <c r="I131" s="3">
        <v>-2.3210000000000002</v>
      </c>
      <c r="J131" s="3">
        <v>-1.992</v>
      </c>
      <c r="K131" s="3">
        <v>-1.996</v>
      </c>
    </row>
    <row r="132" spans="1:11" x14ac:dyDescent="0.2">
      <c r="A132" s="1">
        <v>2</v>
      </c>
      <c r="B132" s="1">
        <v>7</v>
      </c>
      <c r="C132" s="1"/>
      <c r="D132" s="1">
        <v>3</v>
      </c>
      <c r="E132" s="1" t="s">
        <v>9</v>
      </c>
      <c r="F132">
        <v>-4.0110000000000001</v>
      </c>
      <c r="G132">
        <v>-2.0209999999999999</v>
      </c>
      <c r="H132" s="3">
        <v>44.18</v>
      </c>
      <c r="I132" s="3">
        <v>1.4179999999999999</v>
      </c>
      <c r="J132" s="3">
        <v>1.2210000000000001</v>
      </c>
      <c r="K132" s="3">
        <v>1.224</v>
      </c>
    </row>
    <row r="133" spans="1:11" x14ac:dyDescent="0.2">
      <c r="A133" s="1">
        <v>2</v>
      </c>
      <c r="B133" s="1">
        <v>7</v>
      </c>
      <c r="C133" s="1"/>
      <c r="D133" s="1">
        <v>3</v>
      </c>
      <c r="E133" s="1" t="s">
        <v>10</v>
      </c>
      <c r="F133">
        <v>-370.29399999999998</v>
      </c>
      <c r="G133">
        <v>-239.93600000000001</v>
      </c>
      <c r="H133" s="3">
        <v>51.92</v>
      </c>
      <c r="I133" s="3">
        <v>1.696</v>
      </c>
      <c r="J133" s="3">
        <v>1.409</v>
      </c>
      <c r="K133" s="3">
        <v>1.4119999999999999</v>
      </c>
    </row>
    <row r="134" spans="1:11" x14ac:dyDescent="0.2">
      <c r="A134" s="1">
        <v>2</v>
      </c>
      <c r="B134" s="1">
        <v>7</v>
      </c>
      <c r="C134" s="1"/>
      <c r="D134" s="1">
        <v>2</v>
      </c>
      <c r="E134" s="1" t="s">
        <v>7</v>
      </c>
      <c r="F134">
        <v>-5.6950000000000003</v>
      </c>
      <c r="G134">
        <v>-2.726</v>
      </c>
      <c r="H134" s="3">
        <v>84.747</v>
      </c>
      <c r="I134" s="3">
        <v>2.5859999999999999</v>
      </c>
      <c r="J134" s="3">
        <v>2.4359999999999999</v>
      </c>
      <c r="K134" s="3">
        <v>2.4409999999999998</v>
      </c>
    </row>
    <row r="135" spans="1:11" x14ac:dyDescent="0.2">
      <c r="A135" s="1">
        <v>2</v>
      </c>
      <c r="B135" s="1">
        <v>7</v>
      </c>
      <c r="C135" s="1"/>
      <c r="D135" s="1">
        <v>2</v>
      </c>
      <c r="E135" s="1" t="s">
        <v>8</v>
      </c>
      <c r="F135">
        <v>5.181</v>
      </c>
      <c r="G135">
        <v>2.3610000000000002</v>
      </c>
      <c r="H135" s="3">
        <v>-86.516999999999996</v>
      </c>
      <c r="I135" s="3">
        <v>-2.649</v>
      </c>
      <c r="J135" s="3">
        <v>-2.4830000000000001</v>
      </c>
      <c r="K135" s="3">
        <v>-2.488</v>
      </c>
    </row>
    <row r="136" spans="1:11" x14ac:dyDescent="0.2">
      <c r="A136" s="1">
        <v>2</v>
      </c>
      <c r="B136" s="1">
        <v>7</v>
      </c>
      <c r="C136" s="1"/>
      <c r="D136" s="1">
        <v>2</v>
      </c>
      <c r="E136" s="1" t="s">
        <v>9</v>
      </c>
      <c r="F136">
        <v>-3.2959999999999998</v>
      </c>
      <c r="G136">
        <v>-1.542</v>
      </c>
      <c r="H136" s="3">
        <v>51.898000000000003</v>
      </c>
      <c r="I136" s="3">
        <v>1.5860000000000001</v>
      </c>
      <c r="J136" s="3">
        <v>1.4910000000000001</v>
      </c>
      <c r="K136" s="3">
        <v>1.494</v>
      </c>
    </row>
    <row r="137" spans="1:11" x14ac:dyDescent="0.2">
      <c r="A137" s="1">
        <v>2</v>
      </c>
      <c r="B137" s="1">
        <v>7</v>
      </c>
      <c r="C137" s="1"/>
      <c r="D137" s="1">
        <v>2</v>
      </c>
      <c r="E137" s="1" t="s">
        <v>10</v>
      </c>
      <c r="F137">
        <v>-497.505</v>
      </c>
      <c r="G137">
        <v>-322.62900000000002</v>
      </c>
      <c r="H137" s="3">
        <v>86.185000000000002</v>
      </c>
      <c r="I137" s="3">
        <v>2.782</v>
      </c>
      <c r="J137" s="3">
        <v>2.387</v>
      </c>
      <c r="K137" s="3">
        <v>2.3919999999999999</v>
      </c>
    </row>
    <row r="138" spans="1:11" x14ac:dyDescent="0.2">
      <c r="A138" s="1">
        <v>2</v>
      </c>
      <c r="B138" s="1">
        <v>7</v>
      </c>
      <c r="C138" s="1"/>
      <c r="D138" s="1">
        <v>1</v>
      </c>
      <c r="E138" s="1" t="s">
        <v>7</v>
      </c>
      <c r="F138">
        <v>-2.63</v>
      </c>
      <c r="G138">
        <v>-1.101</v>
      </c>
      <c r="H138" s="3">
        <v>59.460999999999999</v>
      </c>
      <c r="I138" s="3">
        <v>-1.669</v>
      </c>
      <c r="J138" s="3">
        <v>1.863</v>
      </c>
      <c r="K138" s="3">
        <v>1.867</v>
      </c>
    </row>
    <row r="139" spans="1:11" x14ac:dyDescent="0.2">
      <c r="A139" s="1">
        <v>2</v>
      </c>
      <c r="B139" s="1">
        <v>7</v>
      </c>
      <c r="C139" s="1"/>
      <c r="D139" s="1">
        <v>1</v>
      </c>
      <c r="E139" s="1" t="s">
        <v>8</v>
      </c>
      <c r="F139">
        <v>1.504</v>
      </c>
      <c r="G139">
        <v>0.66600000000000004</v>
      </c>
      <c r="H139" s="3">
        <v>-64.087999999999994</v>
      </c>
      <c r="I139" s="3">
        <v>1.8</v>
      </c>
      <c r="J139" s="3">
        <v>-2</v>
      </c>
      <c r="K139" s="3">
        <v>-2.004</v>
      </c>
    </row>
    <row r="140" spans="1:11" x14ac:dyDescent="0.2">
      <c r="A140" s="1">
        <v>2</v>
      </c>
      <c r="B140" s="1">
        <v>7</v>
      </c>
      <c r="C140" s="1"/>
      <c r="D140" s="1">
        <v>1</v>
      </c>
      <c r="E140" s="1" t="s">
        <v>9</v>
      </c>
      <c r="F140">
        <v>-1.0880000000000001</v>
      </c>
      <c r="G140">
        <v>-0.46500000000000002</v>
      </c>
      <c r="H140" s="3">
        <v>32.512999999999998</v>
      </c>
      <c r="I140" s="3">
        <v>-0.91300000000000003</v>
      </c>
      <c r="J140" s="3">
        <v>1.0169999999999999</v>
      </c>
      <c r="K140" s="3">
        <v>1.0189999999999999</v>
      </c>
    </row>
    <row r="141" spans="1:11" x14ac:dyDescent="0.2">
      <c r="A141" s="1">
        <v>2</v>
      </c>
      <c r="B141" s="1">
        <v>7</v>
      </c>
      <c r="C141" s="1"/>
      <c r="D141" s="1">
        <v>1</v>
      </c>
      <c r="E141" s="1" t="s">
        <v>10</v>
      </c>
      <c r="F141">
        <v>-625.87699999999995</v>
      </c>
      <c r="G141">
        <v>-406.15199999999999</v>
      </c>
      <c r="H141" s="3">
        <v>121.384</v>
      </c>
      <c r="I141" s="3">
        <v>3.7730000000000001</v>
      </c>
      <c r="J141" s="3">
        <v>3.4590000000000001</v>
      </c>
      <c r="K141" s="3">
        <v>3.4660000000000002</v>
      </c>
    </row>
    <row r="142" spans="1:11" x14ac:dyDescent="0.2">
      <c r="A142" s="1">
        <v>2</v>
      </c>
      <c r="B142" s="1">
        <v>8</v>
      </c>
      <c r="C142" s="1"/>
      <c r="D142" s="1">
        <v>5</v>
      </c>
      <c r="E142" s="1" t="s">
        <v>7</v>
      </c>
      <c r="F142">
        <v>1.512</v>
      </c>
      <c r="G142">
        <v>-6.0510000000000002</v>
      </c>
      <c r="H142" s="3">
        <v>68.372</v>
      </c>
      <c r="I142" s="3">
        <v>2.3730000000000002</v>
      </c>
      <c r="J142" s="3">
        <v>1.667</v>
      </c>
      <c r="K142" s="3">
        <v>1.67</v>
      </c>
    </row>
    <row r="143" spans="1:11" x14ac:dyDescent="0.2">
      <c r="A143" s="1">
        <v>2</v>
      </c>
      <c r="B143" s="1">
        <v>8</v>
      </c>
      <c r="C143" s="1"/>
      <c r="D143" s="1">
        <v>5</v>
      </c>
      <c r="E143" s="1" t="s">
        <v>8</v>
      </c>
      <c r="F143">
        <v>4.1980000000000004</v>
      </c>
      <c r="G143">
        <v>5.2009999999999996</v>
      </c>
      <c r="H143" s="3">
        <v>-50.933999999999997</v>
      </c>
      <c r="I143" s="3">
        <v>-1.9359999999999999</v>
      </c>
      <c r="J143" s="3">
        <v>-1.03</v>
      </c>
      <c r="K143" s="3">
        <v>-1.032</v>
      </c>
    </row>
    <row r="144" spans="1:11" x14ac:dyDescent="0.2">
      <c r="A144" s="1">
        <v>2</v>
      </c>
      <c r="B144" s="1">
        <v>8</v>
      </c>
      <c r="C144" s="1"/>
      <c r="D144" s="1">
        <v>5</v>
      </c>
      <c r="E144" s="1" t="s">
        <v>9</v>
      </c>
      <c r="F144">
        <v>-0.81399999999999995</v>
      </c>
      <c r="G144">
        <v>-3.41</v>
      </c>
      <c r="H144" s="3">
        <v>35.94</v>
      </c>
      <c r="I144" s="3">
        <v>1.296</v>
      </c>
      <c r="J144" s="3">
        <v>0.81699999999999995</v>
      </c>
      <c r="K144" s="3">
        <v>0.81899999999999995</v>
      </c>
    </row>
    <row r="145" spans="1:11" x14ac:dyDescent="0.2">
      <c r="A145" s="1">
        <v>2</v>
      </c>
      <c r="B145" s="1">
        <v>8</v>
      </c>
      <c r="C145" s="1"/>
      <c r="D145" s="1">
        <v>5</v>
      </c>
      <c r="E145" s="1" t="s">
        <v>10</v>
      </c>
      <c r="F145">
        <v>-123.959</v>
      </c>
      <c r="G145">
        <v>-88.512</v>
      </c>
      <c r="H145" s="3">
        <v>3.6339999999999999</v>
      </c>
      <c r="I145" s="3">
        <v>0.13</v>
      </c>
      <c r="J145" s="3">
        <v>8.4000000000000005E-2</v>
      </c>
      <c r="K145" s="3">
        <v>8.4000000000000005E-2</v>
      </c>
    </row>
    <row r="146" spans="1:11" x14ac:dyDescent="0.2">
      <c r="A146" s="1">
        <v>2</v>
      </c>
      <c r="B146" s="1">
        <v>8</v>
      </c>
      <c r="C146" s="1"/>
      <c r="D146" s="1">
        <v>4</v>
      </c>
      <c r="E146" s="1" t="s">
        <v>7</v>
      </c>
      <c r="F146">
        <v>-6.577</v>
      </c>
      <c r="G146">
        <v>-2.7669999999999999</v>
      </c>
      <c r="H146" s="3">
        <v>123.819</v>
      </c>
      <c r="I146" s="3">
        <v>3.8769999999999998</v>
      </c>
      <c r="J146" s="3">
        <v>3.5059999999999998</v>
      </c>
      <c r="K146" s="3">
        <v>3.5129999999999999</v>
      </c>
    </row>
    <row r="147" spans="1:11" x14ac:dyDescent="0.2">
      <c r="A147" s="1">
        <v>2</v>
      </c>
      <c r="B147" s="1">
        <v>8</v>
      </c>
      <c r="C147" s="1"/>
      <c r="D147" s="1">
        <v>4</v>
      </c>
      <c r="E147" s="1" t="s">
        <v>8</v>
      </c>
      <c r="F147">
        <v>5.3719999999999999</v>
      </c>
      <c r="G147">
        <v>2.9119999999999999</v>
      </c>
      <c r="H147" s="3">
        <v>-91.896000000000001</v>
      </c>
      <c r="I147" s="3">
        <v>-2.863</v>
      </c>
      <c r="J147" s="3">
        <v>-2.5299999999999998</v>
      </c>
      <c r="K147" s="3">
        <v>-2.5350000000000001</v>
      </c>
    </row>
    <row r="148" spans="1:11" x14ac:dyDescent="0.2">
      <c r="A148" s="1">
        <v>2</v>
      </c>
      <c r="B148" s="1">
        <v>8</v>
      </c>
      <c r="C148" s="1"/>
      <c r="D148" s="1">
        <v>4</v>
      </c>
      <c r="E148" s="1" t="s">
        <v>9</v>
      </c>
      <c r="F148">
        <v>-3.621</v>
      </c>
      <c r="G148">
        <v>-1.7210000000000001</v>
      </c>
      <c r="H148" s="3">
        <v>65.168999999999997</v>
      </c>
      <c r="I148" s="3">
        <v>2.04</v>
      </c>
      <c r="J148" s="3">
        <v>1.829</v>
      </c>
      <c r="K148" s="3">
        <v>1.833</v>
      </c>
    </row>
    <row r="149" spans="1:11" x14ac:dyDescent="0.2">
      <c r="A149" s="1">
        <v>2</v>
      </c>
      <c r="B149" s="1">
        <v>8</v>
      </c>
      <c r="C149" s="1"/>
      <c r="D149" s="1">
        <v>4</v>
      </c>
      <c r="E149" s="1" t="s">
        <v>10</v>
      </c>
      <c r="F149">
        <v>-286.18</v>
      </c>
      <c r="G149">
        <v>-189.00399999999999</v>
      </c>
      <c r="H149" s="3">
        <v>12.215999999999999</v>
      </c>
      <c r="I149" s="3">
        <v>0.40699999999999997</v>
      </c>
      <c r="J149" s="3">
        <v>0.314</v>
      </c>
      <c r="K149" s="3">
        <v>0.315</v>
      </c>
    </row>
    <row r="150" spans="1:11" x14ac:dyDescent="0.2">
      <c r="A150" s="1">
        <v>2</v>
      </c>
      <c r="B150" s="1">
        <v>8</v>
      </c>
      <c r="C150" s="1"/>
      <c r="D150" s="1">
        <v>3</v>
      </c>
      <c r="E150" s="1" t="s">
        <v>7</v>
      </c>
      <c r="F150">
        <v>-6.218</v>
      </c>
      <c r="G150">
        <v>-4.3209999999999997</v>
      </c>
      <c r="H150" s="3">
        <v>166.31899999999999</v>
      </c>
      <c r="I150" s="3">
        <v>5.3440000000000003</v>
      </c>
      <c r="J150" s="3">
        <v>4.53</v>
      </c>
      <c r="K150" s="3">
        <v>4.54</v>
      </c>
    </row>
    <row r="151" spans="1:11" x14ac:dyDescent="0.2">
      <c r="A151" s="1">
        <v>2</v>
      </c>
      <c r="B151" s="1">
        <v>8</v>
      </c>
      <c r="C151" s="1"/>
      <c r="D151" s="1">
        <v>3</v>
      </c>
      <c r="E151" s="1" t="s">
        <v>8</v>
      </c>
      <c r="F151">
        <v>5.3529999999999998</v>
      </c>
      <c r="G151">
        <v>3.5739999999999998</v>
      </c>
      <c r="H151" s="3">
        <v>-134.655</v>
      </c>
      <c r="I151" s="3">
        <v>-4.3979999999999997</v>
      </c>
      <c r="J151" s="3">
        <v>-3.5830000000000002</v>
      </c>
      <c r="K151" s="3">
        <v>-3.5910000000000002</v>
      </c>
    </row>
    <row r="152" spans="1:11" x14ac:dyDescent="0.2">
      <c r="A152" s="1">
        <v>2</v>
      </c>
      <c r="B152" s="1">
        <v>8</v>
      </c>
      <c r="C152" s="1"/>
      <c r="D152" s="1">
        <v>3</v>
      </c>
      <c r="E152" s="1" t="s">
        <v>9</v>
      </c>
      <c r="F152">
        <v>-3.5059999999999998</v>
      </c>
      <c r="G152">
        <v>-2.3919999999999999</v>
      </c>
      <c r="H152" s="3">
        <v>90.960999999999999</v>
      </c>
      <c r="I152" s="3">
        <v>2.9470000000000001</v>
      </c>
      <c r="J152" s="3">
        <v>2.4590000000000001</v>
      </c>
      <c r="K152" s="3">
        <v>2.464</v>
      </c>
    </row>
    <row r="153" spans="1:11" x14ac:dyDescent="0.2">
      <c r="A153" s="1">
        <v>2</v>
      </c>
      <c r="B153" s="1">
        <v>8</v>
      </c>
      <c r="C153" s="1"/>
      <c r="D153" s="1">
        <v>3</v>
      </c>
      <c r="E153" s="1" t="s">
        <v>10</v>
      </c>
      <c r="F153">
        <v>-448.03300000000002</v>
      </c>
      <c r="G153">
        <v>-289.52300000000002</v>
      </c>
      <c r="H153" s="3">
        <v>25.824000000000002</v>
      </c>
      <c r="I153" s="3">
        <v>0.84399999999999997</v>
      </c>
      <c r="J153" s="3">
        <v>0.69799999999999995</v>
      </c>
      <c r="K153" s="3">
        <v>0.7</v>
      </c>
    </row>
    <row r="154" spans="1:11" x14ac:dyDescent="0.2">
      <c r="A154" s="1">
        <v>2</v>
      </c>
      <c r="B154" s="1">
        <v>8</v>
      </c>
      <c r="C154" s="1"/>
      <c r="D154" s="1">
        <v>2</v>
      </c>
      <c r="E154" s="1" t="s">
        <v>7</v>
      </c>
      <c r="F154">
        <v>-4.9649999999999999</v>
      </c>
      <c r="G154">
        <v>-3.1269999999999998</v>
      </c>
      <c r="H154" s="3">
        <v>181.26599999999999</v>
      </c>
      <c r="I154" s="3">
        <v>5.5410000000000004</v>
      </c>
      <c r="J154" s="3">
        <v>5.1929999999999996</v>
      </c>
      <c r="K154" s="3">
        <v>5.2039999999999997</v>
      </c>
    </row>
    <row r="155" spans="1:11" x14ac:dyDescent="0.2">
      <c r="A155" s="1">
        <v>2</v>
      </c>
      <c r="B155" s="1">
        <v>8</v>
      </c>
      <c r="C155" s="1"/>
      <c r="D155" s="1">
        <v>2</v>
      </c>
      <c r="E155" s="1" t="s">
        <v>8</v>
      </c>
      <c r="F155">
        <v>4.6390000000000002</v>
      </c>
      <c r="G155">
        <v>3.1589999999999998</v>
      </c>
      <c r="H155" s="3">
        <v>-172.87100000000001</v>
      </c>
      <c r="I155" s="3">
        <v>-6.0529999999999999</v>
      </c>
      <c r="J155" s="3">
        <v>-4.5869999999999997</v>
      </c>
      <c r="K155" s="3">
        <v>-4.5970000000000004</v>
      </c>
    </row>
    <row r="156" spans="1:11" x14ac:dyDescent="0.2">
      <c r="A156" s="1">
        <v>2</v>
      </c>
      <c r="B156" s="1">
        <v>8</v>
      </c>
      <c r="C156" s="1"/>
      <c r="D156" s="1">
        <v>2</v>
      </c>
      <c r="E156" s="1" t="s">
        <v>9</v>
      </c>
      <c r="F156">
        <v>-2.91</v>
      </c>
      <c r="G156">
        <v>-1.905</v>
      </c>
      <c r="H156" s="3">
        <v>107.107</v>
      </c>
      <c r="I156" s="3">
        <v>3.4870000000000001</v>
      </c>
      <c r="J156" s="3">
        <v>2.964</v>
      </c>
      <c r="K156" s="3">
        <v>2.97</v>
      </c>
    </row>
    <row r="157" spans="1:11" x14ac:dyDescent="0.2">
      <c r="A157" s="1">
        <v>2</v>
      </c>
      <c r="B157" s="1">
        <v>8</v>
      </c>
      <c r="C157" s="1"/>
      <c r="D157" s="1">
        <v>2</v>
      </c>
      <c r="E157" s="1" t="s">
        <v>10</v>
      </c>
      <c r="F157">
        <v>-609.94899999999996</v>
      </c>
      <c r="G157">
        <v>-390.14400000000001</v>
      </c>
      <c r="H157" s="3">
        <v>42.058999999999997</v>
      </c>
      <c r="I157" s="3">
        <v>1.373</v>
      </c>
      <c r="J157" s="3">
        <v>1.155</v>
      </c>
      <c r="K157" s="3">
        <v>1.157</v>
      </c>
    </row>
    <row r="158" spans="1:11" x14ac:dyDescent="0.2">
      <c r="A158" s="1">
        <v>2</v>
      </c>
      <c r="B158" s="1">
        <v>8</v>
      </c>
      <c r="C158" s="1"/>
      <c r="D158" s="1">
        <v>1</v>
      </c>
      <c r="E158" s="1" t="s">
        <v>7</v>
      </c>
      <c r="F158">
        <v>-1.992</v>
      </c>
      <c r="G158">
        <v>-1.4650000000000001</v>
      </c>
      <c r="H158" s="3">
        <v>154.63</v>
      </c>
      <c r="I158" s="3">
        <v>-4.5860000000000003</v>
      </c>
      <c r="J158" s="3">
        <v>5.1420000000000003</v>
      </c>
      <c r="K158" s="3">
        <v>5.1520000000000001</v>
      </c>
    </row>
    <row r="159" spans="1:11" x14ac:dyDescent="0.2">
      <c r="A159" s="1">
        <v>2</v>
      </c>
      <c r="B159" s="1">
        <v>8</v>
      </c>
      <c r="C159" s="1"/>
      <c r="D159" s="1">
        <v>1</v>
      </c>
      <c r="E159" s="1" t="s">
        <v>8</v>
      </c>
      <c r="F159">
        <v>2.339</v>
      </c>
      <c r="G159">
        <v>1.5549999999999999</v>
      </c>
      <c r="H159" s="3">
        <v>-321.358</v>
      </c>
      <c r="I159" s="3">
        <v>9.0299999999999994</v>
      </c>
      <c r="J159" s="3">
        <v>-10.167</v>
      </c>
      <c r="K159" s="3">
        <v>-10.189</v>
      </c>
    </row>
    <row r="160" spans="1:11" x14ac:dyDescent="0.2">
      <c r="A160" s="1">
        <v>2</v>
      </c>
      <c r="B160" s="1">
        <v>8</v>
      </c>
      <c r="C160" s="1"/>
      <c r="D160" s="1">
        <v>1</v>
      </c>
      <c r="E160" s="1" t="s">
        <v>9</v>
      </c>
      <c r="F160">
        <v>-1.1399999999999999</v>
      </c>
      <c r="G160">
        <v>-0.79500000000000004</v>
      </c>
      <c r="H160" s="3">
        <v>125.182</v>
      </c>
      <c r="I160" s="3">
        <v>-3.548</v>
      </c>
      <c r="J160" s="3">
        <v>4.0289999999999999</v>
      </c>
      <c r="K160" s="3">
        <v>4.0369999999999999</v>
      </c>
    </row>
    <row r="161" spans="1:11" x14ac:dyDescent="0.2">
      <c r="A161" s="1">
        <v>2</v>
      </c>
      <c r="B161" s="1">
        <v>8</v>
      </c>
      <c r="C161" s="1"/>
      <c r="D161" s="1">
        <v>1</v>
      </c>
      <c r="E161" s="1" t="s">
        <v>10</v>
      </c>
      <c r="F161">
        <v>-771.50800000000004</v>
      </c>
      <c r="G161">
        <v>-490.59300000000002</v>
      </c>
      <c r="H161" s="3">
        <v>62.92</v>
      </c>
      <c r="I161" s="3">
        <v>1.948</v>
      </c>
      <c r="J161" s="3">
        <v>1.798</v>
      </c>
      <c r="K161" s="3">
        <v>1.802</v>
      </c>
    </row>
    <row r="162" spans="1:11" x14ac:dyDescent="0.2">
      <c r="A162" s="1">
        <v>2</v>
      </c>
      <c r="B162" s="1">
        <v>9</v>
      </c>
      <c r="C162" s="1"/>
      <c r="D162" s="1">
        <v>5</v>
      </c>
      <c r="E162" s="1" t="s">
        <v>7</v>
      </c>
      <c r="F162">
        <v>-25.940999999999999</v>
      </c>
      <c r="G162">
        <v>-6.1950000000000003</v>
      </c>
      <c r="H162" s="3">
        <v>69.289000000000001</v>
      </c>
      <c r="I162" s="3">
        <v>2.4039999999999999</v>
      </c>
      <c r="J162" s="3">
        <v>1.69</v>
      </c>
      <c r="K162" s="3">
        <v>1.6930000000000001</v>
      </c>
    </row>
    <row r="163" spans="1:11" x14ac:dyDescent="0.2">
      <c r="A163" s="1">
        <v>2</v>
      </c>
      <c r="B163" s="1">
        <v>9</v>
      </c>
      <c r="C163" s="1"/>
      <c r="D163" s="1">
        <v>5</v>
      </c>
      <c r="E163" s="1" t="s">
        <v>8</v>
      </c>
      <c r="F163">
        <v>21.600999999999999</v>
      </c>
      <c r="G163">
        <v>8.3539999999999992</v>
      </c>
      <c r="H163" s="3">
        <v>-51.89</v>
      </c>
      <c r="I163" s="3">
        <v>-1.9670000000000001</v>
      </c>
      <c r="J163" s="3">
        <v>-1.056</v>
      </c>
      <c r="K163" s="3">
        <v>-1.0589999999999999</v>
      </c>
    </row>
    <row r="164" spans="1:11" x14ac:dyDescent="0.2">
      <c r="A164" s="1">
        <v>2</v>
      </c>
      <c r="B164" s="1">
        <v>9</v>
      </c>
      <c r="C164" s="1"/>
      <c r="D164" s="1">
        <v>5</v>
      </c>
      <c r="E164" s="1" t="s">
        <v>9</v>
      </c>
      <c r="F164">
        <v>-14.407</v>
      </c>
      <c r="G164">
        <v>-4.4089999999999998</v>
      </c>
      <c r="H164" s="3">
        <v>36.515999999999998</v>
      </c>
      <c r="I164" s="3">
        <v>1.3160000000000001</v>
      </c>
      <c r="J164" s="3">
        <v>0.83199999999999996</v>
      </c>
      <c r="K164" s="3">
        <v>0.83399999999999996</v>
      </c>
    </row>
    <row r="165" spans="1:11" x14ac:dyDescent="0.2">
      <c r="A165" s="1">
        <v>2</v>
      </c>
      <c r="B165" s="1">
        <v>9</v>
      </c>
      <c r="C165" s="1"/>
      <c r="D165" s="1">
        <v>5</v>
      </c>
      <c r="E165" s="1" t="s">
        <v>10</v>
      </c>
      <c r="F165">
        <v>-138.839</v>
      </c>
      <c r="G165">
        <v>-93.864000000000004</v>
      </c>
      <c r="H165" s="3">
        <v>-2.6669999999999998</v>
      </c>
      <c r="I165" s="3">
        <v>-9.7000000000000003E-2</v>
      </c>
      <c r="J165" s="3">
        <v>-5.8999999999999997E-2</v>
      </c>
      <c r="K165" s="3">
        <v>-5.8999999999999997E-2</v>
      </c>
    </row>
    <row r="166" spans="1:11" x14ac:dyDescent="0.2">
      <c r="A166" s="1">
        <v>2</v>
      </c>
      <c r="B166" s="1">
        <v>9</v>
      </c>
      <c r="C166" s="1"/>
      <c r="D166" s="1">
        <v>4</v>
      </c>
      <c r="E166" s="1" t="s">
        <v>7</v>
      </c>
      <c r="F166">
        <v>-14.492000000000001</v>
      </c>
      <c r="G166">
        <v>-7.8150000000000004</v>
      </c>
      <c r="H166" s="3">
        <v>125.024</v>
      </c>
      <c r="I166" s="3">
        <v>3.915</v>
      </c>
      <c r="J166" s="3">
        <v>3.5390000000000001</v>
      </c>
      <c r="K166" s="3">
        <v>3.5459999999999998</v>
      </c>
    </row>
    <row r="167" spans="1:11" x14ac:dyDescent="0.2">
      <c r="A167" s="1">
        <v>2</v>
      </c>
      <c r="B167" s="1">
        <v>9</v>
      </c>
      <c r="C167" s="1"/>
      <c r="D167" s="1">
        <v>4</v>
      </c>
      <c r="E167" s="1" t="s">
        <v>8</v>
      </c>
      <c r="F167">
        <v>13.849</v>
      </c>
      <c r="G167">
        <v>6.8479999999999999</v>
      </c>
      <c r="H167" s="3">
        <v>-93.200999999999993</v>
      </c>
      <c r="I167" s="3">
        <v>-2.9049999999999998</v>
      </c>
      <c r="J167" s="3">
        <v>-2.5670000000000002</v>
      </c>
      <c r="K167" s="3">
        <v>-2.5720000000000001</v>
      </c>
    </row>
    <row r="168" spans="1:11" x14ac:dyDescent="0.2">
      <c r="A168" s="1">
        <v>2</v>
      </c>
      <c r="B168" s="1">
        <v>9</v>
      </c>
      <c r="C168" s="1"/>
      <c r="D168" s="1">
        <v>4</v>
      </c>
      <c r="E168" s="1" t="s">
        <v>9</v>
      </c>
      <c r="F168">
        <v>-8.5879999999999992</v>
      </c>
      <c r="G168">
        <v>-4.4429999999999996</v>
      </c>
      <c r="H168" s="3">
        <v>65.933999999999997</v>
      </c>
      <c r="I168" s="3">
        <v>2.0640000000000001</v>
      </c>
      <c r="J168" s="3">
        <v>1.85</v>
      </c>
      <c r="K168" s="3">
        <v>1.8540000000000001</v>
      </c>
    </row>
    <row r="169" spans="1:11" x14ac:dyDescent="0.2">
      <c r="A169" s="1">
        <v>2</v>
      </c>
      <c r="B169" s="1">
        <v>9</v>
      </c>
      <c r="C169" s="1"/>
      <c r="D169" s="1">
        <v>4</v>
      </c>
      <c r="E169" s="1" t="s">
        <v>10</v>
      </c>
      <c r="F169">
        <v>-335.74</v>
      </c>
      <c r="G169">
        <v>-211.86500000000001</v>
      </c>
      <c r="H169" s="3">
        <v>-8.8979999999999997</v>
      </c>
      <c r="I169" s="3">
        <v>-0.29699999999999999</v>
      </c>
      <c r="J169" s="3">
        <v>-0.22600000000000001</v>
      </c>
      <c r="K169" s="3">
        <v>-0.22700000000000001</v>
      </c>
    </row>
    <row r="170" spans="1:11" x14ac:dyDescent="0.2">
      <c r="A170" s="1">
        <v>2</v>
      </c>
      <c r="B170" s="1">
        <v>9</v>
      </c>
      <c r="C170" s="1"/>
      <c r="D170" s="1">
        <v>3</v>
      </c>
      <c r="E170" s="1" t="s">
        <v>7</v>
      </c>
      <c r="F170">
        <v>-18.18</v>
      </c>
      <c r="G170">
        <v>-8.3510000000000009</v>
      </c>
      <c r="H170" s="3">
        <v>168.40600000000001</v>
      </c>
      <c r="I170" s="3">
        <v>5.4109999999999996</v>
      </c>
      <c r="J170" s="3">
        <v>4.5880000000000001</v>
      </c>
      <c r="K170" s="3">
        <v>4.5979999999999999</v>
      </c>
    </row>
    <row r="171" spans="1:11" x14ac:dyDescent="0.2">
      <c r="A171" s="1">
        <v>2</v>
      </c>
      <c r="B171" s="1">
        <v>9</v>
      </c>
      <c r="C171" s="1"/>
      <c r="D171" s="1">
        <v>3</v>
      </c>
      <c r="E171" s="1" t="s">
        <v>8</v>
      </c>
      <c r="F171">
        <v>15.781000000000001</v>
      </c>
      <c r="G171">
        <v>7.42</v>
      </c>
      <c r="H171" s="3">
        <v>-136.67699999999999</v>
      </c>
      <c r="I171" s="3">
        <v>-4.4640000000000004</v>
      </c>
      <c r="J171" s="3">
        <v>-3.6389999999999998</v>
      </c>
      <c r="K171" s="3">
        <v>-3.6469999999999998</v>
      </c>
    </row>
    <row r="172" spans="1:11" x14ac:dyDescent="0.2">
      <c r="A172" s="1">
        <v>2</v>
      </c>
      <c r="B172" s="1">
        <v>9</v>
      </c>
      <c r="C172" s="1"/>
      <c r="D172" s="1">
        <v>3</v>
      </c>
      <c r="E172" s="1" t="s">
        <v>9</v>
      </c>
      <c r="F172">
        <v>-10.291</v>
      </c>
      <c r="G172">
        <v>-4.7789999999999999</v>
      </c>
      <c r="H172" s="3">
        <v>92.210999999999999</v>
      </c>
      <c r="I172" s="3">
        <v>2.988</v>
      </c>
      <c r="J172" s="3">
        <v>2.4929999999999999</v>
      </c>
      <c r="K172" s="3">
        <v>2.4980000000000002</v>
      </c>
    </row>
    <row r="173" spans="1:11" x14ac:dyDescent="0.2">
      <c r="A173" s="1">
        <v>2</v>
      </c>
      <c r="B173" s="1">
        <v>9</v>
      </c>
      <c r="C173" s="1"/>
      <c r="D173" s="1">
        <v>3</v>
      </c>
      <c r="E173" s="1" t="s">
        <v>10</v>
      </c>
      <c r="F173">
        <v>-530.34100000000001</v>
      </c>
      <c r="G173">
        <v>-328.97199999999998</v>
      </c>
      <c r="H173" s="3">
        <v>-19.018999999999998</v>
      </c>
      <c r="I173" s="3">
        <v>-0.622</v>
      </c>
      <c r="J173" s="3">
        <v>-0.51300000000000001</v>
      </c>
      <c r="K173" s="3">
        <v>-0.51400000000000001</v>
      </c>
    </row>
    <row r="174" spans="1:11" x14ac:dyDescent="0.2">
      <c r="A174" s="1">
        <v>2</v>
      </c>
      <c r="B174" s="1">
        <v>9</v>
      </c>
      <c r="C174" s="1"/>
      <c r="D174" s="1">
        <v>2</v>
      </c>
      <c r="E174" s="1" t="s">
        <v>7</v>
      </c>
      <c r="F174">
        <v>-13.186</v>
      </c>
      <c r="G174">
        <v>-6.1479999999999997</v>
      </c>
      <c r="H174" s="3">
        <v>183.554</v>
      </c>
      <c r="I174" s="3">
        <v>5.6109999999999998</v>
      </c>
      <c r="J174" s="3">
        <v>5.258</v>
      </c>
      <c r="K174" s="3">
        <v>5.27</v>
      </c>
    </row>
    <row r="175" spans="1:11" x14ac:dyDescent="0.2">
      <c r="A175" s="1">
        <v>2</v>
      </c>
      <c r="B175" s="1">
        <v>9</v>
      </c>
      <c r="C175" s="1"/>
      <c r="D175" s="1">
        <v>2</v>
      </c>
      <c r="E175" s="1" t="s">
        <v>8</v>
      </c>
      <c r="F175">
        <v>12.185</v>
      </c>
      <c r="G175">
        <v>5.5359999999999996</v>
      </c>
      <c r="H175" s="3">
        <v>-175.47499999999999</v>
      </c>
      <c r="I175" s="3">
        <v>-6.125</v>
      </c>
      <c r="J175" s="3">
        <v>-4.665</v>
      </c>
      <c r="K175" s="3">
        <v>-4.6749999999999998</v>
      </c>
    </row>
    <row r="176" spans="1:11" x14ac:dyDescent="0.2">
      <c r="A176" s="1">
        <v>2</v>
      </c>
      <c r="B176" s="1">
        <v>9</v>
      </c>
      <c r="C176" s="1"/>
      <c r="D176" s="1">
        <v>2</v>
      </c>
      <c r="E176" s="1" t="s">
        <v>9</v>
      </c>
      <c r="F176">
        <v>-7.6879999999999997</v>
      </c>
      <c r="G176">
        <v>-3.54</v>
      </c>
      <c r="H176" s="3">
        <v>108.595</v>
      </c>
      <c r="I176" s="3">
        <v>3.53</v>
      </c>
      <c r="J176" s="3">
        <v>3.0070000000000001</v>
      </c>
      <c r="K176" s="3">
        <v>3.0129999999999999</v>
      </c>
    </row>
    <row r="177" spans="1:11" x14ac:dyDescent="0.2">
      <c r="A177" s="1">
        <v>2</v>
      </c>
      <c r="B177" s="1">
        <v>9</v>
      </c>
      <c r="C177" s="1"/>
      <c r="D177" s="1">
        <v>2</v>
      </c>
      <c r="E177" s="1" t="s">
        <v>10</v>
      </c>
      <c r="F177">
        <v>-723.49699999999996</v>
      </c>
      <c r="G177">
        <v>-445.31599999999997</v>
      </c>
      <c r="H177" s="3">
        <v>-30.981000000000002</v>
      </c>
      <c r="I177" s="3">
        <v>-1.016</v>
      </c>
      <c r="J177" s="3">
        <v>-0.84799999999999998</v>
      </c>
      <c r="K177" s="3">
        <v>-0.84899999999999998</v>
      </c>
    </row>
    <row r="178" spans="1:11" x14ac:dyDescent="0.2">
      <c r="A178" s="1">
        <v>2</v>
      </c>
      <c r="B178" s="1">
        <v>9</v>
      </c>
      <c r="C178" s="1"/>
      <c r="D178" s="1">
        <v>1</v>
      </c>
      <c r="E178" s="1" t="s">
        <v>7</v>
      </c>
      <c r="F178">
        <v>-5.9710000000000001</v>
      </c>
      <c r="G178">
        <v>-2.4689999999999999</v>
      </c>
      <c r="H178" s="3">
        <v>156.32400000000001</v>
      </c>
      <c r="I178" s="3">
        <v>-4.6280000000000001</v>
      </c>
      <c r="J178" s="3">
        <v>5.1929999999999996</v>
      </c>
      <c r="K178" s="3">
        <v>5.2039999999999997</v>
      </c>
    </row>
    <row r="179" spans="1:11" x14ac:dyDescent="0.2">
      <c r="A179" s="1">
        <v>2</v>
      </c>
      <c r="B179" s="1">
        <v>9</v>
      </c>
      <c r="C179" s="1"/>
      <c r="D179" s="1">
        <v>1</v>
      </c>
      <c r="E179" s="1" t="s">
        <v>8</v>
      </c>
      <c r="F179">
        <v>4.3280000000000003</v>
      </c>
      <c r="G179">
        <v>2.0569999999999999</v>
      </c>
      <c r="H179" s="3">
        <v>-322.21100000000001</v>
      </c>
      <c r="I179" s="3">
        <v>9.0540000000000003</v>
      </c>
      <c r="J179" s="3">
        <v>-10.193</v>
      </c>
      <c r="K179" s="3">
        <v>-10.215</v>
      </c>
    </row>
    <row r="180" spans="1:11" x14ac:dyDescent="0.2">
      <c r="A180" s="1">
        <v>2</v>
      </c>
      <c r="B180" s="1">
        <v>9</v>
      </c>
      <c r="C180" s="1"/>
      <c r="D180" s="1">
        <v>1</v>
      </c>
      <c r="E180" s="1" t="s">
        <v>9</v>
      </c>
      <c r="F180">
        <v>-2.71</v>
      </c>
      <c r="G180">
        <v>-1.1910000000000001</v>
      </c>
      <c r="H180" s="3">
        <v>125.854</v>
      </c>
      <c r="I180" s="3">
        <v>-3.5659999999999998</v>
      </c>
      <c r="J180" s="3">
        <v>4.0490000000000004</v>
      </c>
      <c r="K180" s="3">
        <v>4.0579999999999998</v>
      </c>
    </row>
    <row r="181" spans="1:11" x14ac:dyDescent="0.2">
      <c r="A181" s="1">
        <v>2</v>
      </c>
      <c r="B181" s="1">
        <v>9</v>
      </c>
      <c r="C181" s="1"/>
      <c r="D181" s="1">
        <v>1</v>
      </c>
      <c r="E181" s="1" t="s">
        <v>10</v>
      </c>
      <c r="F181">
        <v>-912.13499999999999</v>
      </c>
      <c r="G181">
        <v>-559.19899999999996</v>
      </c>
      <c r="H181" s="3">
        <v>-47.584000000000003</v>
      </c>
      <c r="I181" s="3">
        <v>-1.47</v>
      </c>
      <c r="J181" s="3">
        <v>-1.3620000000000001</v>
      </c>
      <c r="K181" s="3">
        <v>-1.365</v>
      </c>
    </row>
    <row r="182" spans="1:11" x14ac:dyDescent="0.2">
      <c r="A182" s="1">
        <v>2</v>
      </c>
      <c r="B182" s="1">
        <v>10</v>
      </c>
      <c r="C182" s="1"/>
      <c r="D182" s="1">
        <v>5</v>
      </c>
      <c r="E182" s="1" t="s">
        <v>7</v>
      </c>
      <c r="F182">
        <v>-14.555999999999999</v>
      </c>
      <c r="G182">
        <v>-8.1449999999999996</v>
      </c>
      <c r="H182" s="3">
        <v>35.765999999999998</v>
      </c>
      <c r="I182" s="3">
        <v>1.2230000000000001</v>
      </c>
      <c r="J182" s="3">
        <v>0.89300000000000002</v>
      </c>
      <c r="K182" s="3">
        <v>0.89500000000000002</v>
      </c>
    </row>
    <row r="183" spans="1:11" x14ac:dyDescent="0.2">
      <c r="A183" s="1">
        <v>2</v>
      </c>
      <c r="B183" s="1">
        <v>10</v>
      </c>
      <c r="C183" s="1"/>
      <c r="D183" s="1">
        <v>5</v>
      </c>
      <c r="E183" s="1" t="s">
        <v>8</v>
      </c>
      <c r="F183">
        <v>12.305</v>
      </c>
      <c r="G183">
        <v>6.835</v>
      </c>
      <c r="H183" s="3">
        <v>-34.832999999999998</v>
      </c>
      <c r="I183" s="3">
        <v>-1.1930000000000001</v>
      </c>
      <c r="J183" s="3">
        <v>-0.86499999999999999</v>
      </c>
      <c r="K183" s="3">
        <v>-0.86699999999999999</v>
      </c>
    </row>
    <row r="184" spans="1:11" x14ac:dyDescent="0.2">
      <c r="A184" s="1">
        <v>2</v>
      </c>
      <c r="B184" s="1">
        <v>10</v>
      </c>
      <c r="C184" s="1"/>
      <c r="D184" s="1">
        <v>5</v>
      </c>
      <c r="E184" s="1" t="s">
        <v>9</v>
      </c>
      <c r="F184">
        <v>-8.14</v>
      </c>
      <c r="G184">
        <v>-4.5389999999999997</v>
      </c>
      <c r="H184" s="3">
        <v>21.393000000000001</v>
      </c>
      <c r="I184" s="3">
        <v>0.73199999999999998</v>
      </c>
      <c r="J184" s="3">
        <v>0.53300000000000003</v>
      </c>
      <c r="K184" s="3">
        <v>0.53400000000000003</v>
      </c>
    </row>
    <row r="185" spans="1:11" x14ac:dyDescent="0.2">
      <c r="A185" s="1">
        <v>2</v>
      </c>
      <c r="B185" s="1">
        <v>10</v>
      </c>
      <c r="C185" s="1"/>
      <c r="D185" s="1">
        <v>5</v>
      </c>
      <c r="E185" s="1" t="s">
        <v>10</v>
      </c>
      <c r="F185">
        <v>-204.18799999999999</v>
      </c>
      <c r="G185">
        <v>-114.95399999999999</v>
      </c>
      <c r="H185" s="3">
        <v>-6.06</v>
      </c>
      <c r="I185" s="3">
        <v>-0.21099999999999999</v>
      </c>
      <c r="J185" s="3">
        <v>-0.14599999999999999</v>
      </c>
      <c r="K185" s="3">
        <v>-0.14599999999999999</v>
      </c>
    </row>
    <row r="186" spans="1:11" x14ac:dyDescent="0.2">
      <c r="A186" s="1">
        <v>2</v>
      </c>
      <c r="B186" s="1">
        <v>10</v>
      </c>
      <c r="C186" s="1"/>
      <c r="D186" s="1">
        <v>4</v>
      </c>
      <c r="E186" s="1" t="s">
        <v>7</v>
      </c>
      <c r="F186">
        <v>-9.82</v>
      </c>
      <c r="G186">
        <v>-5.36</v>
      </c>
      <c r="H186" s="3">
        <v>55.988999999999997</v>
      </c>
      <c r="I186" s="3">
        <v>1.784</v>
      </c>
      <c r="J186" s="3">
        <v>1.554</v>
      </c>
      <c r="K186" s="3">
        <v>1.5569999999999999</v>
      </c>
    </row>
    <row r="187" spans="1:11" x14ac:dyDescent="0.2">
      <c r="A187" s="1">
        <v>2</v>
      </c>
      <c r="B187" s="1">
        <v>10</v>
      </c>
      <c r="C187" s="1"/>
      <c r="D187" s="1">
        <v>4</v>
      </c>
      <c r="E187" s="1" t="s">
        <v>8</v>
      </c>
      <c r="F187">
        <v>9.9760000000000009</v>
      </c>
      <c r="G187">
        <v>5.5140000000000002</v>
      </c>
      <c r="H187" s="3">
        <v>-54.878999999999998</v>
      </c>
      <c r="I187" s="3">
        <v>-1.75</v>
      </c>
      <c r="J187" s="3">
        <v>-1.52</v>
      </c>
      <c r="K187" s="3">
        <v>-1.5229999999999999</v>
      </c>
    </row>
    <row r="188" spans="1:11" x14ac:dyDescent="0.2">
      <c r="A188" s="1">
        <v>2</v>
      </c>
      <c r="B188" s="1">
        <v>10</v>
      </c>
      <c r="C188" s="1"/>
      <c r="D188" s="1">
        <v>4</v>
      </c>
      <c r="E188" s="1" t="s">
        <v>9</v>
      </c>
      <c r="F188">
        <v>-5.9989999999999997</v>
      </c>
      <c r="G188">
        <v>-3.2949999999999999</v>
      </c>
      <c r="H188" s="3">
        <v>33.595999999999997</v>
      </c>
      <c r="I188" s="3">
        <v>1.071</v>
      </c>
      <c r="J188" s="3">
        <v>0.93200000000000005</v>
      </c>
      <c r="K188" s="3">
        <v>0.93400000000000005</v>
      </c>
    </row>
    <row r="189" spans="1:11" x14ac:dyDescent="0.2">
      <c r="A189" s="1">
        <v>2</v>
      </c>
      <c r="B189" s="1">
        <v>10</v>
      </c>
      <c r="C189" s="1"/>
      <c r="D189" s="1">
        <v>4</v>
      </c>
      <c r="E189" s="1" t="s">
        <v>10</v>
      </c>
      <c r="F189">
        <v>-454.452</v>
      </c>
      <c r="G189">
        <v>-263.35599999999999</v>
      </c>
      <c r="H189" s="3">
        <v>-21.061</v>
      </c>
      <c r="I189" s="3">
        <v>-0.7</v>
      </c>
      <c r="J189" s="3">
        <v>-0.54800000000000004</v>
      </c>
      <c r="K189" s="3">
        <v>-0.54900000000000004</v>
      </c>
    </row>
    <row r="190" spans="1:11" x14ac:dyDescent="0.2">
      <c r="A190" s="1">
        <v>2</v>
      </c>
      <c r="B190" s="1">
        <v>10</v>
      </c>
      <c r="C190" s="1"/>
      <c r="D190" s="1">
        <v>3</v>
      </c>
      <c r="E190" s="1" t="s">
        <v>7</v>
      </c>
      <c r="F190">
        <v>-11.404</v>
      </c>
      <c r="G190">
        <v>-6.4059999999999997</v>
      </c>
      <c r="H190" s="3">
        <v>75.927000000000007</v>
      </c>
      <c r="I190" s="3">
        <v>2.431</v>
      </c>
      <c r="J190" s="3">
        <v>2.1030000000000002</v>
      </c>
      <c r="K190" s="3">
        <v>2.1070000000000002</v>
      </c>
    </row>
    <row r="191" spans="1:11" x14ac:dyDescent="0.2">
      <c r="A191" s="1">
        <v>2</v>
      </c>
      <c r="B191" s="1">
        <v>10</v>
      </c>
      <c r="C191" s="1"/>
      <c r="D191" s="1">
        <v>3</v>
      </c>
      <c r="E191" s="1" t="s">
        <v>8</v>
      </c>
      <c r="F191">
        <v>11.108000000000001</v>
      </c>
      <c r="G191">
        <v>6.2640000000000002</v>
      </c>
      <c r="H191" s="3">
        <v>-74.674000000000007</v>
      </c>
      <c r="I191" s="3">
        <v>-2.4</v>
      </c>
      <c r="J191" s="3">
        <v>-2.0630000000000002</v>
      </c>
      <c r="K191" s="3">
        <v>-2.0670000000000002</v>
      </c>
    </row>
    <row r="192" spans="1:11" x14ac:dyDescent="0.2">
      <c r="A192" s="1">
        <v>2</v>
      </c>
      <c r="B192" s="1">
        <v>10</v>
      </c>
      <c r="C192" s="1"/>
      <c r="D192" s="1">
        <v>3</v>
      </c>
      <c r="E192" s="1" t="s">
        <v>9</v>
      </c>
      <c r="F192">
        <v>-6.8220000000000001</v>
      </c>
      <c r="G192">
        <v>-3.839</v>
      </c>
      <c r="H192" s="3">
        <v>45.636000000000003</v>
      </c>
      <c r="I192" s="3">
        <v>1.464</v>
      </c>
      <c r="J192" s="3">
        <v>1.262</v>
      </c>
      <c r="K192" s="3">
        <v>1.2649999999999999</v>
      </c>
    </row>
    <row r="193" spans="1:11" x14ac:dyDescent="0.2">
      <c r="A193" s="1">
        <v>2</v>
      </c>
      <c r="B193" s="1">
        <v>10</v>
      </c>
      <c r="C193" s="1"/>
      <c r="D193" s="1">
        <v>3</v>
      </c>
      <c r="E193" s="1" t="s">
        <v>10</v>
      </c>
      <c r="F193">
        <v>-708.77200000000005</v>
      </c>
      <c r="G193">
        <v>-413.51900000000001</v>
      </c>
      <c r="H193" s="3">
        <v>-44.606999999999999</v>
      </c>
      <c r="I193" s="3">
        <v>-1.4570000000000001</v>
      </c>
      <c r="J193" s="3">
        <v>-1.21</v>
      </c>
      <c r="K193" s="3">
        <v>-1.2130000000000001</v>
      </c>
    </row>
    <row r="194" spans="1:11" x14ac:dyDescent="0.2">
      <c r="A194" s="1">
        <v>2</v>
      </c>
      <c r="B194" s="1">
        <v>10</v>
      </c>
      <c r="C194" s="1"/>
      <c r="D194" s="1">
        <v>2</v>
      </c>
      <c r="E194" s="1" t="s">
        <v>7</v>
      </c>
      <c r="F194">
        <v>-11.778</v>
      </c>
      <c r="G194">
        <v>-6.7110000000000003</v>
      </c>
      <c r="H194" s="3">
        <v>87.433000000000007</v>
      </c>
      <c r="I194" s="3">
        <v>2.6680000000000001</v>
      </c>
      <c r="J194" s="3">
        <v>2.5139999999999998</v>
      </c>
      <c r="K194" s="3">
        <v>2.5190000000000001</v>
      </c>
    </row>
    <row r="195" spans="1:11" x14ac:dyDescent="0.2">
      <c r="A195" s="1">
        <v>2</v>
      </c>
      <c r="B195" s="1">
        <v>10</v>
      </c>
      <c r="C195" s="1"/>
      <c r="D195" s="1">
        <v>2</v>
      </c>
      <c r="E195" s="1" t="s">
        <v>8</v>
      </c>
      <c r="F195">
        <v>12.632</v>
      </c>
      <c r="G195">
        <v>7.2629999999999999</v>
      </c>
      <c r="H195" s="3">
        <v>-89.141999999999996</v>
      </c>
      <c r="I195" s="3">
        <v>-2.726</v>
      </c>
      <c r="J195" s="3">
        <v>-2.56</v>
      </c>
      <c r="K195" s="3">
        <v>-2.5649999999999999</v>
      </c>
    </row>
    <row r="196" spans="1:11" x14ac:dyDescent="0.2">
      <c r="A196" s="1">
        <v>2</v>
      </c>
      <c r="B196" s="1">
        <v>10</v>
      </c>
      <c r="C196" s="1"/>
      <c r="D196" s="1">
        <v>2</v>
      </c>
      <c r="E196" s="1" t="s">
        <v>9</v>
      </c>
      <c r="F196">
        <v>-7.3970000000000002</v>
      </c>
      <c r="G196">
        <v>-4.2350000000000003</v>
      </c>
      <c r="H196" s="3">
        <v>53.508000000000003</v>
      </c>
      <c r="I196" s="3">
        <v>1.6339999999999999</v>
      </c>
      <c r="J196" s="3">
        <v>1.5369999999999999</v>
      </c>
      <c r="K196" s="3">
        <v>1.5409999999999999</v>
      </c>
    </row>
    <row r="197" spans="1:11" x14ac:dyDescent="0.2">
      <c r="A197" s="1">
        <v>2</v>
      </c>
      <c r="B197" s="1">
        <v>10</v>
      </c>
      <c r="C197" s="1"/>
      <c r="D197" s="1">
        <v>2</v>
      </c>
      <c r="E197" s="1" t="s">
        <v>10</v>
      </c>
      <c r="F197">
        <v>-965.74300000000005</v>
      </c>
      <c r="G197">
        <v>-565.08299999999997</v>
      </c>
      <c r="H197" s="3">
        <v>-74.186000000000007</v>
      </c>
      <c r="I197" s="3">
        <v>-2.3980000000000001</v>
      </c>
      <c r="J197" s="3">
        <v>-2.052</v>
      </c>
      <c r="K197" s="3">
        <v>-2.0569999999999999</v>
      </c>
    </row>
    <row r="198" spans="1:11" x14ac:dyDescent="0.2">
      <c r="A198" s="1">
        <v>2</v>
      </c>
      <c r="B198" s="1">
        <v>10</v>
      </c>
      <c r="C198" s="1"/>
      <c r="D198" s="1">
        <v>1</v>
      </c>
      <c r="E198" s="1" t="s">
        <v>7</v>
      </c>
      <c r="F198">
        <v>-7.7359999999999998</v>
      </c>
      <c r="G198">
        <v>-4.4710000000000001</v>
      </c>
      <c r="H198" s="3">
        <v>60.945999999999998</v>
      </c>
      <c r="I198" s="3">
        <v>-1.7110000000000001</v>
      </c>
      <c r="J198" s="3">
        <v>1.9079999999999999</v>
      </c>
      <c r="K198" s="3">
        <v>1.9119999999999999</v>
      </c>
    </row>
    <row r="199" spans="1:11" x14ac:dyDescent="0.2">
      <c r="A199" s="1">
        <v>2</v>
      </c>
      <c r="B199" s="1">
        <v>10</v>
      </c>
      <c r="C199" s="1"/>
      <c r="D199" s="1">
        <v>1</v>
      </c>
      <c r="E199" s="1" t="s">
        <v>8</v>
      </c>
      <c r="F199">
        <v>4.0570000000000004</v>
      </c>
      <c r="G199">
        <v>2.351</v>
      </c>
      <c r="H199" s="3">
        <v>-64.831000000000003</v>
      </c>
      <c r="I199" s="3">
        <v>1.821</v>
      </c>
      <c r="J199" s="3">
        <v>-2.0219999999999998</v>
      </c>
      <c r="K199" s="3">
        <v>-2.0259999999999998</v>
      </c>
    </row>
    <row r="200" spans="1:11" x14ac:dyDescent="0.2">
      <c r="A200" s="1">
        <v>2</v>
      </c>
      <c r="B200" s="1">
        <v>10</v>
      </c>
      <c r="C200" s="1"/>
      <c r="D200" s="1">
        <v>1</v>
      </c>
      <c r="E200" s="1" t="s">
        <v>9</v>
      </c>
      <c r="F200">
        <v>-3.1040000000000001</v>
      </c>
      <c r="G200">
        <v>-1.7949999999999999</v>
      </c>
      <c r="H200" s="3">
        <v>33.098999999999997</v>
      </c>
      <c r="I200" s="3">
        <v>-0.93</v>
      </c>
      <c r="J200" s="3">
        <v>1.034</v>
      </c>
      <c r="K200" s="3">
        <v>1.036</v>
      </c>
    </row>
    <row r="201" spans="1:11" x14ac:dyDescent="0.2">
      <c r="A201" s="1">
        <v>2</v>
      </c>
      <c r="B201" s="1">
        <v>10</v>
      </c>
      <c r="C201" s="1"/>
      <c r="D201" s="1">
        <v>1</v>
      </c>
      <c r="E201" s="1" t="s">
        <v>10</v>
      </c>
      <c r="F201">
        <v>-1233.165</v>
      </c>
      <c r="G201">
        <v>-722.45600000000002</v>
      </c>
      <c r="H201" s="3">
        <v>-105.486</v>
      </c>
      <c r="I201" s="3">
        <v>-3.2759999999999998</v>
      </c>
      <c r="J201" s="3">
        <v>-3.008</v>
      </c>
      <c r="K201" s="3">
        <v>-3.0139999999999998</v>
      </c>
    </row>
    <row r="202" spans="1:11" x14ac:dyDescent="0.2">
      <c r="A202" s="1">
        <v>2</v>
      </c>
      <c r="B202" s="1">
        <v>11</v>
      </c>
      <c r="C202" s="1"/>
      <c r="D202" s="1">
        <v>5</v>
      </c>
      <c r="E202" s="1" t="s">
        <v>7</v>
      </c>
      <c r="F202">
        <v>53.643000000000001</v>
      </c>
      <c r="G202">
        <v>30.562000000000001</v>
      </c>
      <c r="H202" s="3">
        <v>21.190999999999999</v>
      </c>
      <c r="I202" s="3">
        <v>0.72699999999999998</v>
      </c>
      <c r="J202" s="3">
        <v>0.52700000000000002</v>
      </c>
      <c r="K202" s="3">
        <v>0.52800000000000002</v>
      </c>
    </row>
    <row r="203" spans="1:11" x14ac:dyDescent="0.2">
      <c r="A203" s="1">
        <v>2</v>
      </c>
      <c r="B203" s="1">
        <v>11</v>
      </c>
      <c r="C203" s="1"/>
      <c r="D203" s="1">
        <v>5</v>
      </c>
      <c r="E203" s="1" t="s">
        <v>8</v>
      </c>
      <c r="F203">
        <v>-46.11</v>
      </c>
      <c r="G203">
        <v>-26.573</v>
      </c>
      <c r="H203" s="3">
        <v>-18.541</v>
      </c>
      <c r="I203" s="3">
        <v>-0.65500000000000003</v>
      </c>
      <c r="J203" s="3">
        <v>-0.438</v>
      </c>
      <c r="K203" s="3">
        <v>-0.438</v>
      </c>
    </row>
    <row r="204" spans="1:11" x14ac:dyDescent="0.2">
      <c r="A204" s="1">
        <v>2</v>
      </c>
      <c r="B204" s="1">
        <v>11</v>
      </c>
      <c r="C204" s="1"/>
      <c r="D204" s="1">
        <v>5</v>
      </c>
      <c r="E204" s="1" t="s">
        <v>9</v>
      </c>
      <c r="F204">
        <v>30.228000000000002</v>
      </c>
      <c r="G204">
        <v>17.314</v>
      </c>
      <c r="H204" s="3">
        <v>12.031000000000001</v>
      </c>
      <c r="I204" s="3">
        <v>0.41899999999999998</v>
      </c>
      <c r="J204" s="3">
        <v>0.29199999999999998</v>
      </c>
      <c r="K204" s="3">
        <v>0.29299999999999998</v>
      </c>
    </row>
    <row r="205" spans="1:11" x14ac:dyDescent="0.2">
      <c r="A205" s="1">
        <v>2</v>
      </c>
      <c r="B205" s="1">
        <v>11</v>
      </c>
      <c r="C205" s="1"/>
      <c r="D205" s="1">
        <v>5</v>
      </c>
      <c r="E205" s="1" t="s">
        <v>10</v>
      </c>
      <c r="F205">
        <v>-104.258</v>
      </c>
      <c r="G205">
        <v>-59.042999999999999</v>
      </c>
      <c r="H205" s="3">
        <v>-7.9359999999999999</v>
      </c>
      <c r="I205" s="3">
        <v>-0.27100000000000002</v>
      </c>
      <c r="J205" s="3">
        <v>-0.19900000000000001</v>
      </c>
      <c r="K205" s="3">
        <v>-0.19900000000000001</v>
      </c>
    </row>
    <row r="206" spans="1:11" x14ac:dyDescent="0.2">
      <c r="A206" s="1">
        <v>2</v>
      </c>
      <c r="B206" s="1">
        <v>11</v>
      </c>
      <c r="C206" s="1"/>
      <c r="D206" s="1">
        <v>4</v>
      </c>
      <c r="E206" s="1" t="s">
        <v>7</v>
      </c>
      <c r="F206">
        <v>38.822000000000003</v>
      </c>
      <c r="G206">
        <v>22.78</v>
      </c>
      <c r="H206" s="3">
        <v>35.121000000000002</v>
      </c>
      <c r="I206" s="3">
        <v>1.1100000000000001</v>
      </c>
      <c r="J206" s="3">
        <v>0.98399999999999999</v>
      </c>
      <c r="K206" s="3">
        <v>0.98599999999999999</v>
      </c>
    </row>
    <row r="207" spans="1:11" x14ac:dyDescent="0.2">
      <c r="A207" s="1">
        <v>2</v>
      </c>
      <c r="B207" s="1">
        <v>11</v>
      </c>
      <c r="C207" s="1"/>
      <c r="D207" s="1">
        <v>4</v>
      </c>
      <c r="E207" s="1" t="s">
        <v>8</v>
      </c>
      <c r="F207">
        <v>-38.677999999999997</v>
      </c>
      <c r="G207">
        <v>-22.657</v>
      </c>
      <c r="H207" s="3">
        <v>-31.318999999999999</v>
      </c>
      <c r="I207" s="3">
        <v>-0.99099999999999999</v>
      </c>
      <c r="J207" s="3">
        <v>-0.86799999999999999</v>
      </c>
      <c r="K207" s="3">
        <v>-0.87</v>
      </c>
    </row>
    <row r="208" spans="1:11" x14ac:dyDescent="0.2">
      <c r="A208" s="1">
        <v>2</v>
      </c>
      <c r="B208" s="1">
        <v>11</v>
      </c>
      <c r="C208" s="1"/>
      <c r="D208" s="1">
        <v>4</v>
      </c>
      <c r="E208" s="1" t="s">
        <v>9</v>
      </c>
      <c r="F208">
        <v>23.484999999999999</v>
      </c>
      <c r="G208">
        <v>13.769</v>
      </c>
      <c r="H208" s="3">
        <v>20.125</v>
      </c>
      <c r="I208" s="3">
        <v>0.63700000000000001</v>
      </c>
      <c r="J208" s="3">
        <v>0.56100000000000005</v>
      </c>
      <c r="K208" s="3">
        <v>0.56200000000000006</v>
      </c>
    </row>
    <row r="209" spans="1:11" x14ac:dyDescent="0.2">
      <c r="A209" s="1">
        <v>2</v>
      </c>
      <c r="B209" s="1">
        <v>11</v>
      </c>
      <c r="C209" s="1"/>
      <c r="D209" s="1">
        <v>4</v>
      </c>
      <c r="E209" s="1" t="s">
        <v>10</v>
      </c>
      <c r="F209">
        <v>-243.285</v>
      </c>
      <c r="G209">
        <v>-140.405</v>
      </c>
      <c r="H209" s="3">
        <v>-27.751999999999999</v>
      </c>
      <c r="I209" s="3">
        <v>-0.91800000000000004</v>
      </c>
      <c r="J209" s="3">
        <v>-0.73199999999999998</v>
      </c>
      <c r="K209" s="3">
        <v>-0.73399999999999999</v>
      </c>
    </row>
    <row r="210" spans="1:11" x14ac:dyDescent="0.2">
      <c r="A210" s="1">
        <v>2</v>
      </c>
      <c r="B210" s="1">
        <v>11</v>
      </c>
      <c r="C210" s="1"/>
      <c r="D210" s="1">
        <v>3</v>
      </c>
      <c r="E210" s="1" t="s">
        <v>7</v>
      </c>
      <c r="F210">
        <v>42.209000000000003</v>
      </c>
      <c r="G210">
        <v>24.69</v>
      </c>
      <c r="H210" s="3">
        <v>44.067</v>
      </c>
      <c r="I210" s="3">
        <v>1.413</v>
      </c>
      <c r="J210" s="3">
        <v>1.214</v>
      </c>
      <c r="K210" s="3">
        <v>1.216</v>
      </c>
    </row>
    <row r="211" spans="1:11" x14ac:dyDescent="0.2">
      <c r="A211" s="1">
        <v>2</v>
      </c>
      <c r="B211" s="1">
        <v>11</v>
      </c>
      <c r="C211" s="1"/>
      <c r="D211" s="1">
        <v>3</v>
      </c>
      <c r="E211" s="1" t="s">
        <v>8</v>
      </c>
      <c r="F211">
        <v>-40.500999999999998</v>
      </c>
      <c r="G211">
        <v>-23.698</v>
      </c>
      <c r="H211" s="3">
        <v>-41.045999999999999</v>
      </c>
      <c r="I211" s="3">
        <v>-1.3260000000000001</v>
      </c>
      <c r="J211" s="3">
        <v>-1.123</v>
      </c>
      <c r="K211" s="3">
        <v>-1.125</v>
      </c>
    </row>
    <row r="212" spans="1:11" x14ac:dyDescent="0.2">
      <c r="A212" s="1">
        <v>2</v>
      </c>
      <c r="B212" s="1">
        <v>11</v>
      </c>
      <c r="C212" s="1"/>
      <c r="D212" s="1">
        <v>3</v>
      </c>
      <c r="E212" s="1" t="s">
        <v>9</v>
      </c>
      <c r="F212">
        <v>25.064</v>
      </c>
      <c r="G212">
        <v>14.663</v>
      </c>
      <c r="H212" s="3">
        <v>25.783000000000001</v>
      </c>
      <c r="I212" s="3">
        <v>0.83</v>
      </c>
      <c r="J212" s="3">
        <v>0.70799999999999996</v>
      </c>
      <c r="K212" s="3">
        <v>0.70899999999999996</v>
      </c>
    </row>
    <row r="213" spans="1:11" x14ac:dyDescent="0.2">
      <c r="A213" s="1">
        <v>2</v>
      </c>
      <c r="B213" s="1">
        <v>11</v>
      </c>
      <c r="C213" s="1"/>
      <c r="D213" s="1">
        <v>3</v>
      </c>
      <c r="E213" s="1" t="s">
        <v>10</v>
      </c>
      <c r="F213">
        <v>-380.54700000000003</v>
      </c>
      <c r="G213">
        <v>-220.90600000000001</v>
      </c>
      <c r="H213" s="3">
        <v>-55.478999999999999</v>
      </c>
      <c r="I213" s="3">
        <v>-1.8080000000000001</v>
      </c>
      <c r="J213" s="3">
        <v>-1.5109999999999999</v>
      </c>
      <c r="K213" s="3">
        <v>-1.514</v>
      </c>
    </row>
    <row r="214" spans="1:11" x14ac:dyDescent="0.2">
      <c r="A214" s="1">
        <v>2</v>
      </c>
      <c r="B214" s="1">
        <v>11</v>
      </c>
      <c r="C214" s="1"/>
      <c r="D214" s="1">
        <v>2</v>
      </c>
      <c r="E214" s="1" t="s">
        <v>7</v>
      </c>
      <c r="F214">
        <v>40.139000000000003</v>
      </c>
      <c r="G214">
        <v>23.527999999999999</v>
      </c>
      <c r="H214" s="3">
        <v>50.31</v>
      </c>
      <c r="I214" s="3">
        <v>1.5369999999999999</v>
      </c>
      <c r="J214" s="3">
        <v>1.4450000000000001</v>
      </c>
      <c r="K214" s="3">
        <v>1.448</v>
      </c>
    </row>
    <row r="215" spans="1:11" x14ac:dyDescent="0.2">
      <c r="A215" s="1">
        <v>2</v>
      </c>
      <c r="B215" s="1">
        <v>11</v>
      </c>
      <c r="C215" s="1"/>
      <c r="D215" s="1">
        <v>2</v>
      </c>
      <c r="E215" s="1" t="s">
        <v>8</v>
      </c>
      <c r="F215">
        <v>-41.597000000000001</v>
      </c>
      <c r="G215">
        <v>-24.388000000000002</v>
      </c>
      <c r="H215" s="3">
        <v>-50.314</v>
      </c>
      <c r="I215" s="3">
        <v>-1.5940000000000001</v>
      </c>
      <c r="J215" s="3">
        <v>-1.4139999999999999</v>
      </c>
      <c r="K215" s="3">
        <v>-1.417</v>
      </c>
    </row>
    <row r="216" spans="1:11" x14ac:dyDescent="0.2">
      <c r="A216" s="1">
        <v>2</v>
      </c>
      <c r="B216" s="1">
        <v>11</v>
      </c>
      <c r="C216" s="1"/>
      <c r="D216" s="1">
        <v>2</v>
      </c>
      <c r="E216" s="1" t="s">
        <v>9</v>
      </c>
      <c r="F216">
        <v>24.768000000000001</v>
      </c>
      <c r="G216">
        <v>14.52</v>
      </c>
      <c r="H216" s="3">
        <v>30.486000000000001</v>
      </c>
      <c r="I216" s="3">
        <v>0.94799999999999995</v>
      </c>
      <c r="J216" s="3">
        <v>0.86599999999999999</v>
      </c>
      <c r="K216" s="3">
        <v>0.86799999999999999</v>
      </c>
    </row>
    <row r="217" spans="1:11" x14ac:dyDescent="0.2">
      <c r="A217" s="1">
        <v>2</v>
      </c>
      <c r="B217" s="1">
        <v>11</v>
      </c>
      <c r="C217" s="1"/>
      <c r="D217" s="1">
        <v>2</v>
      </c>
      <c r="E217" s="1" t="s">
        <v>10</v>
      </c>
      <c r="F217">
        <v>-516.75199999999995</v>
      </c>
      <c r="G217">
        <v>-300.81700000000001</v>
      </c>
      <c r="H217" s="3">
        <v>-89.227999999999994</v>
      </c>
      <c r="I217" s="3">
        <v>-2.8679999999999999</v>
      </c>
      <c r="J217" s="3">
        <v>-2.4780000000000002</v>
      </c>
      <c r="K217" s="3">
        <v>-2.484</v>
      </c>
    </row>
    <row r="218" spans="1:11" x14ac:dyDescent="0.2">
      <c r="A218" s="1">
        <v>2</v>
      </c>
      <c r="B218" s="1">
        <v>11</v>
      </c>
      <c r="C218" s="1"/>
      <c r="D218" s="1">
        <v>1</v>
      </c>
      <c r="E218" s="1" t="s">
        <v>7</v>
      </c>
      <c r="F218">
        <v>24.997</v>
      </c>
      <c r="G218">
        <v>14.670999999999999</v>
      </c>
      <c r="H218" s="3">
        <v>37.469000000000001</v>
      </c>
      <c r="I218" s="3">
        <v>-1.0580000000000001</v>
      </c>
      <c r="J218" s="3">
        <v>1.1990000000000001</v>
      </c>
      <c r="K218" s="3">
        <v>1.202</v>
      </c>
    </row>
    <row r="219" spans="1:11" x14ac:dyDescent="0.2">
      <c r="A219" s="1">
        <v>2</v>
      </c>
      <c r="B219" s="1">
        <v>11</v>
      </c>
      <c r="C219" s="1"/>
      <c r="D219" s="1">
        <v>1</v>
      </c>
      <c r="E219" s="1" t="s">
        <v>8</v>
      </c>
      <c r="F219">
        <v>-12.31</v>
      </c>
      <c r="G219">
        <v>-7.22</v>
      </c>
      <c r="H219" s="3">
        <v>-53.082999999999998</v>
      </c>
      <c r="I219" s="3">
        <v>1.49</v>
      </c>
      <c r="J219" s="3">
        <v>-1.6679999999999999</v>
      </c>
      <c r="K219" s="3">
        <v>-1.671</v>
      </c>
    </row>
    <row r="220" spans="1:11" x14ac:dyDescent="0.2">
      <c r="A220" s="1">
        <v>2</v>
      </c>
      <c r="B220" s="1">
        <v>11</v>
      </c>
      <c r="C220" s="1"/>
      <c r="D220" s="1">
        <v>1</v>
      </c>
      <c r="E220" s="1" t="s">
        <v>9</v>
      </c>
      <c r="F220">
        <v>9.8179999999999996</v>
      </c>
      <c r="G220">
        <v>5.7610000000000001</v>
      </c>
      <c r="H220" s="3">
        <v>23.827999999999999</v>
      </c>
      <c r="I220" s="3">
        <v>-0.67</v>
      </c>
      <c r="J220" s="3">
        <v>0.755</v>
      </c>
      <c r="K220" s="3">
        <v>0.75600000000000001</v>
      </c>
    </row>
    <row r="221" spans="1:11" x14ac:dyDescent="0.2">
      <c r="A221" s="1">
        <v>2</v>
      </c>
      <c r="B221" s="1">
        <v>11</v>
      </c>
      <c r="C221" s="1"/>
      <c r="D221" s="1">
        <v>1</v>
      </c>
      <c r="E221" s="1" t="s">
        <v>10</v>
      </c>
      <c r="F221">
        <v>-647.90499999999997</v>
      </c>
      <c r="G221">
        <v>-377.82299999999998</v>
      </c>
      <c r="H221" s="3">
        <v>-120.616</v>
      </c>
      <c r="I221" s="3">
        <v>-3.7629999999999999</v>
      </c>
      <c r="J221" s="3">
        <v>-3.4289999999999998</v>
      </c>
      <c r="K221" s="3">
        <v>-3.4359999999999999</v>
      </c>
    </row>
    <row r="222" spans="1:11" x14ac:dyDescent="0.2">
      <c r="A222" s="1">
        <v>3</v>
      </c>
      <c r="B222" s="1">
        <v>12</v>
      </c>
      <c r="C222" s="1"/>
      <c r="D222" s="1">
        <v>5</v>
      </c>
      <c r="E222" s="1" t="s">
        <v>7</v>
      </c>
      <c r="F222">
        <v>-2.9</v>
      </c>
      <c r="G222">
        <v>-2.3079999999999998</v>
      </c>
      <c r="H222" s="3">
        <v>5.4080000000000004</v>
      </c>
      <c r="I222" s="3">
        <v>-0.22900000000000001</v>
      </c>
      <c r="J222" s="3">
        <v>-0.159</v>
      </c>
      <c r="K222" s="3">
        <v>-0.16</v>
      </c>
    </row>
    <row r="223" spans="1:11" x14ac:dyDescent="0.2">
      <c r="A223" s="1">
        <v>3</v>
      </c>
      <c r="B223" s="1">
        <v>12</v>
      </c>
      <c r="C223" s="1"/>
      <c r="D223" s="1">
        <v>5</v>
      </c>
      <c r="E223" s="1" t="s">
        <v>8</v>
      </c>
      <c r="F223">
        <v>2.2480000000000002</v>
      </c>
      <c r="G223">
        <v>1.722</v>
      </c>
      <c r="H223" s="3">
        <v>3.0089999999999999</v>
      </c>
      <c r="I223" s="3">
        <v>0.121</v>
      </c>
      <c r="J223" s="3">
        <v>3.5000000000000003E-2</v>
      </c>
      <c r="K223" s="3">
        <v>3.5000000000000003E-2</v>
      </c>
    </row>
    <row r="224" spans="1:11" x14ac:dyDescent="0.2">
      <c r="A224" s="1">
        <v>3</v>
      </c>
      <c r="B224" s="1">
        <v>12</v>
      </c>
      <c r="C224" s="1"/>
      <c r="D224" s="1">
        <v>5</v>
      </c>
      <c r="E224" s="1" t="s">
        <v>9</v>
      </c>
      <c r="F224">
        <v>-1.56</v>
      </c>
      <c r="G224">
        <v>-1.2210000000000001</v>
      </c>
      <c r="H224" s="3">
        <v>1.613</v>
      </c>
      <c r="I224" s="3">
        <v>-9.2999999999999999E-2</v>
      </c>
      <c r="J224" s="3">
        <v>-5.8999999999999997E-2</v>
      </c>
      <c r="K224" s="3">
        <v>-5.8999999999999997E-2</v>
      </c>
    </row>
    <row r="225" spans="1:11" x14ac:dyDescent="0.2">
      <c r="A225" s="1">
        <v>3</v>
      </c>
      <c r="B225" s="1">
        <v>12</v>
      </c>
      <c r="C225" s="1"/>
      <c r="D225" s="1">
        <v>5</v>
      </c>
      <c r="E225" s="1" t="s">
        <v>10</v>
      </c>
      <c r="F225">
        <v>-3.319</v>
      </c>
      <c r="G225">
        <v>-2.6459999999999999</v>
      </c>
      <c r="H225" s="3">
        <v>1.748</v>
      </c>
      <c r="I225" s="3">
        <v>-7.2999999999999995E-2</v>
      </c>
      <c r="J225" s="3">
        <v>-5.0999999999999997E-2</v>
      </c>
      <c r="K225" s="3">
        <v>-5.0999999999999997E-2</v>
      </c>
    </row>
    <row r="226" spans="1:11" x14ac:dyDescent="0.2">
      <c r="A226" s="1">
        <v>3</v>
      </c>
      <c r="B226" s="1">
        <v>12</v>
      </c>
      <c r="C226" s="1"/>
      <c r="D226" s="1">
        <v>4</v>
      </c>
      <c r="E226" s="1" t="s">
        <v>7</v>
      </c>
      <c r="F226">
        <v>-1.571</v>
      </c>
      <c r="G226">
        <v>-1.1879999999999999</v>
      </c>
      <c r="H226" s="3">
        <v>9.9030000000000005</v>
      </c>
      <c r="I226" s="3">
        <v>-0.28699999999999998</v>
      </c>
      <c r="J226" s="3">
        <v>-0.17799999999999999</v>
      </c>
      <c r="K226" s="3">
        <v>-0.17899999999999999</v>
      </c>
    </row>
    <row r="227" spans="1:11" x14ac:dyDescent="0.2">
      <c r="A227" s="1">
        <v>3</v>
      </c>
      <c r="B227" s="1">
        <v>12</v>
      </c>
      <c r="C227" s="1"/>
      <c r="D227" s="1">
        <v>4</v>
      </c>
      <c r="E227" s="1" t="s">
        <v>8</v>
      </c>
      <c r="F227">
        <v>1.657</v>
      </c>
      <c r="G227">
        <v>1.2729999999999999</v>
      </c>
      <c r="H227" s="3">
        <v>-4.0789999999999997</v>
      </c>
      <c r="I227" s="3">
        <v>0.14199999999999999</v>
      </c>
      <c r="J227" s="3">
        <v>7.2999999999999995E-2</v>
      </c>
      <c r="K227" s="3">
        <v>7.2999999999999995E-2</v>
      </c>
    </row>
    <row r="228" spans="1:11" x14ac:dyDescent="0.2">
      <c r="A228" s="1">
        <v>3</v>
      </c>
      <c r="B228" s="1">
        <v>12</v>
      </c>
      <c r="C228" s="1"/>
      <c r="D228" s="1">
        <v>4</v>
      </c>
      <c r="E228" s="1" t="s">
        <v>9</v>
      </c>
      <c r="F228">
        <v>-0.97799999999999998</v>
      </c>
      <c r="G228">
        <v>-0.746</v>
      </c>
      <c r="H228" s="3">
        <v>3.9980000000000002</v>
      </c>
      <c r="I228" s="3">
        <v>-0.128</v>
      </c>
      <c r="J228" s="3">
        <v>-7.5999999999999998E-2</v>
      </c>
      <c r="K228" s="3">
        <v>-7.5999999999999998E-2</v>
      </c>
    </row>
    <row r="229" spans="1:11" x14ac:dyDescent="0.2">
      <c r="A229" s="1">
        <v>3</v>
      </c>
      <c r="B229" s="1">
        <v>12</v>
      </c>
      <c r="C229" s="1"/>
      <c r="D229" s="1">
        <v>4</v>
      </c>
      <c r="E229" s="1" t="s">
        <v>10</v>
      </c>
      <c r="F229">
        <v>-7.085</v>
      </c>
      <c r="G229">
        <v>-5.5679999999999996</v>
      </c>
      <c r="H229" s="3">
        <v>4.3600000000000003</v>
      </c>
      <c r="I229" s="3">
        <v>-0.17100000000000001</v>
      </c>
      <c r="J229" s="3">
        <v>-0.11899999999999999</v>
      </c>
      <c r="K229" s="3">
        <v>-0.12</v>
      </c>
    </row>
    <row r="230" spans="1:11" x14ac:dyDescent="0.2">
      <c r="A230" s="1">
        <v>3</v>
      </c>
      <c r="B230" s="1">
        <v>12</v>
      </c>
      <c r="C230" s="1"/>
      <c r="D230" s="1">
        <v>3</v>
      </c>
      <c r="E230" s="1" t="s">
        <v>7</v>
      </c>
      <c r="F230">
        <v>-1.923</v>
      </c>
      <c r="G230">
        <v>-1.4830000000000001</v>
      </c>
      <c r="H230" s="3">
        <v>8.5289999999999999</v>
      </c>
      <c r="I230" s="3">
        <v>-0.26</v>
      </c>
      <c r="J230" s="3">
        <v>-0.187</v>
      </c>
      <c r="K230" s="3">
        <v>-0.187</v>
      </c>
    </row>
    <row r="231" spans="1:11" x14ac:dyDescent="0.2">
      <c r="A231" s="1">
        <v>3</v>
      </c>
      <c r="B231" s="1">
        <v>12</v>
      </c>
      <c r="C231" s="1"/>
      <c r="D231" s="1">
        <v>3</v>
      </c>
      <c r="E231" s="1" t="s">
        <v>8</v>
      </c>
      <c r="F231">
        <v>1.706</v>
      </c>
      <c r="G231">
        <v>1.327</v>
      </c>
      <c r="H231" s="3">
        <v>-4.7489999999999997</v>
      </c>
      <c r="I231" s="3">
        <v>0.21099999999999999</v>
      </c>
      <c r="J231" s="3">
        <v>0.13</v>
      </c>
      <c r="K231" s="3">
        <v>0.13</v>
      </c>
    </row>
    <row r="232" spans="1:11" x14ac:dyDescent="0.2">
      <c r="A232" s="1">
        <v>3</v>
      </c>
      <c r="B232" s="1">
        <v>12</v>
      </c>
      <c r="C232" s="1"/>
      <c r="D232" s="1">
        <v>3</v>
      </c>
      <c r="E232" s="1" t="s">
        <v>9</v>
      </c>
      <c r="F232">
        <v>-1.1000000000000001</v>
      </c>
      <c r="G232">
        <v>-0.85199999999999998</v>
      </c>
      <c r="H232" s="3">
        <v>3.8250000000000002</v>
      </c>
      <c r="I232" s="3">
        <v>-0.13900000000000001</v>
      </c>
      <c r="J232" s="3">
        <v>-9.6000000000000002E-2</v>
      </c>
      <c r="K232" s="3">
        <v>-9.6000000000000002E-2</v>
      </c>
    </row>
    <row r="233" spans="1:11" x14ac:dyDescent="0.2">
      <c r="A233" s="1">
        <v>3</v>
      </c>
      <c r="B233" s="1">
        <v>12</v>
      </c>
      <c r="C233" s="1"/>
      <c r="D233" s="1">
        <v>3</v>
      </c>
      <c r="E233" s="1" t="s">
        <v>10</v>
      </c>
      <c r="F233">
        <v>-10.773999999999999</v>
      </c>
      <c r="G233">
        <v>-8.4429999999999996</v>
      </c>
      <c r="H233" s="3">
        <v>7.851</v>
      </c>
      <c r="I233" s="3">
        <v>-0.28799999999999998</v>
      </c>
      <c r="J233" s="3">
        <v>-0.20200000000000001</v>
      </c>
      <c r="K233" s="3">
        <v>-0.20300000000000001</v>
      </c>
    </row>
    <row r="234" spans="1:11" x14ac:dyDescent="0.2">
      <c r="A234" s="1">
        <v>3</v>
      </c>
      <c r="B234" s="1">
        <v>12</v>
      </c>
      <c r="C234" s="1"/>
      <c r="D234" s="1">
        <v>2</v>
      </c>
      <c r="E234" s="1" t="s">
        <v>7</v>
      </c>
      <c r="F234">
        <v>-1.7809999999999999</v>
      </c>
      <c r="G234">
        <v>-1.377</v>
      </c>
      <c r="H234" s="3">
        <v>8.8680000000000003</v>
      </c>
      <c r="I234" s="3">
        <v>-0.20300000000000001</v>
      </c>
      <c r="J234" s="3">
        <v>-0.15</v>
      </c>
      <c r="K234" s="3">
        <v>-0.151</v>
      </c>
    </row>
    <row r="235" spans="1:11" x14ac:dyDescent="0.2">
      <c r="A235" s="1">
        <v>3</v>
      </c>
      <c r="B235" s="1">
        <v>12</v>
      </c>
      <c r="C235" s="1"/>
      <c r="D235" s="1">
        <v>2</v>
      </c>
      <c r="E235" s="1" t="s">
        <v>8</v>
      </c>
      <c r="F235">
        <v>1.8380000000000001</v>
      </c>
      <c r="G235">
        <v>1.4630000000000001</v>
      </c>
      <c r="H235" s="3">
        <v>-5.9880000000000004</v>
      </c>
      <c r="I235" s="3">
        <v>0.33700000000000002</v>
      </c>
      <c r="J235" s="3">
        <v>0.29299999999999998</v>
      </c>
      <c r="K235" s="3">
        <v>0.29399999999999998</v>
      </c>
    </row>
    <row r="236" spans="1:11" x14ac:dyDescent="0.2">
      <c r="A236" s="1">
        <v>3</v>
      </c>
      <c r="B236" s="1">
        <v>12</v>
      </c>
      <c r="C236" s="1"/>
      <c r="D236" s="1">
        <v>2</v>
      </c>
      <c r="E236" s="1" t="s">
        <v>9</v>
      </c>
      <c r="F236">
        <v>-1.097</v>
      </c>
      <c r="G236">
        <v>-0.86099999999999999</v>
      </c>
      <c r="H236" s="3">
        <v>4.3170000000000002</v>
      </c>
      <c r="I236" s="3">
        <v>-0.155</v>
      </c>
      <c r="J236" s="3">
        <v>-0.13400000000000001</v>
      </c>
      <c r="K236" s="3">
        <v>-0.13500000000000001</v>
      </c>
    </row>
    <row r="237" spans="1:11" x14ac:dyDescent="0.2">
      <c r="A237" s="1">
        <v>3</v>
      </c>
      <c r="B237" s="1">
        <v>12</v>
      </c>
      <c r="C237" s="1"/>
      <c r="D237" s="1">
        <v>2</v>
      </c>
      <c r="E237" s="1" t="s">
        <v>10</v>
      </c>
      <c r="F237">
        <v>-14.452999999999999</v>
      </c>
      <c r="G237">
        <v>-11.313000000000001</v>
      </c>
      <c r="H237" s="3">
        <v>11.845000000000001</v>
      </c>
      <c r="I237" s="3">
        <v>-0.41099999999999998</v>
      </c>
      <c r="J237" s="3">
        <v>-0.29199999999999998</v>
      </c>
      <c r="K237" s="3">
        <v>-0.29299999999999998</v>
      </c>
    </row>
    <row r="238" spans="1:11" x14ac:dyDescent="0.2">
      <c r="A238" s="1">
        <v>3</v>
      </c>
      <c r="B238" s="1">
        <v>12</v>
      </c>
      <c r="C238" s="1"/>
      <c r="D238" s="1">
        <v>1</v>
      </c>
      <c r="E238" s="1" t="s">
        <v>7</v>
      </c>
      <c r="F238">
        <v>-1.1659999999999999</v>
      </c>
      <c r="G238">
        <v>-0.93</v>
      </c>
      <c r="H238" s="3">
        <v>8.5150000000000006</v>
      </c>
      <c r="I238" s="3">
        <v>-0.19400000000000001</v>
      </c>
      <c r="J238" s="3">
        <v>7.3999999999999996E-2</v>
      </c>
      <c r="K238" s="3">
        <v>7.3999999999999996E-2</v>
      </c>
    </row>
    <row r="239" spans="1:11" x14ac:dyDescent="0.2">
      <c r="A239" s="1">
        <v>3</v>
      </c>
      <c r="B239" s="1">
        <v>12</v>
      </c>
      <c r="C239" s="1"/>
      <c r="D239" s="1">
        <v>1</v>
      </c>
      <c r="E239" s="1" t="s">
        <v>8</v>
      </c>
      <c r="F239">
        <v>0.60199999999999998</v>
      </c>
      <c r="G239">
        <v>0.47799999999999998</v>
      </c>
      <c r="H239" s="3">
        <v>-38.683999999999997</v>
      </c>
      <c r="I239" s="3">
        <v>0.84299999999999997</v>
      </c>
      <c r="J239" s="3">
        <v>0.42099999999999999</v>
      </c>
      <c r="K239" s="3">
        <v>0.42099999999999999</v>
      </c>
    </row>
    <row r="240" spans="1:11" x14ac:dyDescent="0.2">
      <c r="A240" s="1">
        <v>3</v>
      </c>
      <c r="B240" s="1">
        <v>12</v>
      </c>
      <c r="C240" s="1"/>
      <c r="D240" s="1">
        <v>1</v>
      </c>
      <c r="E240" s="1" t="s">
        <v>9</v>
      </c>
      <c r="F240">
        <v>-0.46500000000000002</v>
      </c>
      <c r="G240">
        <v>-0.37</v>
      </c>
      <c r="H240" s="3">
        <v>12.362</v>
      </c>
      <c r="I240" s="3">
        <v>-0.251</v>
      </c>
      <c r="J240" s="3">
        <v>-9.0999999999999998E-2</v>
      </c>
      <c r="K240" s="3">
        <v>-9.0999999999999998E-2</v>
      </c>
    </row>
    <row r="241" spans="1:11" x14ac:dyDescent="0.2">
      <c r="A241" s="1">
        <v>3</v>
      </c>
      <c r="B241" s="1">
        <v>12</v>
      </c>
      <c r="C241" s="1"/>
      <c r="D241" s="1">
        <v>1</v>
      </c>
      <c r="E241" s="1" t="s">
        <v>10</v>
      </c>
      <c r="F241">
        <v>-17.956</v>
      </c>
      <c r="G241">
        <v>-14.07</v>
      </c>
      <c r="H241" s="3">
        <v>15.989000000000001</v>
      </c>
      <c r="I241" s="3">
        <v>-0.51500000000000001</v>
      </c>
      <c r="J241" s="3">
        <v>-0.36199999999999999</v>
      </c>
      <c r="K241" s="3">
        <v>-0.36199999999999999</v>
      </c>
    </row>
    <row r="242" spans="1:11" x14ac:dyDescent="0.2">
      <c r="A242" s="1">
        <v>3</v>
      </c>
      <c r="B242" s="1">
        <v>13</v>
      </c>
      <c r="C242" s="1"/>
      <c r="D242" s="1">
        <v>5</v>
      </c>
      <c r="E242" s="1" t="s">
        <v>7</v>
      </c>
      <c r="F242">
        <v>-30.469000000000001</v>
      </c>
      <c r="G242">
        <v>-18.29</v>
      </c>
      <c r="H242" s="3">
        <v>25.033000000000001</v>
      </c>
      <c r="I242" s="3">
        <v>-1.05</v>
      </c>
      <c r="J242" s="3">
        <v>-0.73199999999999998</v>
      </c>
      <c r="K242" s="3">
        <v>-0.73299999999999998</v>
      </c>
    </row>
    <row r="243" spans="1:11" x14ac:dyDescent="0.2">
      <c r="A243" s="1">
        <v>3</v>
      </c>
      <c r="B243" s="1">
        <v>13</v>
      </c>
      <c r="C243" s="1"/>
      <c r="D243" s="1">
        <v>5</v>
      </c>
      <c r="E243" s="1" t="s">
        <v>8</v>
      </c>
      <c r="F243">
        <v>25.893999999999998</v>
      </c>
      <c r="G243">
        <v>15.643000000000001</v>
      </c>
      <c r="H243" s="3">
        <v>-22.274999999999999</v>
      </c>
      <c r="I243" s="3">
        <v>0.97099999999999997</v>
      </c>
      <c r="J243" s="3">
        <v>0.67400000000000004</v>
      </c>
      <c r="K243" s="3">
        <v>0.67500000000000004</v>
      </c>
    </row>
    <row r="244" spans="1:11" x14ac:dyDescent="0.2">
      <c r="A244" s="1">
        <v>3</v>
      </c>
      <c r="B244" s="1">
        <v>13</v>
      </c>
      <c r="C244" s="1"/>
      <c r="D244" s="1">
        <v>5</v>
      </c>
      <c r="E244" s="1" t="s">
        <v>9</v>
      </c>
      <c r="F244">
        <v>-17.079999999999998</v>
      </c>
      <c r="G244">
        <v>-10.282999999999999</v>
      </c>
      <c r="H244" s="3">
        <v>14.331</v>
      </c>
      <c r="I244" s="3">
        <v>-0.61199999999999999</v>
      </c>
      <c r="J244" s="3">
        <v>-0.42599999999999999</v>
      </c>
      <c r="K244" s="3">
        <v>-0.42699999999999999</v>
      </c>
    </row>
    <row r="245" spans="1:11" x14ac:dyDescent="0.2">
      <c r="A245" s="1">
        <v>3</v>
      </c>
      <c r="B245" s="1">
        <v>13</v>
      </c>
      <c r="C245" s="1"/>
      <c r="D245" s="1">
        <v>5</v>
      </c>
      <c r="E245" s="1" t="s">
        <v>10</v>
      </c>
      <c r="F245">
        <v>-82.423000000000002</v>
      </c>
      <c r="G245">
        <v>-50.850999999999999</v>
      </c>
      <c r="H245" s="3">
        <v>7.1150000000000002</v>
      </c>
      <c r="I245" s="3">
        <v>-0.29799999999999999</v>
      </c>
      <c r="J245" s="3">
        <v>-0.20699999999999999</v>
      </c>
      <c r="K245" s="3">
        <v>-0.20799999999999999</v>
      </c>
    </row>
    <row r="246" spans="1:11" x14ac:dyDescent="0.2">
      <c r="A246" s="1">
        <v>3</v>
      </c>
      <c r="B246" s="1">
        <v>13</v>
      </c>
      <c r="C246" s="1"/>
      <c r="D246" s="1">
        <v>4</v>
      </c>
      <c r="E246" s="1" t="s">
        <v>7</v>
      </c>
      <c r="F246">
        <v>-21.033999999999999</v>
      </c>
      <c r="G246">
        <v>-12.837999999999999</v>
      </c>
      <c r="H246" s="3">
        <v>39.686999999999998</v>
      </c>
      <c r="I246" s="3">
        <v>-1.351</v>
      </c>
      <c r="J246" s="3">
        <v>-0.93100000000000005</v>
      </c>
      <c r="K246" s="3">
        <v>-0.93300000000000005</v>
      </c>
    </row>
    <row r="247" spans="1:11" x14ac:dyDescent="0.2">
      <c r="A247" s="1">
        <v>3</v>
      </c>
      <c r="B247" s="1">
        <v>13</v>
      </c>
      <c r="C247" s="1"/>
      <c r="D247" s="1">
        <v>4</v>
      </c>
      <c r="E247" s="1" t="s">
        <v>8</v>
      </c>
      <c r="F247">
        <v>20.861999999999998</v>
      </c>
      <c r="G247">
        <v>12.712</v>
      </c>
      <c r="H247" s="3">
        <v>-36.338999999999999</v>
      </c>
      <c r="I247" s="3">
        <v>1.2709999999999999</v>
      </c>
      <c r="J247" s="3">
        <v>0.873</v>
      </c>
      <c r="K247" s="3">
        <v>0.875</v>
      </c>
    </row>
    <row r="248" spans="1:11" x14ac:dyDescent="0.2">
      <c r="A248" s="1">
        <v>3</v>
      </c>
      <c r="B248" s="1">
        <v>13</v>
      </c>
      <c r="C248" s="1"/>
      <c r="D248" s="1">
        <v>4</v>
      </c>
      <c r="E248" s="1" t="s">
        <v>9</v>
      </c>
      <c r="F248">
        <v>-12.696</v>
      </c>
      <c r="G248">
        <v>-7.7430000000000003</v>
      </c>
      <c r="H248" s="3">
        <v>23.033000000000001</v>
      </c>
      <c r="I248" s="3">
        <v>-0.79500000000000004</v>
      </c>
      <c r="J248" s="3">
        <v>-0.54700000000000004</v>
      </c>
      <c r="K248" s="3">
        <v>-0.54800000000000004</v>
      </c>
    </row>
    <row r="249" spans="1:11" x14ac:dyDescent="0.2">
      <c r="A249" s="1">
        <v>3</v>
      </c>
      <c r="B249" s="1">
        <v>13</v>
      </c>
      <c r="C249" s="1"/>
      <c r="D249" s="1">
        <v>4</v>
      </c>
      <c r="E249" s="1" t="s">
        <v>10</v>
      </c>
      <c r="F249">
        <v>-177.84100000000001</v>
      </c>
      <c r="G249">
        <v>-110.285</v>
      </c>
      <c r="H249" s="3">
        <v>28.024999999999999</v>
      </c>
      <c r="I249" s="3">
        <v>-1.085</v>
      </c>
      <c r="J249" s="3">
        <v>-0.75800000000000001</v>
      </c>
      <c r="K249" s="3">
        <v>-0.76</v>
      </c>
    </row>
    <row r="250" spans="1:11" x14ac:dyDescent="0.2">
      <c r="A250" s="1">
        <v>3</v>
      </c>
      <c r="B250" s="1">
        <v>13</v>
      </c>
      <c r="C250" s="1"/>
      <c r="D250" s="1">
        <v>3</v>
      </c>
      <c r="E250" s="1" t="s">
        <v>7</v>
      </c>
      <c r="F250">
        <v>-22.748000000000001</v>
      </c>
      <c r="G250">
        <v>-13.840999999999999</v>
      </c>
      <c r="H250" s="3">
        <v>51.039000000000001</v>
      </c>
      <c r="I250" s="3">
        <v>-1.65</v>
      </c>
      <c r="J250" s="3">
        <v>-1.18</v>
      </c>
      <c r="K250" s="3">
        <v>-1.1830000000000001</v>
      </c>
    </row>
    <row r="251" spans="1:11" x14ac:dyDescent="0.2">
      <c r="A251" s="1">
        <v>3</v>
      </c>
      <c r="B251" s="1">
        <v>13</v>
      </c>
      <c r="C251" s="1"/>
      <c r="D251" s="1">
        <v>3</v>
      </c>
      <c r="E251" s="1" t="s">
        <v>8</v>
      </c>
      <c r="F251">
        <v>21.706</v>
      </c>
      <c r="G251">
        <v>13.211</v>
      </c>
      <c r="H251" s="3">
        <v>-48.356999999999999</v>
      </c>
      <c r="I251" s="3">
        <v>1.613</v>
      </c>
      <c r="J251" s="3">
        <v>1.1479999999999999</v>
      </c>
      <c r="K251" s="3">
        <v>1.1499999999999999</v>
      </c>
    </row>
    <row r="252" spans="1:11" x14ac:dyDescent="0.2">
      <c r="A252" s="1">
        <v>3</v>
      </c>
      <c r="B252" s="1">
        <v>13</v>
      </c>
      <c r="C252" s="1"/>
      <c r="D252" s="1">
        <v>3</v>
      </c>
      <c r="E252" s="1" t="s">
        <v>9</v>
      </c>
      <c r="F252">
        <v>-13.471</v>
      </c>
      <c r="G252">
        <v>-8.1969999999999992</v>
      </c>
      <c r="H252" s="3">
        <v>30.114999999999998</v>
      </c>
      <c r="I252" s="3">
        <v>-0.98899999999999999</v>
      </c>
      <c r="J252" s="3">
        <v>-0.70499999999999996</v>
      </c>
      <c r="K252" s="3">
        <v>-0.70699999999999996</v>
      </c>
    </row>
    <row r="253" spans="1:11" x14ac:dyDescent="0.2">
      <c r="A253" s="1">
        <v>3</v>
      </c>
      <c r="B253" s="1">
        <v>13</v>
      </c>
      <c r="C253" s="1"/>
      <c r="D253" s="1">
        <v>3</v>
      </c>
      <c r="E253" s="1" t="s">
        <v>10</v>
      </c>
      <c r="F253">
        <v>-271.88400000000001</v>
      </c>
      <c r="G253">
        <v>-168.91200000000001</v>
      </c>
      <c r="H253" s="3">
        <v>57.969000000000001</v>
      </c>
      <c r="I253" s="3">
        <v>-2.0939999999999999</v>
      </c>
      <c r="J253" s="3">
        <v>-1.4730000000000001</v>
      </c>
      <c r="K253" s="3">
        <v>-1.476</v>
      </c>
    </row>
    <row r="254" spans="1:11" x14ac:dyDescent="0.2">
      <c r="A254" s="1">
        <v>3</v>
      </c>
      <c r="B254" s="1">
        <v>13</v>
      </c>
      <c r="C254" s="1"/>
      <c r="D254" s="1">
        <v>2</v>
      </c>
      <c r="E254" s="1" t="s">
        <v>7</v>
      </c>
      <c r="F254">
        <v>-21.146999999999998</v>
      </c>
      <c r="G254">
        <v>-12.845000000000001</v>
      </c>
      <c r="H254" s="3">
        <v>58.040999999999997</v>
      </c>
      <c r="I254" s="3">
        <v>-1.6060000000000001</v>
      </c>
      <c r="J254" s="3">
        <v>-1.1439999999999999</v>
      </c>
      <c r="K254" s="3">
        <v>-1.147</v>
      </c>
    </row>
    <row r="255" spans="1:11" x14ac:dyDescent="0.2">
      <c r="A255" s="1">
        <v>3</v>
      </c>
      <c r="B255" s="1">
        <v>13</v>
      </c>
      <c r="C255" s="1"/>
      <c r="D255" s="1">
        <v>2</v>
      </c>
      <c r="E255" s="1" t="s">
        <v>8</v>
      </c>
      <c r="F255">
        <v>21.395</v>
      </c>
      <c r="G255">
        <v>12.99</v>
      </c>
      <c r="H255" s="3">
        <v>-58.771999999999998</v>
      </c>
      <c r="I255" s="3">
        <v>1.706</v>
      </c>
      <c r="J255" s="3">
        <v>1.2390000000000001</v>
      </c>
      <c r="K255" s="3">
        <v>1.242</v>
      </c>
    </row>
    <row r="256" spans="1:11" x14ac:dyDescent="0.2">
      <c r="A256" s="1">
        <v>3</v>
      </c>
      <c r="B256" s="1">
        <v>13</v>
      </c>
      <c r="C256" s="1"/>
      <c r="D256" s="1">
        <v>2</v>
      </c>
      <c r="E256" s="1" t="s">
        <v>9</v>
      </c>
      <c r="F256">
        <v>-12.891</v>
      </c>
      <c r="G256">
        <v>-7.8289999999999997</v>
      </c>
      <c r="H256" s="3">
        <v>35.393999999999998</v>
      </c>
      <c r="I256" s="3">
        <v>-1.0029999999999999</v>
      </c>
      <c r="J256" s="3">
        <v>-0.72199999999999998</v>
      </c>
      <c r="K256" s="3">
        <v>-0.72399999999999998</v>
      </c>
    </row>
    <row r="257" spans="1:11" x14ac:dyDescent="0.2">
      <c r="A257" s="1">
        <v>3</v>
      </c>
      <c r="B257" s="1">
        <v>13</v>
      </c>
      <c r="C257" s="1"/>
      <c r="D257" s="1">
        <v>2</v>
      </c>
      <c r="E257" s="1" t="s">
        <v>10</v>
      </c>
      <c r="F257">
        <v>-365.08199999999999</v>
      </c>
      <c r="G257">
        <v>-227.00899999999999</v>
      </c>
      <c r="H257" s="3">
        <v>95.257000000000005</v>
      </c>
      <c r="I257" s="3">
        <v>-3.218</v>
      </c>
      <c r="J257" s="3">
        <v>-2.2810000000000001</v>
      </c>
      <c r="K257" s="3">
        <v>-2.286</v>
      </c>
    </row>
    <row r="258" spans="1:11" x14ac:dyDescent="0.2">
      <c r="A258" s="1">
        <v>3</v>
      </c>
      <c r="B258" s="1">
        <v>13</v>
      </c>
      <c r="C258" s="1"/>
      <c r="D258" s="1">
        <v>1</v>
      </c>
      <c r="E258" s="1" t="s">
        <v>7</v>
      </c>
      <c r="F258">
        <v>-12.599</v>
      </c>
      <c r="G258">
        <v>-7.6379999999999999</v>
      </c>
      <c r="H258" s="3">
        <v>41.396999999999998</v>
      </c>
      <c r="I258" s="3">
        <v>-0.89800000000000002</v>
      </c>
      <c r="J258" s="3">
        <v>-0.44600000000000001</v>
      </c>
      <c r="K258" s="3">
        <v>-0.44700000000000001</v>
      </c>
    </row>
    <row r="259" spans="1:11" x14ac:dyDescent="0.2">
      <c r="A259" s="1">
        <v>3</v>
      </c>
      <c r="B259" s="1">
        <v>13</v>
      </c>
      <c r="C259" s="1"/>
      <c r="D259" s="1">
        <v>1</v>
      </c>
      <c r="E259" s="1" t="s">
        <v>8</v>
      </c>
      <c r="F259">
        <v>6.319</v>
      </c>
      <c r="G259">
        <v>3.831</v>
      </c>
      <c r="H259" s="3">
        <v>-55.271000000000001</v>
      </c>
      <c r="I259" s="3">
        <v>1.246</v>
      </c>
      <c r="J259" s="3">
        <v>0.68</v>
      </c>
      <c r="K259" s="3">
        <v>0.68200000000000005</v>
      </c>
    </row>
    <row r="260" spans="1:11" x14ac:dyDescent="0.2">
      <c r="A260" s="1">
        <v>3</v>
      </c>
      <c r="B260" s="1">
        <v>13</v>
      </c>
      <c r="C260" s="1"/>
      <c r="D260" s="1">
        <v>1</v>
      </c>
      <c r="E260" s="1" t="s">
        <v>9</v>
      </c>
      <c r="F260">
        <v>-4.9790000000000001</v>
      </c>
      <c r="G260">
        <v>-3.0179999999999998</v>
      </c>
      <c r="H260" s="3">
        <v>25.437000000000001</v>
      </c>
      <c r="I260" s="3">
        <v>-0.56399999999999995</v>
      </c>
      <c r="J260" s="3">
        <v>-0.29599999999999999</v>
      </c>
      <c r="K260" s="3">
        <v>-0.29699999999999999</v>
      </c>
    </row>
    <row r="261" spans="1:11" x14ac:dyDescent="0.2">
      <c r="A261" s="1">
        <v>3</v>
      </c>
      <c r="B261" s="1">
        <v>13</v>
      </c>
      <c r="C261" s="1"/>
      <c r="D261" s="1">
        <v>1</v>
      </c>
      <c r="E261" s="1" t="s">
        <v>10</v>
      </c>
      <c r="F261">
        <v>-454.91500000000002</v>
      </c>
      <c r="G261">
        <v>-283.04300000000001</v>
      </c>
      <c r="H261" s="3">
        <v>128.602</v>
      </c>
      <c r="I261" s="3">
        <v>-4.0709999999999997</v>
      </c>
      <c r="J261" s="3">
        <v>-2.859</v>
      </c>
      <c r="K261" s="3">
        <v>-2.8650000000000002</v>
      </c>
    </row>
    <row r="262" spans="1:11" x14ac:dyDescent="0.2">
      <c r="A262" s="1">
        <v>3</v>
      </c>
      <c r="B262" s="1">
        <v>14</v>
      </c>
      <c r="C262" s="1"/>
      <c r="D262" s="1">
        <v>5</v>
      </c>
      <c r="E262" s="1" t="s">
        <v>7</v>
      </c>
      <c r="F262">
        <v>-1.643</v>
      </c>
      <c r="G262">
        <v>-1.23</v>
      </c>
      <c r="H262" s="3">
        <v>37.25</v>
      </c>
      <c r="I262" s="3">
        <v>-1.5449999999999999</v>
      </c>
      <c r="J262" s="3">
        <v>-1.077</v>
      </c>
      <c r="K262" s="3">
        <v>-1.079</v>
      </c>
    </row>
    <row r="263" spans="1:11" x14ac:dyDescent="0.2">
      <c r="A263" s="1">
        <v>3</v>
      </c>
      <c r="B263" s="1">
        <v>14</v>
      </c>
      <c r="C263" s="1"/>
      <c r="D263" s="1">
        <v>5</v>
      </c>
      <c r="E263" s="1" t="s">
        <v>8</v>
      </c>
      <c r="F263">
        <v>2.2149999999999999</v>
      </c>
      <c r="G263">
        <v>1.5129999999999999</v>
      </c>
      <c r="H263" s="3">
        <v>-36.271000000000001</v>
      </c>
      <c r="I263" s="3">
        <v>1.514</v>
      </c>
      <c r="J263" s="3">
        <v>1.0549999999999999</v>
      </c>
      <c r="K263" s="3">
        <v>1.0569999999999999</v>
      </c>
    </row>
    <row r="264" spans="1:11" x14ac:dyDescent="0.2">
      <c r="A264" s="1">
        <v>3</v>
      </c>
      <c r="B264" s="1">
        <v>14</v>
      </c>
      <c r="C264" s="1"/>
      <c r="D264" s="1">
        <v>5</v>
      </c>
      <c r="E264" s="1" t="s">
        <v>9</v>
      </c>
      <c r="F264">
        <v>-1.169</v>
      </c>
      <c r="G264">
        <v>-0.83099999999999996</v>
      </c>
      <c r="H264" s="3">
        <v>22.279</v>
      </c>
      <c r="I264" s="3">
        <v>-0.92700000000000005</v>
      </c>
      <c r="J264" s="3">
        <v>-0.64600000000000002</v>
      </c>
      <c r="K264" s="3">
        <v>-0.64700000000000002</v>
      </c>
    </row>
    <row r="265" spans="1:11" x14ac:dyDescent="0.2">
      <c r="A265" s="1">
        <v>3</v>
      </c>
      <c r="B265" s="1">
        <v>14</v>
      </c>
      <c r="C265" s="1"/>
      <c r="D265" s="1">
        <v>5</v>
      </c>
      <c r="E265" s="1" t="s">
        <v>10</v>
      </c>
      <c r="F265">
        <v>-162.387</v>
      </c>
      <c r="G265">
        <v>-99.284999999999997</v>
      </c>
      <c r="H265" s="3">
        <v>3.722</v>
      </c>
      <c r="I265" s="3">
        <v>-0.153</v>
      </c>
      <c r="J265" s="3">
        <v>-0.107</v>
      </c>
      <c r="K265" s="3">
        <v>-0.107</v>
      </c>
    </row>
    <row r="266" spans="1:11" x14ac:dyDescent="0.2">
      <c r="A266" s="1">
        <v>3</v>
      </c>
      <c r="B266" s="1">
        <v>14</v>
      </c>
      <c r="C266" s="1"/>
      <c r="D266" s="1">
        <v>4</v>
      </c>
      <c r="E266" s="1" t="s">
        <v>7</v>
      </c>
      <c r="F266">
        <v>-2.343</v>
      </c>
      <c r="G266">
        <v>-1.5680000000000001</v>
      </c>
      <c r="H266" s="3">
        <v>57.673000000000002</v>
      </c>
      <c r="I266" s="3">
        <v>-1.996</v>
      </c>
      <c r="J266" s="3">
        <v>-1.3839999999999999</v>
      </c>
      <c r="K266" s="3">
        <v>-1.387</v>
      </c>
    </row>
    <row r="267" spans="1:11" x14ac:dyDescent="0.2">
      <c r="A267" s="1">
        <v>3</v>
      </c>
      <c r="B267" s="1">
        <v>14</v>
      </c>
      <c r="C267" s="1"/>
      <c r="D267" s="1">
        <v>4</v>
      </c>
      <c r="E267" s="1" t="s">
        <v>8</v>
      </c>
      <c r="F267">
        <v>2.0129999999999999</v>
      </c>
      <c r="G267">
        <v>1.371</v>
      </c>
      <c r="H267" s="3">
        <v>-56.395000000000003</v>
      </c>
      <c r="I267" s="3">
        <v>1.9650000000000001</v>
      </c>
      <c r="J267" s="3">
        <v>1.361</v>
      </c>
      <c r="K267" s="3">
        <v>1.3640000000000001</v>
      </c>
    </row>
    <row r="268" spans="1:11" x14ac:dyDescent="0.2">
      <c r="A268" s="1">
        <v>3</v>
      </c>
      <c r="B268" s="1">
        <v>14</v>
      </c>
      <c r="C268" s="1"/>
      <c r="D268" s="1">
        <v>4</v>
      </c>
      <c r="E268" s="1" t="s">
        <v>9</v>
      </c>
      <c r="F268">
        <v>-1.32</v>
      </c>
      <c r="G268">
        <v>-0.89100000000000001</v>
      </c>
      <c r="H268" s="3">
        <v>34.564999999999998</v>
      </c>
      <c r="I268" s="3">
        <v>-1.2010000000000001</v>
      </c>
      <c r="J268" s="3">
        <v>-0.83199999999999996</v>
      </c>
      <c r="K268" s="3">
        <v>-0.83399999999999996</v>
      </c>
    </row>
    <row r="269" spans="1:11" x14ac:dyDescent="0.2">
      <c r="A269" s="1">
        <v>3</v>
      </c>
      <c r="B269" s="1">
        <v>14</v>
      </c>
      <c r="C269" s="1"/>
      <c r="D269" s="1">
        <v>4</v>
      </c>
      <c r="E269" s="1" t="s">
        <v>10</v>
      </c>
      <c r="F269">
        <v>-336.13099999999997</v>
      </c>
      <c r="G269">
        <v>-207.04900000000001</v>
      </c>
      <c r="H269" s="3">
        <v>10.298999999999999</v>
      </c>
      <c r="I269" s="3">
        <v>-0.39200000000000002</v>
      </c>
      <c r="J269" s="3">
        <v>-0.27400000000000002</v>
      </c>
      <c r="K269" s="3">
        <v>-0.27500000000000002</v>
      </c>
    </row>
    <row r="270" spans="1:11" x14ac:dyDescent="0.2">
      <c r="A270" s="1">
        <v>3</v>
      </c>
      <c r="B270" s="1">
        <v>14</v>
      </c>
      <c r="C270" s="1"/>
      <c r="D270" s="1">
        <v>3</v>
      </c>
      <c r="E270" s="1" t="s">
        <v>7</v>
      </c>
      <c r="F270">
        <v>-1.77</v>
      </c>
      <c r="G270">
        <v>-1.2430000000000001</v>
      </c>
      <c r="H270" s="3">
        <v>77.715999999999994</v>
      </c>
      <c r="I270" s="3">
        <v>-2.5190000000000001</v>
      </c>
      <c r="J270" s="3">
        <v>-1.798</v>
      </c>
      <c r="K270" s="3">
        <v>-1.8009999999999999</v>
      </c>
    </row>
    <row r="271" spans="1:11" x14ac:dyDescent="0.2">
      <c r="A271" s="1">
        <v>3</v>
      </c>
      <c r="B271" s="1">
        <v>14</v>
      </c>
      <c r="C271" s="1"/>
      <c r="D271" s="1">
        <v>3</v>
      </c>
      <c r="E271" s="1" t="s">
        <v>8</v>
      </c>
      <c r="F271">
        <v>1.4710000000000001</v>
      </c>
      <c r="G271">
        <v>1.0569999999999999</v>
      </c>
      <c r="H271" s="3">
        <v>-76.353999999999999</v>
      </c>
      <c r="I271" s="3">
        <v>2.4990000000000001</v>
      </c>
      <c r="J271" s="3">
        <v>1.784</v>
      </c>
      <c r="K271" s="3">
        <v>1.788</v>
      </c>
    </row>
    <row r="272" spans="1:11" x14ac:dyDescent="0.2">
      <c r="A272" s="1">
        <v>3</v>
      </c>
      <c r="B272" s="1">
        <v>14</v>
      </c>
      <c r="C272" s="1"/>
      <c r="D272" s="1">
        <v>3</v>
      </c>
      <c r="E272" s="1" t="s">
        <v>9</v>
      </c>
      <c r="F272">
        <v>-0.98199999999999998</v>
      </c>
      <c r="G272">
        <v>-0.69699999999999995</v>
      </c>
      <c r="H272" s="3">
        <v>46.686999999999998</v>
      </c>
      <c r="I272" s="3">
        <v>-1.5209999999999999</v>
      </c>
      <c r="J272" s="3">
        <v>-1.085</v>
      </c>
      <c r="K272" s="3">
        <v>-1.0880000000000001</v>
      </c>
    </row>
    <row r="273" spans="1:11" x14ac:dyDescent="0.2">
      <c r="A273" s="1">
        <v>3</v>
      </c>
      <c r="B273" s="1">
        <v>14</v>
      </c>
      <c r="C273" s="1"/>
      <c r="D273" s="1">
        <v>3</v>
      </c>
      <c r="E273" s="1" t="s">
        <v>10</v>
      </c>
      <c r="F273">
        <v>-512.154</v>
      </c>
      <c r="G273">
        <v>-316.17399999999998</v>
      </c>
      <c r="H273" s="3">
        <v>19.888000000000002</v>
      </c>
      <c r="I273" s="3">
        <v>-0.71299999999999997</v>
      </c>
      <c r="J273" s="3">
        <v>-0.5</v>
      </c>
      <c r="K273" s="3">
        <v>-0.502</v>
      </c>
    </row>
    <row r="274" spans="1:11" x14ac:dyDescent="0.2">
      <c r="A274" s="1">
        <v>3</v>
      </c>
      <c r="B274" s="1">
        <v>14</v>
      </c>
      <c r="C274" s="1"/>
      <c r="D274" s="1">
        <v>2</v>
      </c>
      <c r="E274" s="1" t="s">
        <v>7</v>
      </c>
      <c r="F274">
        <v>-0.63400000000000001</v>
      </c>
      <c r="G274">
        <v>-0.52500000000000002</v>
      </c>
      <c r="H274" s="3">
        <v>88.391000000000005</v>
      </c>
      <c r="I274" s="3">
        <v>-2.476</v>
      </c>
      <c r="J274" s="3">
        <v>-1.7569999999999999</v>
      </c>
      <c r="K274" s="3">
        <v>-1.76</v>
      </c>
    </row>
    <row r="275" spans="1:11" x14ac:dyDescent="0.2">
      <c r="A275" s="1">
        <v>3</v>
      </c>
      <c r="B275" s="1">
        <v>14</v>
      </c>
      <c r="C275" s="1"/>
      <c r="D275" s="1">
        <v>2</v>
      </c>
      <c r="E275" s="1" t="s">
        <v>8</v>
      </c>
      <c r="F275">
        <v>-0.13900000000000001</v>
      </c>
      <c r="G275">
        <v>0.06</v>
      </c>
      <c r="H275" s="3">
        <v>-90.153000000000006</v>
      </c>
      <c r="I275" s="3">
        <v>2.544</v>
      </c>
      <c r="J275" s="3">
        <v>1.8080000000000001</v>
      </c>
      <c r="K275" s="3">
        <v>1.8120000000000001</v>
      </c>
    </row>
    <row r="276" spans="1:11" x14ac:dyDescent="0.2">
      <c r="A276" s="1">
        <v>3</v>
      </c>
      <c r="B276" s="1">
        <v>14</v>
      </c>
      <c r="C276" s="1"/>
      <c r="D276" s="1">
        <v>2</v>
      </c>
      <c r="E276" s="1" t="s">
        <v>9</v>
      </c>
      <c r="F276">
        <v>-0.15</v>
      </c>
      <c r="G276">
        <v>-0.17699999999999999</v>
      </c>
      <c r="H276" s="3">
        <v>54.103999999999999</v>
      </c>
      <c r="I276" s="3">
        <v>-1.5209999999999999</v>
      </c>
      <c r="J276" s="3">
        <v>-1.08</v>
      </c>
      <c r="K276" s="3">
        <v>-1.0820000000000001</v>
      </c>
    </row>
    <row r="277" spans="1:11" x14ac:dyDescent="0.2">
      <c r="A277" s="1">
        <v>3</v>
      </c>
      <c r="B277" s="1">
        <v>14</v>
      </c>
      <c r="C277" s="1"/>
      <c r="D277" s="1">
        <v>2</v>
      </c>
      <c r="E277" s="1" t="s">
        <v>10</v>
      </c>
      <c r="F277">
        <v>-689.39499999999998</v>
      </c>
      <c r="G277">
        <v>-426.04599999999999</v>
      </c>
      <c r="H277" s="3">
        <v>30.326000000000001</v>
      </c>
      <c r="I277" s="3">
        <v>-1.048</v>
      </c>
      <c r="J277" s="3">
        <v>-0.747</v>
      </c>
      <c r="K277" s="3">
        <v>-0.749</v>
      </c>
    </row>
    <row r="278" spans="1:11" x14ac:dyDescent="0.2">
      <c r="A278" s="1">
        <v>3</v>
      </c>
      <c r="B278" s="1">
        <v>14</v>
      </c>
      <c r="C278" s="1"/>
      <c r="D278" s="1">
        <v>1</v>
      </c>
      <c r="E278" s="1" t="s">
        <v>7</v>
      </c>
      <c r="F278">
        <v>0.45800000000000002</v>
      </c>
      <c r="G278">
        <v>0.20100000000000001</v>
      </c>
      <c r="H278" s="3">
        <v>60.161999999999999</v>
      </c>
      <c r="I278" s="3">
        <v>-1.361</v>
      </c>
      <c r="J278" s="3">
        <v>-0.75</v>
      </c>
      <c r="K278" s="3">
        <v>-0.751</v>
      </c>
    </row>
    <row r="279" spans="1:11" x14ac:dyDescent="0.2">
      <c r="A279" s="1">
        <v>3</v>
      </c>
      <c r="B279" s="1">
        <v>14</v>
      </c>
      <c r="C279" s="1"/>
      <c r="D279" s="1">
        <v>1</v>
      </c>
      <c r="E279" s="1" t="s">
        <v>8</v>
      </c>
      <c r="F279">
        <v>-0.21</v>
      </c>
      <c r="G279">
        <v>-8.7999999999999995E-2</v>
      </c>
      <c r="H279" s="3">
        <v>-64.66</v>
      </c>
      <c r="I279" s="3">
        <v>1.4790000000000001</v>
      </c>
      <c r="J279" s="3">
        <v>0.83199999999999996</v>
      </c>
      <c r="K279" s="3">
        <v>0.83399999999999996</v>
      </c>
    </row>
    <row r="280" spans="1:11" x14ac:dyDescent="0.2">
      <c r="A280" s="1">
        <v>3</v>
      </c>
      <c r="B280" s="1">
        <v>14</v>
      </c>
      <c r="C280" s="1"/>
      <c r="D280" s="1">
        <v>1</v>
      </c>
      <c r="E280" s="1" t="s">
        <v>9</v>
      </c>
      <c r="F280">
        <v>0.17599999999999999</v>
      </c>
      <c r="G280">
        <v>7.5999999999999998E-2</v>
      </c>
      <c r="H280" s="3">
        <v>32.847999999999999</v>
      </c>
      <c r="I280" s="3">
        <v>-0.747</v>
      </c>
      <c r="J280" s="3">
        <v>-0.41599999999999998</v>
      </c>
      <c r="K280" s="3">
        <v>-0.41699999999999998</v>
      </c>
    </row>
    <row r="281" spans="1:11" x14ac:dyDescent="0.2">
      <c r="A281" s="1">
        <v>3</v>
      </c>
      <c r="B281" s="1">
        <v>14</v>
      </c>
      <c r="C281" s="1"/>
      <c r="D281" s="1">
        <v>1</v>
      </c>
      <c r="E281" s="1" t="s">
        <v>10</v>
      </c>
      <c r="F281">
        <v>-871.33199999999999</v>
      </c>
      <c r="G281">
        <v>-538.78800000000001</v>
      </c>
      <c r="H281" s="3">
        <v>43.408000000000001</v>
      </c>
      <c r="I281" s="3">
        <v>-1.3660000000000001</v>
      </c>
      <c r="J281" s="3">
        <v>-0.95699999999999996</v>
      </c>
      <c r="K281" s="3">
        <v>-0.95899999999999996</v>
      </c>
    </row>
    <row r="282" spans="1:11" x14ac:dyDescent="0.2">
      <c r="A282" s="1">
        <v>3</v>
      </c>
      <c r="B282" s="1">
        <v>15</v>
      </c>
      <c r="C282" s="1"/>
      <c r="D282" s="1">
        <v>5</v>
      </c>
      <c r="E282" s="1" t="s">
        <v>7</v>
      </c>
      <c r="F282">
        <v>-4.71</v>
      </c>
      <c r="G282">
        <v>-2.1640000000000001</v>
      </c>
      <c r="H282" s="3">
        <v>66.230999999999995</v>
      </c>
      <c r="I282" s="3">
        <v>-2.8170000000000002</v>
      </c>
      <c r="J282" s="3">
        <v>-1.9610000000000001</v>
      </c>
      <c r="K282" s="3">
        <v>-1.9650000000000001</v>
      </c>
    </row>
    <row r="283" spans="1:11" x14ac:dyDescent="0.2">
      <c r="A283" s="1">
        <v>3</v>
      </c>
      <c r="B283" s="1">
        <v>15</v>
      </c>
      <c r="C283" s="1"/>
      <c r="D283" s="1">
        <v>5</v>
      </c>
      <c r="E283" s="1" t="s">
        <v>8</v>
      </c>
      <c r="F283">
        <v>7.2220000000000004</v>
      </c>
      <c r="G283">
        <v>3.8010000000000002</v>
      </c>
      <c r="H283" s="3">
        <v>-47.5</v>
      </c>
      <c r="I283" s="3">
        <v>2.3639999999999999</v>
      </c>
      <c r="J283" s="3">
        <v>1.6</v>
      </c>
      <c r="K283" s="3">
        <v>1.6040000000000001</v>
      </c>
    </row>
    <row r="284" spans="1:11" x14ac:dyDescent="0.2">
      <c r="A284" s="1">
        <v>3</v>
      </c>
      <c r="B284" s="1">
        <v>15</v>
      </c>
      <c r="C284" s="1"/>
      <c r="D284" s="1">
        <v>5</v>
      </c>
      <c r="E284" s="1" t="s">
        <v>9</v>
      </c>
      <c r="F284">
        <v>-3.6160000000000001</v>
      </c>
      <c r="G284">
        <v>-1.8080000000000001</v>
      </c>
      <c r="H284" s="3">
        <v>34.231999999999999</v>
      </c>
      <c r="I284" s="3">
        <v>-1.5640000000000001</v>
      </c>
      <c r="J284" s="3">
        <v>-1.079</v>
      </c>
      <c r="K284" s="3">
        <v>-1.081</v>
      </c>
    </row>
    <row r="285" spans="1:11" x14ac:dyDescent="0.2">
      <c r="A285" s="1">
        <v>3</v>
      </c>
      <c r="B285" s="1">
        <v>15</v>
      </c>
      <c r="C285" s="1"/>
      <c r="D285" s="1">
        <v>5</v>
      </c>
      <c r="E285" s="1" t="s">
        <v>10</v>
      </c>
      <c r="F285">
        <v>-163.06899999999999</v>
      </c>
      <c r="G285">
        <v>-99.643000000000001</v>
      </c>
      <c r="H285" s="3">
        <v>1.5089999999999999</v>
      </c>
      <c r="I285" s="3">
        <v>-7.6999999999999999E-2</v>
      </c>
      <c r="J285" s="3">
        <v>-5.0999999999999997E-2</v>
      </c>
      <c r="K285" s="3">
        <v>-5.0999999999999997E-2</v>
      </c>
    </row>
    <row r="286" spans="1:11" x14ac:dyDescent="0.2">
      <c r="A286" s="1">
        <v>3</v>
      </c>
      <c r="B286" s="1">
        <v>15</v>
      </c>
      <c r="C286" s="1"/>
      <c r="D286" s="1">
        <v>4</v>
      </c>
      <c r="E286" s="1" t="s">
        <v>7</v>
      </c>
      <c r="F286">
        <v>-7.593</v>
      </c>
      <c r="G286">
        <v>-4.3250000000000002</v>
      </c>
      <c r="H286" s="3">
        <v>119.873</v>
      </c>
      <c r="I286" s="3">
        <v>-3.9180000000000001</v>
      </c>
      <c r="J286" s="3">
        <v>-2.6520000000000001</v>
      </c>
      <c r="K286" s="3">
        <v>-2.657</v>
      </c>
    </row>
    <row r="287" spans="1:11" x14ac:dyDescent="0.2">
      <c r="A287" s="1">
        <v>3</v>
      </c>
      <c r="B287" s="1">
        <v>15</v>
      </c>
      <c r="C287" s="1"/>
      <c r="D287" s="1">
        <v>4</v>
      </c>
      <c r="E287" s="1" t="s">
        <v>8</v>
      </c>
      <c r="F287">
        <v>6.0709999999999997</v>
      </c>
      <c r="G287">
        <v>3.3820000000000001</v>
      </c>
      <c r="H287" s="3">
        <v>-86.245000000000005</v>
      </c>
      <c r="I287" s="3">
        <v>3.0539999999999998</v>
      </c>
      <c r="J287" s="3">
        <v>2.0270000000000001</v>
      </c>
      <c r="K287" s="3">
        <v>2.032</v>
      </c>
    </row>
    <row r="288" spans="1:11" x14ac:dyDescent="0.2">
      <c r="A288" s="1">
        <v>3</v>
      </c>
      <c r="B288" s="1">
        <v>15</v>
      </c>
      <c r="C288" s="1"/>
      <c r="D288" s="1">
        <v>4</v>
      </c>
      <c r="E288" s="1" t="s">
        <v>9</v>
      </c>
      <c r="F288">
        <v>-4.141</v>
      </c>
      <c r="G288">
        <v>-2.335</v>
      </c>
      <c r="H288" s="3">
        <v>62.232999999999997</v>
      </c>
      <c r="I288" s="3">
        <v>-2.11</v>
      </c>
      <c r="J288" s="3">
        <v>-1.4179999999999999</v>
      </c>
      <c r="K288" s="3">
        <v>-1.421</v>
      </c>
    </row>
    <row r="289" spans="1:11" x14ac:dyDescent="0.2">
      <c r="A289" s="1">
        <v>3</v>
      </c>
      <c r="B289" s="1">
        <v>15</v>
      </c>
      <c r="C289" s="1"/>
      <c r="D289" s="1">
        <v>4</v>
      </c>
      <c r="E289" s="1" t="s">
        <v>10</v>
      </c>
      <c r="F289">
        <v>-355.488</v>
      </c>
      <c r="G289">
        <v>-218.55199999999999</v>
      </c>
      <c r="H289" s="3">
        <v>6.7050000000000001</v>
      </c>
      <c r="I289" s="3">
        <v>-0.28699999999999998</v>
      </c>
      <c r="J289" s="3">
        <v>-0.19800000000000001</v>
      </c>
      <c r="K289" s="3">
        <v>-0.19800000000000001</v>
      </c>
    </row>
    <row r="290" spans="1:11" x14ac:dyDescent="0.2">
      <c r="A290" s="1">
        <v>3</v>
      </c>
      <c r="B290" s="1">
        <v>15</v>
      </c>
      <c r="C290" s="1"/>
      <c r="D290" s="1">
        <v>3</v>
      </c>
      <c r="E290" s="1" t="s">
        <v>7</v>
      </c>
      <c r="F290">
        <v>-6.6950000000000003</v>
      </c>
      <c r="G290">
        <v>-3.6549999999999998</v>
      </c>
      <c r="H290" s="3">
        <v>157.852</v>
      </c>
      <c r="I290" s="3">
        <v>-5.0599999999999996</v>
      </c>
      <c r="J290" s="3">
        <v>-3.6339999999999999</v>
      </c>
      <c r="K290" s="3">
        <v>-3.6419999999999999</v>
      </c>
    </row>
    <row r="291" spans="1:11" x14ac:dyDescent="0.2">
      <c r="A291" s="1">
        <v>3</v>
      </c>
      <c r="B291" s="1">
        <v>15</v>
      </c>
      <c r="C291" s="1"/>
      <c r="D291" s="1">
        <v>3</v>
      </c>
      <c r="E291" s="1" t="s">
        <v>8</v>
      </c>
      <c r="F291">
        <v>5.5629999999999997</v>
      </c>
      <c r="G291">
        <v>3.05</v>
      </c>
      <c r="H291" s="3">
        <v>-126.355</v>
      </c>
      <c r="I291" s="3">
        <v>4.5579999999999998</v>
      </c>
      <c r="J291" s="3">
        <v>3.1709999999999998</v>
      </c>
      <c r="K291" s="3">
        <v>3.1779999999999999</v>
      </c>
    </row>
    <row r="292" spans="1:11" x14ac:dyDescent="0.2">
      <c r="A292" s="1">
        <v>3</v>
      </c>
      <c r="B292" s="1">
        <v>15</v>
      </c>
      <c r="C292" s="1"/>
      <c r="D292" s="1">
        <v>3</v>
      </c>
      <c r="E292" s="1" t="s">
        <v>9</v>
      </c>
      <c r="F292">
        <v>-3.7149999999999999</v>
      </c>
      <c r="G292">
        <v>-2.032</v>
      </c>
      <c r="H292" s="3">
        <v>85.852000000000004</v>
      </c>
      <c r="I292" s="3">
        <v>-2.9089999999999998</v>
      </c>
      <c r="J292" s="3">
        <v>-2.0619999999999998</v>
      </c>
      <c r="K292" s="3">
        <v>-2.0670000000000002</v>
      </c>
    </row>
    <row r="293" spans="1:11" x14ac:dyDescent="0.2">
      <c r="A293" s="1">
        <v>3</v>
      </c>
      <c r="B293" s="1">
        <v>15</v>
      </c>
      <c r="C293" s="1"/>
      <c r="D293" s="1">
        <v>3</v>
      </c>
      <c r="E293" s="1" t="s">
        <v>10</v>
      </c>
      <c r="F293">
        <v>-544.54999999999995</v>
      </c>
      <c r="G293">
        <v>-335.49799999999999</v>
      </c>
      <c r="H293" s="3">
        <v>16.34</v>
      </c>
      <c r="I293" s="3">
        <v>-0.61599999999999999</v>
      </c>
      <c r="J293" s="3">
        <v>-0.432</v>
      </c>
      <c r="K293" s="3">
        <v>-0.433</v>
      </c>
    </row>
    <row r="294" spans="1:11" x14ac:dyDescent="0.2">
      <c r="A294" s="1">
        <v>3</v>
      </c>
      <c r="B294" s="1">
        <v>15</v>
      </c>
      <c r="C294" s="1"/>
      <c r="D294" s="1">
        <v>2</v>
      </c>
      <c r="E294" s="1" t="s">
        <v>7</v>
      </c>
      <c r="F294">
        <v>-4.1369999999999996</v>
      </c>
      <c r="G294">
        <v>-2.133</v>
      </c>
      <c r="H294" s="3">
        <v>168.96899999999999</v>
      </c>
      <c r="I294" s="3">
        <v>-4.4450000000000003</v>
      </c>
      <c r="J294" s="3">
        <v>-3.2250000000000001</v>
      </c>
      <c r="K294" s="3">
        <v>-3.2320000000000002</v>
      </c>
    </row>
    <row r="295" spans="1:11" x14ac:dyDescent="0.2">
      <c r="A295" s="1">
        <v>3</v>
      </c>
      <c r="B295" s="1">
        <v>15</v>
      </c>
      <c r="C295" s="1"/>
      <c r="D295" s="1">
        <v>2</v>
      </c>
      <c r="E295" s="1" t="s">
        <v>8</v>
      </c>
      <c r="F295">
        <v>2.1739999999999999</v>
      </c>
      <c r="G295">
        <v>0.96799999999999997</v>
      </c>
      <c r="H295" s="3">
        <v>-161.137</v>
      </c>
      <c r="I295" s="3">
        <v>5.3719999999999999</v>
      </c>
      <c r="J295" s="3">
        <v>4.2069999999999999</v>
      </c>
      <c r="K295" s="3">
        <v>4.2160000000000002</v>
      </c>
    </row>
    <row r="296" spans="1:11" x14ac:dyDescent="0.2">
      <c r="A296" s="1">
        <v>3</v>
      </c>
      <c r="B296" s="1">
        <v>15</v>
      </c>
      <c r="C296" s="1"/>
      <c r="D296" s="1">
        <v>2</v>
      </c>
      <c r="E296" s="1" t="s">
        <v>9</v>
      </c>
      <c r="F296">
        <v>-1.9119999999999999</v>
      </c>
      <c r="G296">
        <v>-0.94</v>
      </c>
      <c r="H296" s="3">
        <v>99.796000000000006</v>
      </c>
      <c r="I296" s="3">
        <v>-2.9590000000000001</v>
      </c>
      <c r="J296" s="3">
        <v>-2.2519999999999998</v>
      </c>
      <c r="K296" s="3">
        <v>-2.2570000000000001</v>
      </c>
    </row>
    <row r="297" spans="1:11" x14ac:dyDescent="0.2">
      <c r="A297" s="1">
        <v>3</v>
      </c>
      <c r="B297" s="1">
        <v>15</v>
      </c>
      <c r="C297" s="1"/>
      <c r="D297" s="1">
        <v>2</v>
      </c>
      <c r="E297" s="1" t="s">
        <v>10</v>
      </c>
      <c r="F297">
        <v>-731.51199999999994</v>
      </c>
      <c r="G297">
        <v>-451.19400000000002</v>
      </c>
      <c r="H297" s="3">
        <v>29.748999999999999</v>
      </c>
      <c r="I297" s="3">
        <v>-1.02</v>
      </c>
      <c r="J297" s="3">
        <v>-0.72599999999999998</v>
      </c>
      <c r="K297" s="3">
        <v>-0.72699999999999998</v>
      </c>
    </row>
    <row r="298" spans="1:11" x14ac:dyDescent="0.2">
      <c r="A298" s="1">
        <v>3</v>
      </c>
      <c r="B298" s="1">
        <v>15</v>
      </c>
      <c r="C298" s="1"/>
      <c r="D298" s="1">
        <v>1</v>
      </c>
      <c r="E298" s="1" t="s">
        <v>7</v>
      </c>
      <c r="F298">
        <v>-0.61399999999999999</v>
      </c>
      <c r="G298">
        <v>-0.123</v>
      </c>
      <c r="H298" s="3">
        <v>138.262</v>
      </c>
      <c r="I298" s="3">
        <v>-2.718</v>
      </c>
      <c r="J298" s="3">
        <v>-0.68200000000000005</v>
      </c>
      <c r="K298" s="3">
        <v>-0.68300000000000005</v>
      </c>
    </row>
    <row r="299" spans="1:11" x14ac:dyDescent="0.2">
      <c r="A299" s="1">
        <v>3</v>
      </c>
      <c r="B299" s="1">
        <v>15</v>
      </c>
      <c r="C299" s="1"/>
      <c r="D299" s="1">
        <v>1</v>
      </c>
      <c r="E299" s="1" t="s">
        <v>8</v>
      </c>
      <c r="F299">
        <v>0.44400000000000001</v>
      </c>
      <c r="G299">
        <v>0.151</v>
      </c>
      <c r="H299" s="3">
        <v>-314.70499999999998</v>
      </c>
      <c r="I299" s="3">
        <v>6.9459999999999997</v>
      </c>
      <c r="J299" s="3">
        <v>3.5950000000000002</v>
      </c>
      <c r="K299" s="3">
        <v>3.6019999999999999</v>
      </c>
    </row>
    <row r="300" spans="1:11" x14ac:dyDescent="0.2">
      <c r="A300" s="1">
        <v>3</v>
      </c>
      <c r="B300" s="1">
        <v>15</v>
      </c>
      <c r="C300" s="1"/>
      <c r="D300" s="1">
        <v>1</v>
      </c>
      <c r="E300" s="1" t="s">
        <v>9</v>
      </c>
      <c r="F300">
        <v>-0.27800000000000002</v>
      </c>
      <c r="G300">
        <v>-7.1999999999999995E-2</v>
      </c>
      <c r="H300" s="3">
        <v>119.108</v>
      </c>
      <c r="I300" s="3">
        <v>-2.5129999999999999</v>
      </c>
      <c r="J300" s="3">
        <v>-1.125</v>
      </c>
      <c r="K300" s="3">
        <v>-1.1279999999999999</v>
      </c>
    </row>
    <row r="301" spans="1:11" x14ac:dyDescent="0.2">
      <c r="A301" s="1">
        <v>3</v>
      </c>
      <c r="B301" s="1">
        <v>15</v>
      </c>
      <c r="C301" s="1"/>
      <c r="D301" s="1">
        <v>1</v>
      </c>
      <c r="E301" s="1" t="s">
        <v>10</v>
      </c>
      <c r="F301">
        <v>-911.77800000000002</v>
      </c>
      <c r="G301">
        <v>-562.89099999999996</v>
      </c>
      <c r="H301" s="3">
        <v>43.904000000000003</v>
      </c>
      <c r="I301" s="3">
        <v>-1.365</v>
      </c>
      <c r="J301" s="3">
        <v>-0.95599999999999996</v>
      </c>
      <c r="K301" s="3">
        <v>-0.95799999999999996</v>
      </c>
    </row>
    <row r="302" spans="1:11" x14ac:dyDescent="0.2">
      <c r="A302" s="1">
        <v>3</v>
      </c>
      <c r="B302" s="1">
        <v>16</v>
      </c>
      <c r="C302" s="1"/>
      <c r="D302" s="1">
        <v>5</v>
      </c>
      <c r="E302" s="1" t="s">
        <v>7</v>
      </c>
      <c r="F302">
        <v>-21.536999999999999</v>
      </c>
      <c r="G302">
        <v>-12.686999999999999</v>
      </c>
      <c r="H302" s="3">
        <v>36.93</v>
      </c>
      <c r="I302" s="3">
        <v>-1.5409999999999999</v>
      </c>
      <c r="J302" s="3">
        <v>-1.073</v>
      </c>
      <c r="K302" s="3">
        <v>-1.0760000000000001</v>
      </c>
    </row>
    <row r="303" spans="1:11" x14ac:dyDescent="0.2">
      <c r="A303" s="1">
        <v>3</v>
      </c>
      <c r="B303" s="1">
        <v>16</v>
      </c>
      <c r="C303" s="1"/>
      <c r="D303" s="1">
        <v>5</v>
      </c>
      <c r="E303" s="1" t="s">
        <v>8</v>
      </c>
      <c r="F303">
        <v>16.876999999999999</v>
      </c>
      <c r="G303">
        <v>9.9619999999999997</v>
      </c>
      <c r="H303" s="3">
        <v>-36.012999999999998</v>
      </c>
      <c r="I303" s="3">
        <v>1.51</v>
      </c>
      <c r="J303" s="3">
        <v>1.0509999999999999</v>
      </c>
      <c r="K303" s="3">
        <v>1.0529999999999999</v>
      </c>
    </row>
    <row r="304" spans="1:11" x14ac:dyDescent="0.2">
      <c r="A304" s="1">
        <v>3</v>
      </c>
      <c r="B304" s="1">
        <v>16</v>
      </c>
      <c r="C304" s="1"/>
      <c r="D304" s="1">
        <v>5</v>
      </c>
      <c r="E304" s="1" t="s">
        <v>9</v>
      </c>
      <c r="F304">
        <v>-11.641</v>
      </c>
      <c r="G304">
        <v>-6.8630000000000004</v>
      </c>
      <c r="H304" s="3">
        <v>22.103999999999999</v>
      </c>
      <c r="I304" s="3">
        <v>-0.92400000000000004</v>
      </c>
      <c r="J304" s="3">
        <v>-0.64400000000000002</v>
      </c>
      <c r="K304" s="3">
        <v>-0.64500000000000002</v>
      </c>
    </row>
    <row r="305" spans="1:11" x14ac:dyDescent="0.2">
      <c r="A305" s="1">
        <v>3</v>
      </c>
      <c r="B305" s="1">
        <v>16</v>
      </c>
      <c r="C305" s="1"/>
      <c r="D305" s="1">
        <v>5</v>
      </c>
      <c r="E305" s="1" t="s">
        <v>10</v>
      </c>
      <c r="F305">
        <v>-231.363</v>
      </c>
      <c r="G305">
        <v>-138.99299999999999</v>
      </c>
      <c r="H305" s="3">
        <v>-5.4080000000000004</v>
      </c>
      <c r="I305" s="3">
        <v>0.246</v>
      </c>
      <c r="J305" s="3">
        <v>0.17</v>
      </c>
      <c r="K305" s="3">
        <v>0.17</v>
      </c>
    </row>
    <row r="306" spans="1:11" x14ac:dyDescent="0.2">
      <c r="A306" s="1">
        <v>3</v>
      </c>
      <c r="B306" s="1">
        <v>16</v>
      </c>
      <c r="C306" s="1"/>
      <c r="D306" s="1">
        <v>4</v>
      </c>
      <c r="E306" s="1" t="s">
        <v>7</v>
      </c>
      <c r="F306">
        <v>-12.483000000000001</v>
      </c>
      <c r="G306">
        <v>-7.431</v>
      </c>
      <c r="H306" s="3">
        <v>57.661000000000001</v>
      </c>
      <c r="I306" s="3">
        <v>-1.998</v>
      </c>
      <c r="J306" s="3">
        <v>-1.385</v>
      </c>
      <c r="K306" s="3">
        <v>-1.3879999999999999</v>
      </c>
    </row>
    <row r="307" spans="1:11" x14ac:dyDescent="0.2">
      <c r="A307" s="1">
        <v>3</v>
      </c>
      <c r="B307" s="1">
        <v>16</v>
      </c>
      <c r="C307" s="1"/>
      <c r="D307" s="1">
        <v>4</v>
      </c>
      <c r="E307" s="1" t="s">
        <v>8</v>
      </c>
      <c r="F307">
        <v>12.863</v>
      </c>
      <c r="G307">
        <v>7.6580000000000004</v>
      </c>
      <c r="H307" s="3">
        <v>-56.603000000000002</v>
      </c>
      <c r="I307" s="3">
        <v>1.974</v>
      </c>
      <c r="J307" s="3">
        <v>1.367</v>
      </c>
      <c r="K307" s="3">
        <v>1.369</v>
      </c>
    </row>
    <row r="308" spans="1:11" x14ac:dyDescent="0.2">
      <c r="A308" s="1">
        <v>3</v>
      </c>
      <c r="B308" s="1">
        <v>16</v>
      </c>
      <c r="C308" s="1"/>
      <c r="D308" s="1">
        <v>4</v>
      </c>
      <c r="E308" s="1" t="s">
        <v>9</v>
      </c>
      <c r="F308">
        <v>-7.681</v>
      </c>
      <c r="G308">
        <v>-4.5720000000000001</v>
      </c>
      <c r="H308" s="3">
        <v>34.625</v>
      </c>
      <c r="I308" s="3">
        <v>-1.204</v>
      </c>
      <c r="J308" s="3">
        <v>-0.83399999999999996</v>
      </c>
      <c r="K308" s="3">
        <v>-0.83599999999999997</v>
      </c>
    </row>
    <row r="309" spans="1:11" x14ac:dyDescent="0.2">
      <c r="A309" s="1">
        <v>3</v>
      </c>
      <c r="B309" s="1">
        <v>16</v>
      </c>
      <c r="C309" s="1"/>
      <c r="D309" s="1">
        <v>4</v>
      </c>
      <c r="E309" s="1" t="s">
        <v>10</v>
      </c>
      <c r="F309">
        <v>-478.947</v>
      </c>
      <c r="G309">
        <v>-290.37400000000002</v>
      </c>
      <c r="H309" s="3">
        <v>-19.602</v>
      </c>
      <c r="I309" s="3">
        <v>0.79200000000000004</v>
      </c>
      <c r="J309" s="3">
        <v>0.55000000000000004</v>
      </c>
      <c r="K309" s="3">
        <v>0.55100000000000005</v>
      </c>
    </row>
    <row r="310" spans="1:11" x14ac:dyDescent="0.2">
      <c r="A310" s="1">
        <v>3</v>
      </c>
      <c r="B310" s="1">
        <v>16</v>
      </c>
      <c r="C310" s="1"/>
      <c r="D310" s="1">
        <v>3</v>
      </c>
      <c r="E310" s="1" t="s">
        <v>7</v>
      </c>
      <c r="F310">
        <v>-14.811999999999999</v>
      </c>
      <c r="G310">
        <v>-8.8260000000000005</v>
      </c>
      <c r="H310" s="3">
        <v>78.367000000000004</v>
      </c>
      <c r="I310" s="3">
        <v>-2.54</v>
      </c>
      <c r="J310" s="3">
        <v>-1.8129999999999999</v>
      </c>
      <c r="K310" s="3">
        <v>-1.8160000000000001</v>
      </c>
    </row>
    <row r="311" spans="1:11" x14ac:dyDescent="0.2">
      <c r="A311" s="1">
        <v>3</v>
      </c>
      <c r="B311" s="1">
        <v>16</v>
      </c>
      <c r="C311" s="1"/>
      <c r="D311" s="1">
        <v>3</v>
      </c>
      <c r="E311" s="1" t="s">
        <v>8</v>
      </c>
      <c r="F311">
        <v>14.343</v>
      </c>
      <c r="G311">
        <v>8.5549999999999997</v>
      </c>
      <c r="H311" s="3">
        <v>-77.17</v>
      </c>
      <c r="I311" s="3">
        <v>2.524</v>
      </c>
      <c r="J311" s="3">
        <v>1.8029999999999999</v>
      </c>
      <c r="K311" s="3">
        <v>1.8069999999999999</v>
      </c>
    </row>
    <row r="312" spans="1:11" x14ac:dyDescent="0.2">
      <c r="A312" s="1">
        <v>3</v>
      </c>
      <c r="B312" s="1">
        <v>16</v>
      </c>
      <c r="C312" s="1"/>
      <c r="D312" s="1">
        <v>3</v>
      </c>
      <c r="E312" s="1" t="s">
        <v>9</v>
      </c>
      <c r="F312">
        <v>-8.8350000000000009</v>
      </c>
      <c r="G312">
        <v>-5.2670000000000003</v>
      </c>
      <c r="H312" s="3">
        <v>47.131999999999998</v>
      </c>
      <c r="I312" s="3">
        <v>-1.5349999999999999</v>
      </c>
      <c r="J312" s="3">
        <v>-1.0960000000000001</v>
      </c>
      <c r="K312" s="3">
        <v>-1.0980000000000001</v>
      </c>
    </row>
    <row r="313" spans="1:11" x14ac:dyDescent="0.2">
      <c r="A313" s="1">
        <v>3</v>
      </c>
      <c r="B313" s="1">
        <v>16</v>
      </c>
      <c r="C313" s="1"/>
      <c r="D313" s="1">
        <v>3</v>
      </c>
      <c r="E313" s="1" t="s">
        <v>10</v>
      </c>
      <c r="F313">
        <v>-731.28200000000004</v>
      </c>
      <c r="G313">
        <v>-444.53500000000003</v>
      </c>
      <c r="H313" s="3">
        <v>-43.104999999999997</v>
      </c>
      <c r="I313" s="3">
        <v>1.5860000000000001</v>
      </c>
      <c r="J313" s="3">
        <v>1.113</v>
      </c>
      <c r="K313" s="3">
        <v>1.1160000000000001</v>
      </c>
    </row>
    <row r="314" spans="1:11" x14ac:dyDescent="0.2">
      <c r="A314" s="1">
        <v>3</v>
      </c>
      <c r="B314" s="1">
        <v>16</v>
      </c>
      <c r="C314" s="1"/>
      <c r="D314" s="1">
        <v>2</v>
      </c>
      <c r="E314" s="1" t="s">
        <v>7</v>
      </c>
      <c r="F314">
        <v>-15.067</v>
      </c>
      <c r="G314">
        <v>-8.9969999999999999</v>
      </c>
      <c r="H314" s="3">
        <v>89.655000000000001</v>
      </c>
      <c r="I314" s="3">
        <v>-2.5089999999999999</v>
      </c>
      <c r="J314" s="3">
        <v>-1.7789999999999999</v>
      </c>
      <c r="K314" s="3">
        <v>-1.7829999999999999</v>
      </c>
    </row>
    <row r="315" spans="1:11" x14ac:dyDescent="0.2">
      <c r="A315" s="1">
        <v>3</v>
      </c>
      <c r="B315" s="1">
        <v>16</v>
      </c>
      <c r="C315" s="1"/>
      <c r="D315" s="1">
        <v>2</v>
      </c>
      <c r="E315" s="1" t="s">
        <v>8</v>
      </c>
      <c r="F315">
        <v>16.024999999999999</v>
      </c>
      <c r="G315">
        <v>9.59</v>
      </c>
      <c r="H315" s="3">
        <v>-91.692999999999998</v>
      </c>
      <c r="I315" s="3">
        <v>2.58</v>
      </c>
      <c r="J315" s="3">
        <v>1.831</v>
      </c>
      <c r="K315" s="3">
        <v>1.835</v>
      </c>
    </row>
    <row r="316" spans="1:11" x14ac:dyDescent="0.2">
      <c r="A316" s="1">
        <v>3</v>
      </c>
      <c r="B316" s="1">
        <v>16</v>
      </c>
      <c r="C316" s="1"/>
      <c r="D316" s="1">
        <v>2</v>
      </c>
      <c r="E316" s="1" t="s">
        <v>9</v>
      </c>
      <c r="F316">
        <v>-9.4220000000000006</v>
      </c>
      <c r="G316">
        <v>-5.6319999999999997</v>
      </c>
      <c r="H316" s="3">
        <v>54.954000000000001</v>
      </c>
      <c r="I316" s="3">
        <v>-1.542</v>
      </c>
      <c r="J316" s="3">
        <v>-1.0940000000000001</v>
      </c>
      <c r="K316" s="3">
        <v>-1.097</v>
      </c>
    </row>
    <row r="317" spans="1:11" x14ac:dyDescent="0.2">
      <c r="A317" s="1">
        <v>3</v>
      </c>
      <c r="B317" s="1">
        <v>16</v>
      </c>
      <c r="C317" s="1"/>
      <c r="D317" s="1">
        <v>2</v>
      </c>
      <c r="E317" s="1" t="s">
        <v>10</v>
      </c>
      <c r="F317">
        <v>-986.29399999999998</v>
      </c>
      <c r="G317">
        <v>-600.29700000000003</v>
      </c>
      <c r="H317" s="3">
        <v>-73.052999999999997</v>
      </c>
      <c r="I317" s="3">
        <v>2.5049999999999999</v>
      </c>
      <c r="J317" s="3">
        <v>1.7829999999999999</v>
      </c>
      <c r="K317" s="3">
        <v>1.7869999999999999</v>
      </c>
    </row>
    <row r="318" spans="1:11" x14ac:dyDescent="0.2">
      <c r="A318" s="1">
        <v>3</v>
      </c>
      <c r="B318" s="1">
        <v>16</v>
      </c>
      <c r="C318" s="1"/>
      <c r="D318" s="1">
        <v>1</v>
      </c>
      <c r="E318" s="1" t="s">
        <v>7</v>
      </c>
      <c r="F318">
        <v>-9.9019999999999992</v>
      </c>
      <c r="G318">
        <v>-5.9290000000000003</v>
      </c>
      <c r="H318" s="3">
        <v>61.22</v>
      </c>
      <c r="I318" s="3">
        <v>-1.3839999999999999</v>
      </c>
      <c r="J318" s="3">
        <v>-0.76400000000000001</v>
      </c>
      <c r="K318" s="3">
        <v>-0.76600000000000001</v>
      </c>
    </row>
    <row r="319" spans="1:11" x14ac:dyDescent="0.2">
      <c r="A319" s="1">
        <v>3</v>
      </c>
      <c r="B319" s="1">
        <v>16</v>
      </c>
      <c r="C319" s="1"/>
      <c r="D319" s="1">
        <v>1</v>
      </c>
      <c r="E319" s="1" t="s">
        <v>8</v>
      </c>
      <c r="F319">
        <v>4.97</v>
      </c>
      <c r="G319">
        <v>2.9769999999999999</v>
      </c>
      <c r="H319" s="3">
        <v>-65.188999999999993</v>
      </c>
      <c r="I319" s="3">
        <v>1.4910000000000001</v>
      </c>
      <c r="J319" s="3">
        <v>0.83899999999999997</v>
      </c>
      <c r="K319" s="3">
        <v>0.84099999999999997</v>
      </c>
    </row>
    <row r="320" spans="1:11" x14ac:dyDescent="0.2">
      <c r="A320" s="1">
        <v>3</v>
      </c>
      <c r="B320" s="1">
        <v>16</v>
      </c>
      <c r="C320" s="1"/>
      <c r="D320" s="1">
        <v>1</v>
      </c>
      <c r="E320" s="1" t="s">
        <v>9</v>
      </c>
      <c r="F320">
        <v>-3.9140000000000001</v>
      </c>
      <c r="G320">
        <v>-2.3439999999999999</v>
      </c>
      <c r="H320" s="3">
        <v>33.265999999999998</v>
      </c>
      <c r="I320" s="3">
        <v>-0.75700000000000001</v>
      </c>
      <c r="J320" s="3">
        <v>-0.42199999999999999</v>
      </c>
      <c r="K320" s="3">
        <v>-0.42299999999999999</v>
      </c>
    </row>
    <row r="321" spans="1:11" x14ac:dyDescent="0.2">
      <c r="A321" s="1">
        <v>3</v>
      </c>
      <c r="B321" s="1">
        <v>16</v>
      </c>
      <c r="C321" s="1"/>
      <c r="D321" s="1">
        <v>1</v>
      </c>
      <c r="E321" s="1" t="s">
        <v>10</v>
      </c>
      <c r="F321">
        <v>-1251.934</v>
      </c>
      <c r="G321">
        <v>-762.45</v>
      </c>
      <c r="H321" s="3">
        <v>-105.77500000000001</v>
      </c>
      <c r="I321" s="3">
        <v>3.306</v>
      </c>
      <c r="J321" s="3">
        <v>2.3170000000000002</v>
      </c>
      <c r="K321" s="3">
        <v>2.3210000000000002</v>
      </c>
    </row>
    <row r="322" spans="1:11" x14ac:dyDescent="0.2">
      <c r="A322" s="1">
        <v>3</v>
      </c>
      <c r="B322" s="1">
        <v>17</v>
      </c>
      <c r="C322" s="1"/>
      <c r="D322" s="1">
        <v>5</v>
      </c>
      <c r="E322" s="1" t="s">
        <v>7</v>
      </c>
      <c r="F322">
        <v>63.371000000000002</v>
      </c>
      <c r="G322">
        <v>38.097000000000001</v>
      </c>
      <c r="H322" s="3">
        <v>22.622</v>
      </c>
      <c r="I322" s="3">
        <v>-0.94199999999999995</v>
      </c>
      <c r="J322" s="3">
        <v>-0.65700000000000003</v>
      </c>
      <c r="K322" s="3">
        <v>-0.65800000000000003</v>
      </c>
    </row>
    <row r="323" spans="1:11" x14ac:dyDescent="0.2">
      <c r="A323" s="1">
        <v>3</v>
      </c>
      <c r="B323" s="1">
        <v>17</v>
      </c>
      <c r="C323" s="1"/>
      <c r="D323" s="1">
        <v>5</v>
      </c>
      <c r="E323" s="1" t="s">
        <v>8</v>
      </c>
      <c r="F323">
        <v>-51.625</v>
      </c>
      <c r="G323">
        <v>-31.209</v>
      </c>
      <c r="H323" s="3">
        <v>-19.846</v>
      </c>
      <c r="I323" s="3">
        <v>0.87</v>
      </c>
      <c r="J323" s="3">
        <v>0.60299999999999998</v>
      </c>
      <c r="K323" s="3">
        <v>0.60499999999999998</v>
      </c>
    </row>
    <row r="324" spans="1:11" x14ac:dyDescent="0.2">
      <c r="A324" s="1">
        <v>3</v>
      </c>
      <c r="B324" s="1">
        <v>17</v>
      </c>
      <c r="C324" s="1"/>
      <c r="D324" s="1">
        <v>5</v>
      </c>
      <c r="E324" s="1" t="s">
        <v>9</v>
      </c>
      <c r="F324">
        <v>34.847000000000001</v>
      </c>
      <c r="G324">
        <v>21.001999999999999</v>
      </c>
      <c r="H324" s="3">
        <v>12.862</v>
      </c>
      <c r="I324" s="3">
        <v>-0.54900000000000004</v>
      </c>
      <c r="J324" s="3">
        <v>-0.38200000000000001</v>
      </c>
      <c r="K324" s="3">
        <v>-0.38300000000000001</v>
      </c>
    </row>
    <row r="325" spans="1:11" x14ac:dyDescent="0.2">
      <c r="A325" s="1">
        <v>3</v>
      </c>
      <c r="B325" s="1">
        <v>17</v>
      </c>
      <c r="C325" s="1"/>
      <c r="D325" s="1">
        <v>5</v>
      </c>
      <c r="E325" s="1" t="s">
        <v>10</v>
      </c>
      <c r="F325">
        <v>-126.88800000000001</v>
      </c>
      <c r="G325">
        <v>-76.027000000000001</v>
      </c>
      <c r="H325" s="3">
        <v>-8.6050000000000004</v>
      </c>
      <c r="I325" s="3">
        <v>0.35399999999999998</v>
      </c>
      <c r="J325" s="3">
        <v>0.247</v>
      </c>
      <c r="K325" s="3">
        <v>0.248</v>
      </c>
    </row>
    <row r="326" spans="1:11" x14ac:dyDescent="0.2">
      <c r="A326" s="1">
        <v>3</v>
      </c>
      <c r="B326" s="1">
        <v>17</v>
      </c>
      <c r="C326" s="1"/>
      <c r="D326" s="1">
        <v>4</v>
      </c>
      <c r="E326" s="1" t="s">
        <v>7</v>
      </c>
      <c r="F326">
        <v>40.406999999999996</v>
      </c>
      <c r="G326">
        <v>24.577999999999999</v>
      </c>
      <c r="H326" s="3">
        <v>36.698</v>
      </c>
      <c r="I326" s="3">
        <v>-1.242</v>
      </c>
      <c r="J326" s="3">
        <v>-0.85499999999999998</v>
      </c>
      <c r="K326" s="3">
        <v>-0.85699999999999998</v>
      </c>
    </row>
    <row r="327" spans="1:11" x14ac:dyDescent="0.2">
      <c r="A327" s="1">
        <v>3</v>
      </c>
      <c r="B327" s="1">
        <v>17</v>
      </c>
      <c r="C327" s="1"/>
      <c r="D327" s="1">
        <v>4</v>
      </c>
      <c r="E327" s="1" t="s">
        <v>8</v>
      </c>
      <c r="F327">
        <v>-40.820999999999998</v>
      </c>
      <c r="G327">
        <v>-24.803999999999998</v>
      </c>
      <c r="H327" s="3">
        <v>-32.793999999999997</v>
      </c>
      <c r="I327" s="3">
        <v>1.147</v>
      </c>
      <c r="J327" s="3">
        <v>0.78600000000000003</v>
      </c>
      <c r="K327" s="3">
        <v>0.78800000000000003</v>
      </c>
    </row>
    <row r="328" spans="1:11" x14ac:dyDescent="0.2">
      <c r="A328" s="1">
        <v>3</v>
      </c>
      <c r="B328" s="1">
        <v>17</v>
      </c>
      <c r="C328" s="1"/>
      <c r="D328" s="1">
        <v>4</v>
      </c>
      <c r="E328" s="1" t="s">
        <v>9</v>
      </c>
      <c r="F328">
        <v>24.614999999999998</v>
      </c>
      <c r="G328">
        <v>14.964</v>
      </c>
      <c r="H328" s="3">
        <v>21.05</v>
      </c>
      <c r="I328" s="3">
        <v>-0.72399999999999998</v>
      </c>
      <c r="J328" s="3">
        <v>-0.497</v>
      </c>
      <c r="K328" s="3">
        <v>-0.498</v>
      </c>
    </row>
    <row r="329" spans="1:11" x14ac:dyDescent="0.2">
      <c r="A329" s="1">
        <v>3</v>
      </c>
      <c r="B329" s="1">
        <v>17</v>
      </c>
      <c r="C329" s="1"/>
      <c r="D329" s="1">
        <v>4</v>
      </c>
      <c r="E329" s="1" t="s">
        <v>10</v>
      </c>
      <c r="F329">
        <v>-275.74</v>
      </c>
      <c r="G329">
        <v>-166.40299999999999</v>
      </c>
      <c r="H329" s="3">
        <v>-29.742999999999999</v>
      </c>
      <c r="I329" s="3">
        <v>1.1419999999999999</v>
      </c>
      <c r="J329" s="3">
        <v>0.79900000000000004</v>
      </c>
      <c r="K329" s="3">
        <v>0.80100000000000005</v>
      </c>
    </row>
    <row r="330" spans="1:11" x14ac:dyDescent="0.2">
      <c r="A330" s="1">
        <v>3</v>
      </c>
      <c r="B330" s="1">
        <v>17</v>
      </c>
      <c r="C330" s="1"/>
      <c r="D330" s="1">
        <v>3</v>
      </c>
      <c r="E330" s="1" t="s">
        <v>7</v>
      </c>
      <c r="F330">
        <v>45.143000000000001</v>
      </c>
      <c r="G330">
        <v>27.402999999999999</v>
      </c>
      <c r="H330" s="3">
        <v>45.993000000000002</v>
      </c>
      <c r="I330" s="3">
        <v>-1.486</v>
      </c>
      <c r="J330" s="3">
        <v>-1.0629999999999999</v>
      </c>
      <c r="K330" s="3">
        <v>-1.0649999999999999</v>
      </c>
    </row>
    <row r="331" spans="1:11" x14ac:dyDescent="0.2">
      <c r="A331" s="1">
        <v>3</v>
      </c>
      <c r="B331" s="1">
        <v>17</v>
      </c>
      <c r="C331" s="1"/>
      <c r="D331" s="1">
        <v>3</v>
      </c>
      <c r="E331" s="1" t="s">
        <v>8</v>
      </c>
      <c r="F331">
        <v>-43.304000000000002</v>
      </c>
      <c r="G331">
        <v>-26.288</v>
      </c>
      <c r="H331" s="3">
        <v>-42.960999999999999</v>
      </c>
      <c r="I331" s="3">
        <v>1.4419999999999999</v>
      </c>
      <c r="J331" s="3">
        <v>1.0249999999999999</v>
      </c>
      <c r="K331" s="3">
        <v>1.0269999999999999</v>
      </c>
    </row>
    <row r="332" spans="1:11" x14ac:dyDescent="0.2">
      <c r="A332" s="1">
        <v>3</v>
      </c>
      <c r="B332" s="1">
        <v>17</v>
      </c>
      <c r="C332" s="1"/>
      <c r="D332" s="1">
        <v>3</v>
      </c>
      <c r="E332" s="1" t="s">
        <v>9</v>
      </c>
      <c r="F332">
        <v>26.802</v>
      </c>
      <c r="G332">
        <v>16.27</v>
      </c>
      <c r="H332" s="3">
        <v>26.948</v>
      </c>
      <c r="I332" s="3">
        <v>-0.88700000000000001</v>
      </c>
      <c r="J332" s="3">
        <v>-0.63300000000000001</v>
      </c>
      <c r="K332" s="3">
        <v>-0.63400000000000001</v>
      </c>
    </row>
    <row r="333" spans="1:11" x14ac:dyDescent="0.2">
      <c r="A333" s="1">
        <v>3</v>
      </c>
      <c r="B333" s="1">
        <v>17</v>
      </c>
      <c r="C333" s="1"/>
      <c r="D333" s="1">
        <v>3</v>
      </c>
      <c r="E333" s="1" t="s">
        <v>10</v>
      </c>
      <c r="F333">
        <v>-422.36799999999999</v>
      </c>
      <c r="G333">
        <v>-255.458</v>
      </c>
      <c r="H333" s="3">
        <v>-58.93</v>
      </c>
      <c r="I333" s="3">
        <v>2.1240000000000001</v>
      </c>
      <c r="J333" s="3">
        <v>1.494</v>
      </c>
      <c r="K333" s="3">
        <v>1.498</v>
      </c>
    </row>
    <row r="334" spans="1:11" x14ac:dyDescent="0.2">
      <c r="A334" s="1">
        <v>3</v>
      </c>
      <c r="B334" s="1">
        <v>17</v>
      </c>
      <c r="C334" s="1"/>
      <c r="D334" s="1">
        <v>2</v>
      </c>
      <c r="E334" s="1" t="s">
        <v>7</v>
      </c>
      <c r="F334">
        <v>43.021000000000001</v>
      </c>
      <c r="G334">
        <v>26.132000000000001</v>
      </c>
      <c r="H334" s="3">
        <v>51.835999999999999</v>
      </c>
      <c r="I334" s="3">
        <v>-1.431</v>
      </c>
      <c r="J334" s="3">
        <v>-1.022</v>
      </c>
      <c r="K334" s="3">
        <v>-1.024</v>
      </c>
    </row>
    <row r="335" spans="1:11" x14ac:dyDescent="0.2">
      <c r="A335" s="1">
        <v>3</v>
      </c>
      <c r="B335" s="1">
        <v>17</v>
      </c>
      <c r="C335" s="1"/>
      <c r="D335" s="1">
        <v>2</v>
      </c>
      <c r="E335" s="1" t="s">
        <v>8</v>
      </c>
      <c r="F335">
        <v>-44.811</v>
      </c>
      <c r="G335">
        <v>-27.212</v>
      </c>
      <c r="H335" s="3">
        <v>-52.124000000000002</v>
      </c>
      <c r="I335" s="3">
        <v>1.534</v>
      </c>
      <c r="J335" s="3">
        <v>1.123</v>
      </c>
      <c r="K335" s="3">
        <v>1.125</v>
      </c>
    </row>
    <row r="336" spans="1:11" x14ac:dyDescent="0.2">
      <c r="A336" s="1">
        <v>3</v>
      </c>
      <c r="B336" s="1">
        <v>17</v>
      </c>
      <c r="C336" s="1"/>
      <c r="D336" s="1">
        <v>2</v>
      </c>
      <c r="E336" s="1" t="s">
        <v>9</v>
      </c>
      <c r="F336">
        <v>26.616</v>
      </c>
      <c r="G336">
        <v>16.164999999999999</v>
      </c>
      <c r="H336" s="3">
        <v>31.497</v>
      </c>
      <c r="I336" s="3">
        <v>-0.89800000000000002</v>
      </c>
      <c r="J336" s="3">
        <v>-0.65</v>
      </c>
      <c r="K336" s="3">
        <v>-0.65100000000000002</v>
      </c>
    </row>
    <row r="337" spans="1:11" x14ac:dyDescent="0.2">
      <c r="A337" s="1">
        <v>3</v>
      </c>
      <c r="B337" s="1">
        <v>17</v>
      </c>
      <c r="C337" s="1"/>
      <c r="D337" s="1">
        <v>2</v>
      </c>
      <c r="E337" s="1" t="s">
        <v>10</v>
      </c>
      <c r="F337">
        <v>-568.05999999999995</v>
      </c>
      <c r="G337">
        <v>-343.94799999999998</v>
      </c>
      <c r="H337" s="3">
        <v>-94.12</v>
      </c>
      <c r="I337" s="3">
        <v>3.1920000000000002</v>
      </c>
      <c r="J337" s="3">
        <v>2.262</v>
      </c>
      <c r="K337" s="3">
        <v>2.2669999999999999</v>
      </c>
    </row>
    <row r="338" spans="1:11" x14ac:dyDescent="0.2">
      <c r="A338" s="1">
        <v>3</v>
      </c>
      <c r="B338" s="1">
        <v>17</v>
      </c>
      <c r="C338" s="1"/>
      <c r="D338" s="1">
        <v>1</v>
      </c>
      <c r="E338" s="1" t="s">
        <v>7</v>
      </c>
      <c r="F338">
        <v>26.911000000000001</v>
      </c>
      <c r="G338">
        <v>16.346</v>
      </c>
      <c r="H338" s="3">
        <v>37.283999999999999</v>
      </c>
      <c r="I338" s="3">
        <v>-0.8</v>
      </c>
      <c r="J338" s="3">
        <v>-0.38200000000000001</v>
      </c>
      <c r="K338" s="3">
        <v>-0.38300000000000001</v>
      </c>
    </row>
    <row r="339" spans="1:11" x14ac:dyDescent="0.2">
      <c r="A339" s="1">
        <v>3</v>
      </c>
      <c r="B339" s="1">
        <v>17</v>
      </c>
      <c r="C339" s="1"/>
      <c r="D339" s="1">
        <v>1</v>
      </c>
      <c r="E339" s="1" t="s">
        <v>8</v>
      </c>
      <c r="F339">
        <v>-13.436</v>
      </c>
      <c r="G339">
        <v>-8.1609999999999996</v>
      </c>
      <c r="H339" s="3">
        <v>-53.212000000000003</v>
      </c>
      <c r="I339" s="3">
        <v>1.1970000000000001</v>
      </c>
      <c r="J339" s="3">
        <v>0.64900000000000002</v>
      </c>
      <c r="K339" s="3">
        <v>0.65</v>
      </c>
    </row>
    <row r="340" spans="1:11" x14ac:dyDescent="0.2">
      <c r="A340" s="1">
        <v>3</v>
      </c>
      <c r="B340" s="1">
        <v>17</v>
      </c>
      <c r="C340" s="1"/>
      <c r="D340" s="1">
        <v>1</v>
      </c>
      <c r="E340" s="1" t="s">
        <v>9</v>
      </c>
      <c r="F340">
        <v>10.618</v>
      </c>
      <c r="G340">
        <v>6.4489999999999998</v>
      </c>
      <c r="H340" s="3">
        <v>23.812999999999999</v>
      </c>
      <c r="I340" s="3">
        <v>-0.52500000000000002</v>
      </c>
      <c r="J340" s="3">
        <v>-0.27100000000000002</v>
      </c>
      <c r="K340" s="3">
        <v>-0.27200000000000002</v>
      </c>
    </row>
    <row r="341" spans="1:11" x14ac:dyDescent="0.2">
      <c r="A341" s="1">
        <v>3</v>
      </c>
      <c r="B341" s="1">
        <v>17</v>
      </c>
      <c r="C341" s="1"/>
      <c r="D341" s="1">
        <v>1</v>
      </c>
      <c r="E341" s="1" t="s">
        <v>10</v>
      </c>
      <c r="F341">
        <v>-708.66399999999999</v>
      </c>
      <c r="G341">
        <v>-429.35399999999998</v>
      </c>
      <c r="H341" s="3">
        <v>-126.127</v>
      </c>
      <c r="I341" s="3">
        <v>4.0110000000000001</v>
      </c>
      <c r="J341" s="3">
        <v>2.8170000000000002</v>
      </c>
      <c r="K341" s="3">
        <v>2.823</v>
      </c>
    </row>
    <row r="342" spans="1:11" x14ac:dyDescent="0.2">
      <c r="A342" s="1">
        <v>4</v>
      </c>
      <c r="B342" s="1">
        <v>18</v>
      </c>
      <c r="C342" s="1"/>
      <c r="D342" s="1">
        <v>5</v>
      </c>
      <c r="E342" s="1" t="s">
        <v>7</v>
      </c>
      <c r="F342">
        <v>-3.0990000000000002</v>
      </c>
      <c r="G342">
        <v>-2.3980000000000001</v>
      </c>
      <c r="H342" s="3">
        <v>7.1379999999999999</v>
      </c>
      <c r="I342" s="3">
        <v>-0.75800000000000001</v>
      </c>
      <c r="J342" s="3">
        <v>-0.6</v>
      </c>
      <c r="K342" s="3">
        <v>-0.60099999999999998</v>
      </c>
    </row>
    <row r="343" spans="1:11" x14ac:dyDescent="0.2">
      <c r="A343" s="1">
        <v>4</v>
      </c>
      <c r="B343" s="1">
        <v>18</v>
      </c>
      <c r="C343" s="1"/>
      <c r="D343" s="1">
        <v>5</v>
      </c>
      <c r="E343" s="1" t="s">
        <v>8</v>
      </c>
      <c r="F343">
        <v>2.0649999999999999</v>
      </c>
      <c r="G343">
        <v>1.5640000000000001</v>
      </c>
      <c r="H343" s="3">
        <v>2.6160000000000001</v>
      </c>
      <c r="I343" s="3">
        <v>0.33300000000000002</v>
      </c>
      <c r="J343" s="3">
        <v>6.9000000000000006E-2</v>
      </c>
      <c r="K343" s="3">
        <v>6.9000000000000006E-2</v>
      </c>
    </row>
    <row r="344" spans="1:11" x14ac:dyDescent="0.2">
      <c r="A344" s="1">
        <v>4</v>
      </c>
      <c r="B344" s="1">
        <v>18</v>
      </c>
      <c r="C344" s="1"/>
      <c r="D344" s="1">
        <v>5</v>
      </c>
      <c r="E344" s="1" t="s">
        <v>9</v>
      </c>
      <c r="F344">
        <v>-1.5649999999999999</v>
      </c>
      <c r="G344">
        <v>-1.2010000000000001</v>
      </c>
      <c r="H344" s="3">
        <v>2.3370000000000002</v>
      </c>
      <c r="I344" s="3">
        <v>-0.316</v>
      </c>
      <c r="J344" s="3">
        <v>-0.20300000000000001</v>
      </c>
      <c r="K344" s="3">
        <v>-0.20300000000000001</v>
      </c>
    </row>
    <row r="345" spans="1:11" x14ac:dyDescent="0.2">
      <c r="A345" s="1">
        <v>4</v>
      </c>
      <c r="B345" s="1">
        <v>18</v>
      </c>
      <c r="C345" s="1"/>
      <c r="D345" s="1">
        <v>5</v>
      </c>
      <c r="E345" s="1" t="s">
        <v>10</v>
      </c>
      <c r="F345">
        <v>-3.76</v>
      </c>
      <c r="G345">
        <v>-2.899</v>
      </c>
      <c r="H345" s="3">
        <v>2.5489999999999999</v>
      </c>
      <c r="I345" s="3">
        <v>-0.26900000000000002</v>
      </c>
      <c r="J345" s="3">
        <v>-0.214</v>
      </c>
      <c r="K345" s="3">
        <v>-0.214</v>
      </c>
    </row>
    <row r="346" spans="1:11" x14ac:dyDescent="0.2">
      <c r="A346" s="1">
        <v>4</v>
      </c>
      <c r="B346" s="1">
        <v>18</v>
      </c>
      <c r="C346" s="1"/>
      <c r="D346" s="1">
        <v>4</v>
      </c>
      <c r="E346" s="1" t="s">
        <v>7</v>
      </c>
      <c r="F346">
        <v>-1.3859999999999999</v>
      </c>
      <c r="G346">
        <v>-1.123</v>
      </c>
      <c r="H346" s="3">
        <v>10.925000000000001</v>
      </c>
      <c r="I346" s="3">
        <v>-0.76700000000000002</v>
      </c>
      <c r="J346" s="3">
        <v>-0.77100000000000002</v>
      </c>
      <c r="K346" s="3">
        <v>-0.77200000000000002</v>
      </c>
    </row>
    <row r="347" spans="1:11" x14ac:dyDescent="0.2">
      <c r="A347" s="1">
        <v>4</v>
      </c>
      <c r="B347" s="1">
        <v>18</v>
      </c>
      <c r="C347" s="1"/>
      <c r="D347" s="1">
        <v>4</v>
      </c>
      <c r="E347" s="1" t="s">
        <v>8</v>
      </c>
      <c r="F347">
        <v>1.536</v>
      </c>
      <c r="G347">
        <v>1.216</v>
      </c>
      <c r="H347" s="3">
        <v>-4.9359999999999999</v>
      </c>
      <c r="I347" s="3">
        <v>0.41399999999999998</v>
      </c>
      <c r="J347" s="3">
        <v>0.33100000000000002</v>
      </c>
      <c r="K347" s="3">
        <v>0.33200000000000002</v>
      </c>
    </row>
    <row r="348" spans="1:11" x14ac:dyDescent="0.2">
      <c r="A348" s="1">
        <v>4</v>
      </c>
      <c r="B348" s="1">
        <v>18</v>
      </c>
      <c r="C348" s="1"/>
      <c r="D348" s="1">
        <v>4</v>
      </c>
      <c r="E348" s="1" t="s">
        <v>9</v>
      </c>
      <c r="F348">
        <v>-0.88600000000000001</v>
      </c>
      <c r="G348">
        <v>-0.70899999999999996</v>
      </c>
      <c r="H348" s="3">
        <v>4.6269999999999998</v>
      </c>
      <c r="I348" s="3">
        <v>-0.35399999999999998</v>
      </c>
      <c r="J348" s="3">
        <v>-0.33400000000000002</v>
      </c>
      <c r="K348" s="3">
        <v>-0.33400000000000002</v>
      </c>
    </row>
    <row r="349" spans="1:11" x14ac:dyDescent="0.2">
      <c r="A349" s="1">
        <v>4</v>
      </c>
      <c r="B349" s="1">
        <v>18</v>
      </c>
      <c r="C349" s="1"/>
      <c r="D349" s="1">
        <v>4</v>
      </c>
      <c r="E349" s="1" t="s">
        <v>10</v>
      </c>
      <c r="F349">
        <v>-7.6130000000000004</v>
      </c>
      <c r="G349">
        <v>-5.875</v>
      </c>
      <c r="H349" s="3">
        <v>6.16</v>
      </c>
      <c r="I349" s="3">
        <v>-0.60899999999999999</v>
      </c>
      <c r="J349" s="3">
        <v>-0.50600000000000001</v>
      </c>
      <c r="K349" s="3">
        <v>-0.50700000000000001</v>
      </c>
    </row>
    <row r="350" spans="1:11" x14ac:dyDescent="0.2">
      <c r="A350" s="1">
        <v>4</v>
      </c>
      <c r="B350" s="1">
        <v>18</v>
      </c>
      <c r="C350" s="1"/>
      <c r="D350" s="1">
        <v>3</v>
      </c>
      <c r="E350" s="1" t="s">
        <v>7</v>
      </c>
      <c r="F350">
        <v>-1.8520000000000001</v>
      </c>
      <c r="G350">
        <v>-1.4330000000000001</v>
      </c>
      <c r="H350" s="3">
        <v>10.057</v>
      </c>
      <c r="I350" s="3">
        <v>-0.78500000000000003</v>
      </c>
      <c r="J350" s="3">
        <v>-0.73599999999999999</v>
      </c>
      <c r="K350" s="3">
        <v>-0.73699999999999999</v>
      </c>
    </row>
    <row r="351" spans="1:11" x14ac:dyDescent="0.2">
      <c r="A351" s="1">
        <v>4</v>
      </c>
      <c r="B351" s="1">
        <v>18</v>
      </c>
      <c r="C351" s="1"/>
      <c r="D351" s="1">
        <v>3</v>
      </c>
      <c r="E351" s="1" t="s">
        <v>8</v>
      </c>
      <c r="F351">
        <v>1.603</v>
      </c>
      <c r="G351">
        <v>1.2629999999999999</v>
      </c>
      <c r="H351" s="3">
        <v>-6.0739999999999998</v>
      </c>
      <c r="I351" s="3">
        <v>0.65400000000000003</v>
      </c>
      <c r="J351" s="3">
        <v>0.47699999999999998</v>
      </c>
      <c r="K351" s="3">
        <v>0.47799999999999998</v>
      </c>
    </row>
    <row r="352" spans="1:11" x14ac:dyDescent="0.2">
      <c r="A352" s="1">
        <v>4</v>
      </c>
      <c r="B352" s="1">
        <v>18</v>
      </c>
      <c r="C352" s="1"/>
      <c r="D352" s="1">
        <v>3</v>
      </c>
      <c r="E352" s="1" t="s">
        <v>9</v>
      </c>
      <c r="F352">
        <v>-1.0469999999999999</v>
      </c>
      <c r="G352">
        <v>-0.81699999999999995</v>
      </c>
      <c r="H352" s="3">
        <v>4.7350000000000003</v>
      </c>
      <c r="I352" s="3">
        <v>-0.432</v>
      </c>
      <c r="J352" s="3">
        <v>-0.36799999999999999</v>
      </c>
      <c r="K352" s="3">
        <v>-0.36799999999999999</v>
      </c>
    </row>
    <row r="353" spans="1:11" x14ac:dyDescent="0.2">
      <c r="A353" s="1">
        <v>4</v>
      </c>
      <c r="B353" s="1">
        <v>18</v>
      </c>
      <c r="C353" s="1"/>
      <c r="D353" s="1">
        <v>3</v>
      </c>
      <c r="E353" s="1" t="s">
        <v>10</v>
      </c>
      <c r="F353">
        <v>-11.449</v>
      </c>
      <c r="G353">
        <v>-8.843</v>
      </c>
      <c r="H353" s="3">
        <v>10.920999999999999</v>
      </c>
      <c r="I353" s="3">
        <v>-1.0129999999999999</v>
      </c>
      <c r="J353" s="3">
        <v>-0.879</v>
      </c>
      <c r="K353" s="3">
        <v>-0.88100000000000001</v>
      </c>
    </row>
    <row r="354" spans="1:11" x14ac:dyDescent="0.2">
      <c r="A354" s="1">
        <v>4</v>
      </c>
      <c r="B354" s="1">
        <v>18</v>
      </c>
      <c r="C354" s="1"/>
      <c r="D354" s="1">
        <v>2</v>
      </c>
      <c r="E354" s="1" t="s">
        <v>7</v>
      </c>
      <c r="F354">
        <v>-1.845</v>
      </c>
      <c r="G354">
        <v>-1.423</v>
      </c>
      <c r="H354" s="3">
        <v>10.294</v>
      </c>
      <c r="I354" s="3">
        <v>-0.59</v>
      </c>
      <c r="J354" s="3">
        <v>-0.69899999999999995</v>
      </c>
      <c r="K354" s="3">
        <v>-0.7</v>
      </c>
    </row>
    <row r="355" spans="1:11" x14ac:dyDescent="0.2">
      <c r="A355" s="1">
        <v>4</v>
      </c>
      <c r="B355" s="1">
        <v>18</v>
      </c>
      <c r="C355" s="1"/>
      <c r="D355" s="1">
        <v>2</v>
      </c>
      <c r="E355" s="1" t="s">
        <v>8</v>
      </c>
      <c r="F355">
        <v>1.9610000000000001</v>
      </c>
      <c r="G355">
        <v>1.5389999999999999</v>
      </c>
      <c r="H355" s="3">
        <v>-8.1609999999999996</v>
      </c>
      <c r="I355" s="3">
        <v>1.1619999999999999</v>
      </c>
      <c r="J355" s="3">
        <v>0.80700000000000005</v>
      </c>
      <c r="K355" s="3">
        <v>0.80800000000000005</v>
      </c>
    </row>
    <row r="356" spans="1:11" x14ac:dyDescent="0.2">
      <c r="A356" s="1">
        <v>4</v>
      </c>
      <c r="B356" s="1">
        <v>18</v>
      </c>
      <c r="C356" s="1"/>
      <c r="D356" s="1">
        <v>2</v>
      </c>
      <c r="E356" s="1" t="s">
        <v>9</v>
      </c>
      <c r="F356">
        <v>-1.153</v>
      </c>
      <c r="G356">
        <v>-0.89800000000000002</v>
      </c>
      <c r="H356" s="3">
        <v>5.4649999999999999</v>
      </c>
      <c r="I356" s="3">
        <v>-0.52100000000000002</v>
      </c>
      <c r="J356" s="3">
        <v>-0.45600000000000002</v>
      </c>
      <c r="K356" s="3">
        <v>-0.45700000000000002</v>
      </c>
    </row>
    <row r="357" spans="1:11" x14ac:dyDescent="0.2">
      <c r="A357" s="1">
        <v>4</v>
      </c>
      <c r="B357" s="1">
        <v>18</v>
      </c>
      <c r="C357" s="1"/>
      <c r="D357" s="1">
        <v>2</v>
      </c>
      <c r="E357" s="1" t="s">
        <v>10</v>
      </c>
      <c r="F357">
        <v>-15.301</v>
      </c>
      <c r="G357">
        <v>-11.819000000000001</v>
      </c>
      <c r="H357" s="3">
        <v>16.295000000000002</v>
      </c>
      <c r="I357" s="3">
        <v>-1.4339999999999999</v>
      </c>
      <c r="J357" s="3">
        <v>-1.2909999999999999</v>
      </c>
      <c r="K357" s="3">
        <v>-1.2929999999999999</v>
      </c>
    </row>
    <row r="358" spans="1:11" x14ac:dyDescent="0.2">
      <c r="A358" s="1">
        <v>4</v>
      </c>
      <c r="B358" s="1">
        <v>18</v>
      </c>
      <c r="C358" s="1"/>
      <c r="D358" s="1">
        <v>1</v>
      </c>
      <c r="E358" s="1" t="s">
        <v>7</v>
      </c>
      <c r="F358">
        <v>-1.4330000000000001</v>
      </c>
      <c r="G358">
        <v>-1.0920000000000001</v>
      </c>
      <c r="H358" s="3">
        <v>8.7799999999999994</v>
      </c>
      <c r="I358" s="3">
        <v>0.46200000000000002</v>
      </c>
      <c r="J358" s="3">
        <v>-0.28699999999999998</v>
      </c>
      <c r="K358" s="3">
        <v>-0.28699999999999998</v>
      </c>
    </row>
    <row r="359" spans="1:11" x14ac:dyDescent="0.2">
      <c r="A359" s="1">
        <v>4</v>
      </c>
      <c r="B359" s="1">
        <v>18</v>
      </c>
      <c r="C359" s="1"/>
      <c r="D359" s="1">
        <v>1</v>
      </c>
      <c r="E359" s="1" t="s">
        <v>8</v>
      </c>
      <c r="F359">
        <v>0.54</v>
      </c>
      <c r="G359">
        <v>0.44</v>
      </c>
      <c r="H359" s="3">
        <v>-39.122</v>
      </c>
      <c r="I359" s="3">
        <v>1.7070000000000001</v>
      </c>
      <c r="J359" s="3">
        <v>2.3610000000000002</v>
      </c>
      <c r="K359" s="3">
        <v>2.3660000000000001</v>
      </c>
    </row>
    <row r="360" spans="1:11" x14ac:dyDescent="0.2">
      <c r="A360" s="1">
        <v>4</v>
      </c>
      <c r="B360" s="1">
        <v>18</v>
      </c>
      <c r="C360" s="1"/>
      <c r="D360" s="1">
        <v>1</v>
      </c>
      <c r="E360" s="1" t="s">
        <v>9</v>
      </c>
      <c r="F360">
        <v>-0.51900000000000002</v>
      </c>
      <c r="G360">
        <v>-0.40300000000000002</v>
      </c>
      <c r="H360" s="3">
        <v>12.553000000000001</v>
      </c>
      <c r="I360" s="3">
        <v>-0.46300000000000002</v>
      </c>
      <c r="J360" s="3">
        <v>-0.69699999999999995</v>
      </c>
      <c r="K360" s="3">
        <v>-0.69799999999999995</v>
      </c>
    </row>
    <row r="361" spans="1:11" x14ac:dyDescent="0.2">
      <c r="A361" s="1">
        <v>4</v>
      </c>
      <c r="B361" s="1">
        <v>18</v>
      </c>
      <c r="C361" s="1"/>
      <c r="D361" s="1">
        <v>1</v>
      </c>
      <c r="E361" s="1" t="s">
        <v>10</v>
      </c>
      <c r="F361">
        <v>-19.140999999999998</v>
      </c>
      <c r="G361">
        <v>-14.781000000000001</v>
      </c>
      <c r="H361" s="3">
        <v>21.79</v>
      </c>
      <c r="I361" s="3">
        <v>-1.7549999999999999</v>
      </c>
      <c r="J361" s="3">
        <v>-1.671</v>
      </c>
      <c r="K361" s="3">
        <v>-1.6739999999999999</v>
      </c>
    </row>
    <row r="362" spans="1:11" x14ac:dyDescent="0.2">
      <c r="A362" s="1">
        <v>4</v>
      </c>
      <c r="B362" s="1">
        <v>19</v>
      </c>
      <c r="C362" s="1"/>
      <c r="D362" s="1">
        <v>5</v>
      </c>
      <c r="E362" s="1" t="s">
        <v>7</v>
      </c>
      <c r="F362">
        <v>1.302</v>
      </c>
      <c r="G362">
        <v>0.94699999999999995</v>
      </c>
      <c r="H362" s="3">
        <v>42.48</v>
      </c>
      <c r="I362" s="3">
        <v>-4.9660000000000002</v>
      </c>
      <c r="J362" s="3">
        <v>-3.633</v>
      </c>
      <c r="K362" s="3">
        <v>-3.64</v>
      </c>
    </row>
    <row r="363" spans="1:11" x14ac:dyDescent="0.2">
      <c r="A363" s="1">
        <v>4</v>
      </c>
      <c r="B363" s="1">
        <v>19</v>
      </c>
      <c r="C363" s="1"/>
      <c r="D363" s="1">
        <v>5</v>
      </c>
      <c r="E363" s="1" t="s">
        <v>8</v>
      </c>
      <c r="F363">
        <v>-1.2649999999999999</v>
      </c>
      <c r="G363">
        <v>-1.0609999999999999</v>
      </c>
      <c r="H363" s="3">
        <v>-24.603000000000002</v>
      </c>
      <c r="I363" s="3">
        <v>3.6920000000000002</v>
      </c>
      <c r="J363" s="3">
        <v>1.915</v>
      </c>
      <c r="K363" s="3">
        <v>1.919</v>
      </c>
    </row>
    <row r="364" spans="1:11" x14ac:dyDescent="0.2">
      <c r="A364" s="1">
        <v>4</v>
      </c>
      <c r="B364" s="1">
        <v>19</v>
      </c>
      <c r="C364" s="1"/>
      <c r="D364" s="1">
        <v>5</v>
      </c>
      <c r="E364" s="1" t="s">
        <v>9</v>
      </c>
      <c r="F364">
        <v>0.77800000000000002</v>
      </c>
      <c r="G364">
        <v>0.60899999999999999</v>
      </c>
      <c r="H364" s="3">
        <v>19.541</v>
      </c>
      <c r="I364" s="3">
        <v>-2.6040000000000001</v>
      </c>
      <c r="J364" s="3">
        <v>-1.681</v>
      </c>
      <c r="K364" s="3">
        <v>-1.6850000000000001</v>
      </c>
    </row>
    <row r="365" spans="1:11" x14ac:dyDescent="0.2">
      <c r="A365" s="1">
        <v>4</v>
      </c>
      <c r="B365" s="1">
        <v>19</v>
      </c>
      <c r="C365" s="1"/>
      <c r="D365" s="1">
        <v>5</v>
      </c>
      <c r="E365" s="1" t="s">
        <v>10</v>
      </c>
      <c r="F365">
        <v>-10.335000000000001</v>
      </c>
      <c r="G365">
        <v>-7.968</v>
      </c>
      <c r="H365" s="3">
        <v>15.337999999999999</v>
      </c>
      <c r="I365" s="3">
        <v>-1.8560000000000001</v>
      </c>
      <c r="J365" s="3">
        <v>-1.3149999999999999</v>
      </c>
      <c r="K365" s="3">
        <v>-1.3180000000000001</v>
      </c>
    </row>
    <row r="366" spans="1:11" x14ac:dyDescent="0.2">
      <c r="A366" s="1">
        <v>4</v>
      </c>
      <c r="B366" s="1">
        <v>19</v>
      </c>
      <c r="C366" s="1"/>
      <c r="D366" s="1">
        <v>4</v>
      </c>
      <c r="E366" s="1" t="s">
        <v>7</v>
      </c>
      <c r="F366">
        <v>0.36699999999999999</v>
      </c>
      <c r="G366">
        <v>-0.14000000000000001</v>
      </c>
      <c r="H366" s="3">
        <v>91.665999999999997</v>
      </c>
      <c r="I366" s="3">
        <v>-7.2149999999999999</v>
      </c>
      <c r="J366" s="3">
        <v>-6.8250000000000002</v>
      </c>
      <c r="K366" s="3">
        <v>-6.84</v>
      </c>
    </row>
    <row r="367" spans="1:11" x14ac:dyDescent="0.2">
      <c r="A367" s="1">
        <v>4</v>
      </c>
      <c r="B367" s="1">
        <v>19</v>
      </c>
      <c r="C367" s="1"/>
      <c r="D367" s="1">
        <v>4</v>
      </c>
      <c r="E367" s="1" t="s">
        <v>8</v>
      </c>
      <c r="F367">
        <v>-0.63100000000000001</v>
      </c>
      <c r="G367">
        <v>-0.17299999999999999</v>
      </c>
      <c r="H367" s="3">
        <v>-57.841000000000001</v>
      </c>
      <c r="I367" s="3">
        <v>5.0999999999999996</v>
      </c>
      <c r="J367" s="3">
        <v>4.3499999999999996</v>
      </c>
      <c r="K367" s="3">
        <v>4.3600000000000003</v>
      </c>
    </row>
    <row r="368" spans="1:11" x14ac:dyDescent="0.2">
      <c r="A368" s="1">
        <v>4</v>
      </c>
      <c r="B368" s="1">
        <v>19</v>
      </c>
      <c r="C368" s="1"/>
      <c r="D368" s="1">
        <v>4</v>
      </c>
      <c r="E368" s="1" t="s">
        <v>9</v>
      </c>
      <c r="F368">
        <v>0.30199999999999999</v>
      </c>
      <c r="G368">
        <v>0.01</v>
      </c>
      <c r="H368" s="3">
        <v>44.905000000000001</v>
      </c>
      <c r="I368" s="3">
        <v>-3.722</v>
      </c>
      <c r="J368" s="3">
        <v>-3.387</v>
      </c>
      <c r="K368" s="3">
        <v>-3.3940000000000001</v>
      </c>
    </row>
    <row r="369" spans="1:11" x14ac:dyDescent="0.2">
      <c r="A369" s="1">
        <v>4</v>
      </c>
      <c r="B369" s="1">
        <v>19</v>
      </c>
      <c r="C369" s="1"/>
      <c r="D369" s="1">
        <v>4</v>
      </c>
      <c r="E369" s="1" t="s">
        <v>10</v>
      </c>
      <c r="F369">
        <v>-21.632999999999999</v>
      </c>
      <c r="G369">
        <v>-16.809999999999999</v>
      </c>
      <c r="H369" s="3">
        <v>60.228999999999999</v>
      </c>
      <c r="I369" s="3">
        <v>-6.2910000000000004</v>
      </c>
      <c r="J369" s="3">
        <v>-5</v>
      </c>
      <c r="K369" s="3">
        <v>-5.0110000000000001</v>
      </c>
    </row>
    <row r="370" spans="1:11" x14ac:dyDescent="0.2">
      <c r="A370" s="1">
        <v>4</v>
      </c>
      <c r="B370" s="1">
        <v>19</v>
      </c>
      <c r="C370" s="1"/>
      <c r="D370" s="1">
        <v>3</v>
      </c>
      <c r="E370" s="1" t="s">
        <v>7</v>
      </c>
      <c r="F370">
        <v>0.57799999999999996</v>
      </c>
      <c r="G370">
        <v>0.23100000000000001</v>
      </c>
      <c r="H370" s="3">
        <v>117.13500000000001</v>
      </c>
      <c r="I370" s="3">
        <v>-9.4510000000000005</v>
      </c>
      <c r="J370" s="3">
        <v>-8.8330000000000002</v>
      </c>
      <c r="K370" s="3">
        <v>-8.8510000000000009</v>
      </c>
    </row>
    <row r="371" spans="1:11" x14ac:dyDescent="0.2">
      <c r="A371" s="1">
        <v>4</v>
      </c>
      <c r="B371" s="1">
        <v>19</v>
      </c>
      <c r="C371" s="1"/>
      <c r="D371" s="1">
        <v>3</v>
      </c>
      <c r="E371" s="1" t="s">
        <v>8</v>
      </c>
      <c r="F371">
        <v>-1.06</v>
      </c>
      <c r="G371">
        <v>-0.49</v>
      </c>
      <c r="H371" s="3">
        <v>-86.921999999999997</v>
      </c>
      <c r="I371" s="3">
        <v>8.4380000000000006</v>
      </c>
      <c r="J371" s="3">
        <v>6.9089999999999998</v>
      </c>
      <c r="K371" s="3">
        <v>6.9240000000000004</v>
      </c>
    </row>
    <row r="372" spans="1:11" x14ac:dyDescent="0.2">
      <c r="A372" s="1">
        <v>4</v>
      </c>
      <c r="B372" s="1">
        <v>19</v>
      </c>
      <c r="C372" s="1"/>
      <c r="D372" s="1">
        <v>3</v>
      </c>
      <c r="E372" s="1" t="s">
        <v>9</v>
      </c>
      <c r="F372">
        <v>0.496</v>
      </c>
      <c r="G372">
        <v>0.218</v>
      </c>
      <c r="H372" s="3">
        <v>61.396999999999998</v>
      </c>
      <c r="I372" s="3">
        <v>-5.407</v>
      </c>
      <c r="J372" s="3">
        <v>-4.7699999999999996</v>
      </c>
      <c r="K372" s="3">
        <v>-4.78</v>
      </c>
    </row>
    <row r="373" spans="1:11" x14ac:dyDescent="0.2">
      <c r="A373" s="1">
        <v>4</v>
      </c>
      <c r="B373" s="1">
        <v>19</v>
      </c>
      <c r="C373" s="1"/>
      <c r="D373" s="1">
        <v>3</v>
      </c>
      <c r="E373" s="1" t="s">
        <v>10</v>
      </c>
      <c r="F373">
        <v>-33.161000000000001</v>
      </c>
      <c r="G373">
        <v>-25.914999999999999</v>
      </c>
      <c r="H373" s="3">
        <v>132.721</v>
      </c>
      <c r="I373" s="3">
        <v>-12.500999999999999</v>
      </c>
      <c r="J373" s="3">
        <v>-10.717000000000001</v>
      </c>
      <c r="K373" s="3">
        <v>-10.74</v>
      </c>
    </row>
    <row r="374" spans="1:11" x14ac:dyDescent="0.2">
      <c r="A374" s="1">
        <v>4</v>
      </c>
      <c r="B374" s="1">
        <v>19</v>
      </c>
      <c r="C374" s="1"/>
      <c r="D374" s="1">
        <v>2</v>
      </c>
      <c r="E374" s="1" t="s">
        <v>7</v>
      </c>
      <c r="F374">
        <v>-0.32900000000000001</v>
      </c>
      <c r="G374">
        <v>-0.35099999999999998</v>
      </c>
      <c r="H374" s="3">
        <v>128.876</v>
      </c>
      <c r="I374" s="3">
        <v>-8.0030000000000001</v>
      </c>
      <c r="J374" s="3">
        <v>-8.9979999999999993</v>
      </c>
      <c r="K374" s="3">
        <v>-9.0169999999999995</v>
      </c>
    </row>
    <row r="375" spans="1:11" x14ac:dyDescent="0.2">
      <c r="A375" s="1">
        <v>4</v>
      </c>
      <c r="B375" s="1">
        <v>19</v>
      </c>
      <c r="C375" s="1"/>
      <c r="D375" s="1">
        <v>2</v>
      </c>
      <c r="E375" s="1" t="s">
        <v>8</v>
      </c>
      <c r="F375">
        <v>-0.47</v>
      </c>
      <c r="G375">
        <v>-7.5999999999999998E-2</v>
      </c>
      <c r="H375" s="3">
        <v>-124.643</v>
      </c>
      <c r="I375" s="3">
        <v>12.034000000000001</v>
      </c>
      <c r="J375" s="3">
        <v>10.363</v>
      </c>
      <c r="K375" s="3">
        <v>10.385</v>
      </c>
    </row>
    <row r="376" spans="1:11" x14ac:dyDescent="0.2">
      <c r="A376" s="1">
        <v>4</v>
      </c>
      <c r="B376" s="1">
        <v>19</v>
      </c>
      <c r="C376" s="1"/>
      <c r="D376" s="1">
        <v>2</v>
      </c>
      <c r="E376" s="1" t="s">
        <v>9</v>
      </c>
      <c r="F376">
        <v>4.2999999999999997E-2</v>
      </c>
      <c r="G376">
        <v>-8.4000000000000005E-2</v>
      </c>
      <c r="H376" s="3">
        <v>76.486000000000004</v>
      </c>
      <c r="I376" s="3">
        <v>-6.0339999999999998</v>
      </c>
      <c r="J376" s="3">
        <v>-5.867</v>
      </c>
      <c r="K376" s="3">
        <v>-5.88</v>
      </c>
    </row>
    <row r="377" spans="1:11" x14ac:dyDescent="0.2">
      <c r="A377" s="1">
        <v>4</v>
      </c>
      <c r="B377" s="1">
        <v>19</v>
      </c>
      <c r="C377" s="1"/>
      <c r="D377" s="1">
        <v>2</v>
      </c>
      <c r="E377" s="1" t="s">
        <v>10</v>
      </c>
      <c r="F377">
        <v>-44.853999999999999</v>
      </c>
      <c r="G377">
        <v>-35.101999999999997</v>
      </c>
      <c r="H377" s="3">
        <v>224.16900000000001</v>
      </c>
      <c r="I377" s="3">
        <v>-19.576000000000001</v>
      </c>
      <c r="J377" s="3">
        <v>-17.698</v>
      </c>
      <c r="K377" s="3">
        <v>-17.736000000000001</v>
      </c>
    </row>
    <row r="378" spans="1:11" x14ac:dyDescent="0.2">
      <c r="A378" s="1">
        <v>4</v>
      </c>
      <c r="B378" s="1">
        <v>19</v>
      </c>
      <c r="C378" s="1"/>
      <c r="D378" s="1">
        <v>1</v>
      </c>
      <c r="E378" s="1" t="s">
        <v>7</v>
      </c>
      <c r="F378">
        <v>-0.90800000000000003</v>
      </c>
      <c r="G378">
        <v>-0.66100000000000003</v>
      </c>
      <c r="H378" s="3">
        <v>108.218</v>
      </c>
      <c r="I378" s="3">
        <v>-3.6930000000000001</v>
      </c>
      <c r="J378" s="3">
        <v>-5.0629999999999997</v>
      </c>
      <c r="K378" s="3">
        <v>-5.0730000000000004</v>
      </c>
    </row>
    <row r="379" spans="1:11" x14ac:dyDescent="0.2">
      <c r="A379" s="1">
        <v>4</v>
      </c>
      <c r="B379" s="1">
        <v>19</v>
      </c>
      <c r="C379" s="1"/>
      <c r="D379" s="1">
        <v>1</v>
      </c>
      <c r="E379" s="1" t="s">
        <v>8</v>
      </c>
      <c r="F379">
        <v>-0.8</v>
      </c>
      <c r="G379">
        <v>-0.42599999999999999</v>
      </c>
      <c r="H379" s="3">
        <v>-301.57400000000001</v>
      </c>
      <c r="I379" s="3">
        <v>13.326000000000001</v>
      </c>
      <c r="J379" s="3">
        <v>18.303999999999998</v>
      </c>
      <c r="K379" s="3">
        <v>18.343</v>
      </c>
    </row>
    <row r="380" spans="1:11" x14ac:dyDescent="0.2">
      <c r="A380" s="1">
        <v>4</v>
      </c>
      <c r="B380" s="1">
        <v>19</v>
      </c>
      <c r="C380" s="1"/>
      <c r="D380" s="1">
        <v>1</v>
      </c>
      <c r="E380" s="1" t="s">
        <v>9</v>
      </c>
      <c r="F380">
        <v>-2.8000000000000001E-2</v>
      </c>
      <c r="G380">
        <v>-6.2E-2</v>
      </c>
      <c r="H380" s="3">
        <v>107.67700000000001</v>
      </c>
      <c r="I380" s="3">
        <v>-4.1760000000000002</v>
      </c>
      <c r="J380" s="3">
        <v>-6.149</v>
      </c>
      <c r="K380" s="3">
        <v>-6.1619999999999999</v>
      </c>
    </row>
    <row r="381" spans="1:11" x14ac:dyDescent="0.2">
      <c r="A381" s="1">
        <v>4</v>
      </c>
      <c r="B381" s="1">
        <v>19</v>
      </c>
      <c r="C381" s="1"/>
      <c r="D381" s="1">
        <v>1</v>
      </c>
      <c r="E381" s="1" t="s">
        <v>10</v>
      </c>
      <c r="F381">
        <v>-57.207000000000001</v>
      </c>
      <c r="G381">
        <v>-44.720999999999997</v>
      </c>
      <c r="H381" s="3">
        <v>324.16199999999998</v>
      </c>
      <c r="I381" s="3">
        <v>-25.196999999999999</v>
      </c>
      <c r="J381" s="3">
        <v>-24.521999999999998</v>
      </c>
      <c r="K381" s="3">
        <v>-24.574000000000002</v>
      </c>
    </row>
    <row r="382" spans="1:11" x14ac:dyDescent="0.2">
      <c r="A382" s="1">
        <v>4</v>
      </c>
      <c r="B382" s="1">
        <v>20</v>
      </c>
      <c r="C382" s="1"/>
      <c r="D382" s="1">
        <v>5</v>
      </c>
      <c r="E382" s="1" t="s">
        <v>7</v>
      </c>
      <c r="F382">
        <v>6.1719999999999997</v>
      </c>
      <c r="G382">
        <v>4.702</v>
      </c>
      <c r="H382" s="3">
        <v>36.084000000000003</v>
      </c>
      <c r="I382" s="3">
        <v>-4.29</v>
      </c>
      <c r="J382" s="3">
        <v>-3.0910000000000002</v>
      </c>
      <c r="K382" s="3">
        <v>-3.097</v>
      </c>
    </row>
    <row r="383" spans="1:11" x14ac:dyDescent="0.2">
      <c r="A383" s="1">
        <v>4</v>
      </c>
      <c r="B383" s="1">
        <v>20</v>
      </c>
      <c r="C383" s="1"/>
      <c r="D383" s="1">
        <v>5</v>
      </c>
      <c r="E383" s="1" t="s">
        <v>8</v>
      </c>
      <c r="F383">
        <v>-5.4470000000000001</v>
      </c>
      <c r="G383">
        <v>-4.2919999999999998</v>
      </c>
      <c r="H383" s="3">
        <v>-21.215</v>
      </c>
      <c r="I383" s="3">
        <v>3.222</v>
      </c>
      <c r="J383" s="3">
        <v>1.4950000000000001</v>
      </c>
      <c r="K383" s="3">
        <v>1.498</v>
      </c>
    </row>
    <row r="384" spans="1:11" x14ac:dyDescent="0.2">
      <c r="A384" s="1">
        <v>4</v>
      </c>
      <c r="B384" s="1">
        <v>20</v>
      </c>
      <c r="C384" s="1"/>
      <c r="D384" s="1">
        <v>5</v>
      </c>
      <c r="E384" s="1" t="s">
        <v>9</v>
      </c>
      <c r="F384">
        <v>3.5209999999999999</v>
      </c>
      <c r="G384">
        <v>2.7250000000000001</v>
      </c>
      <c r="H384" s="3">
        <v>16.32</v>
      </c>
      <c r="I384" s="3">
        <v>-2.2530000000000001</v>
      </c>
      <c r="J384" s="3">
        <v>-1.39</v>
      </c>
      <c r="K384" s="3">
        <v>-1.393</v>
      </c>
    </row>
    <row r="385" spans="1:11" x14ac:dyDescent="0.2">
      <c r="A385" s="1">
        <v>4</v>
      </c>
      <c r="B385" s="1">
        <v>20</v>
      </c>
      <c r="C385" s="1"/>
      <c r="D385" s="1">
        <v>5</v>
      </c>
      <c r="E385" s="1" t="s">
        <v>10</v>
      </c>
      <c r="F385">
        <v>-7.9580000000000002</v>
      </c>
      <c r="G385">
        <v>-6.0979999999999999</v>
      </c>
      <c r="H385" s="3">
        <v>-17.847000000000001</v>
      </c>
      <c r="I385" s="3">
        <v>2.1240000000000001</v>
      </c>
      <c r="J385" s="3">
        <v>1.5289999999999999</v>
      </c>
      <c r="K385" s="3">
        <v>1.532</v>
      </c>
    </row>
    <row r="386" spans="1:11" x14ac:dyDescent="0.2">
      <c r="A386" s="1">
        <v>4</v>
      </c>
      <c r="B386" s="1">
        <v>20</v>
      </c>
      <c r="C386" s="1"/>
      <c r="D386" s="1">
        <v>4</v>
      </c>
      <c r="E386" s="1" t="s">
        <v>7</v>
      </c>
      <c r="F386">
        <v>3.7629999999999999</v>
      </c>
      <c r="G386">
        <v>2.4900000000000002</v>
      </c>
      <c r="H386" s="3">
        <v>87.367000000000004</v>
      </c>
      <c r="I386" s="3">
        <v>-6.84</v>
      </c>
      <c r="J386" s="3">
        <v>-6.4859999999999998</v>
      </c>
      <c r="K386" s="3">
        <v>-6.5</v>
      </c>
    </row>
    <row r="387" spans="1:11" x14ac:dyDescent="0.2">
      <c r="A387" s="1">
        <v>4</v>
      </c>
      <c r="B387" s="1">
        <v>20</v>
      </c>
      <c r="C387" s="1"/>
      <c r="D387" s="1">
        <v>4</v>
      </c>
      <c r="E387" s="1" t="s">
        <v>8</v>
      </c>
      <c r="F387">
        <v>-3.9279999999999999</v>
      </c>
      <c r="G387">
        <v>-2.7269999999999999</v>
      </c>
      <c r="H387" s="3">
        <v>-53.182000000000002</v>
      </c>
      <c r="I387" s="3">
        <v>4.6879999999999997</v>
      </c>
      <c r="J387" s="3">
        <v>3.97</v>
      </c>
      <c r="K387" s="3">
        <v>3.9780000000000002</v>
      </c>
    </row>
    <row r="388" spans="1:11" x14ac:dyDescent="0.2">
      <c r="A388" s="1">
        <v>4</v>
      </c>
      <c r="B388" s="1">
        <v>20</v>
      </c>
      <c r="C388" s="1"/>
      <c r="D388" s="1">
        <v>4</v>
      </c>
      <c r="E388" s="1" t="s">
        <v>9</v>
      </c>
      <c r="F388">
        <v>2.331</v>
      </c>
      <c r="G388">
        <v>1.581</v>
      </c>
      <c r="H388" s="3">
        <v>42.139000000000003</v>
      </c>
      <c r="I388" s="3">
        <v>-3.4830000000000001</v>
      </c>
      <c r="J388" s="3">
        <v>-3.1680000000000001</v>
      </c>
      <c r="K388" s="3">
        <v>-3.1749999999999998</v>
      </c>
    </row>
    <row r="389" spans="1:11" x14ac:dyDescent="0.2">
      <c r="A389" s="1">
        <v>4</v>
      </c>
      <c r="B389" s="1">
        <v>20</v>
      </c>
      <c r="C389" s="1"/>
      <c r="D389" s="1">
        <v>4</v>
      </c>
      <c r="E389" s="1" t="s">
        <v>10</v>
      </c>
      <c r="F389">
        <v>-18.741</v>
      </c>
      <c r="G389">
        <v>-14.246</v>
      </c>
      <c r="H389" s="3">
        <v>-66.370999999999995</v>
      </c>
      <c r="I389" s="3">
        <v>6.899</v>
      </c>
      <c r="J389" s="3">
        <v>5.5060000000000002</v>
      </c>
      <c r="K389" s="3">
        <v>5.5179999999999998</v>
      </c>
    </row>
    <row r="390" spans="1:11" x14ac:dyDescent="0.2">
      <c r="A390" s="1">
        <v>4</v>
      </c>
      <c r="B390" s="1">
        <v>20</v>
      </c>
      <c r="C390" s="1"/>
      <c r="D390" s="1">
        <v>3</v>
      </c>
      <c r="E390" s="1" t="s">
        <v>7</v>
      </c>
      <c r="F390">
        <v>4.8810000000000002</v>
      </c>
      <c r="G390">
        <v>3.5640000000000001</v>
      </c>
      <c r="H390" s="3">
        <v>109.643</v>
      </c>
      <c r="I390" s="3">
        <v>-8.8179999999999996</v>
      </c>
      <c r="J390" s="3">
        <v>-8.2460000000000004</v>
      </c>
      <c r="K390" s="3">
        <v>-8.2629999999999999</v>
      </c>
    </row>
    <row r="391" spans="1:11" x14ac:dyDescent="0.2">
      <c r="A391" s="1">
        <v>4</v>
      </c>
      <c r="B391" s="1">
        <v>20</v>
      </c>
      <c r="C391" s="1"/>
      <c r="D391" s="1">
        <v>3</v>
      </c>
      <c r="E391" s="1" t="s">
        <v>8</v>
      </c>
      <c r="F391">
        <v>-4.891</v>
      </c>
      <c r="G391">
        <v>-3.4569999999999999</v>
      </c>
      <c r="H391" s="3">
        <v>-80.069999999999993</v>
      </c>
      <c r="I391" s="3">
        <v>7.8540000000000001</v>
      </c>
      <c r="J391" s="3">
        <v>6.367</v>
      </c>
      <c r="K391" s="3">
        <v>6.38</v>
      </c>
    </row>
    <row r="392" spans="1:11" x14ac:dyDescent="0.2">
      <c r="A392" s="1">
        <v>4</v>
      </c>
      <c r="B392" s="1">
        <v>20</v>
      </c>
      <c r="C392" s="1"/>
      <c r="D392" s="1">
        <v>3</v>
      </c>
      <c r="E392" s="1" t="s">
        <v>9</v>
      </c>
      <c r="F392">
        <v>2.9609999999999999</v>
      </c>
      <c r="G392">
        <v>2.1280000000000001</v>
      </c>
      <c r="H392" s="3">
        <v>57.003999999999998</v>
      </c>
      <c r="I392" s="3">
        <v>-5.0369999999999999</v>
      </c>
      <c r="J392" s="3">
        <v>-4.4279999999999999</v>
      </c>
      <c r="K392" s="3">
        <v>-4.4370000000000003</v>
      </c>
    </row>
    <row r="393" spans="1:11" x14ac:dyDescent="0.2">
      <c r="A393" s="1">
        <v>4</v>
      </c>
      <c r="B393" s="1">
        <v>20</v>
      </c>
      <c r="C393" s="1"/>
      <c r="D393" s="1">
        <v>3</v>
      </c>
      <c r="E393" s="1" t="s">
        <v>10</v>
      </c>
      <c r="F393">
        <v>-29.311</v>
      </c>
      <c r="G393">
        <v>-22.138999999999999</v>
      </c>
      <c r="H393" s="3">
        <v>-143.63900000000001</v>
      </c>
      <c r="I393" s="3">
        <v>13.513999999999999</v>
      </c>
      <c r="J393" s="3">
        <v>11.596</v>
      </c>
      <c r="K393" s="3">
        <v>11.62</v>
      </c>
    </row>
    <row r="394" spans="1:11" x14ac:dyDescent="0.2">
      <c r="A394" s="1">
        <v>4</v>
      </c>
      <c r="B394" s="1">
        <v>20</v>
      </c>
      <c r="C394" s="1"/>
      <c r="D394" s="1">
        <v>2</v>
      </c>
      <c r="E394" s="1" t="s">
        <v>7</v>
      </c>
      <c r="F394">
        <v>3.6360000000000001</v>
      </c>
      <c r="G394">
        <v>2.714</v>
      </c>
      <c r="H394" s="3">
        <v>121.416</v>
      </c>
      <c r="I394" s="3">
        <v>-7.4710000000000001</v>
      </c>
      <c r="J394" s="3">
        <v>-8.4480000000000004</v>
      </c>
      <c r="K394" s="3">
        <v>-8.4659999999999993</v>
      </c>
    </row>
    <row r="395" spans="1:11" x14ac:dyDescent="0.2">
      <c r="A395" s="1">
        <v>4</v>
      </c>
      <c r="B395" s="1">
        <v>20</v>
      </c>
      <c r="C395" s="1"/>
      <c r="D395" s="1">
        <v>2</v>
      </c>
      <c r="E395" s="1" t="s">
        <v>8</v>
      </c>
      <c r="F395">
        <v>-5.04</v>
      </c>
      <c r="G395">
        <v>-3.6059999999999999</v>
      </c>
      <c r="H395" s="3">
        <v>-116.06100000000001</v>
      </c>
      <c r="I395" s="3">
        <v>11.510999999999999</v>
      </c>
      <c r="J395" s="3">
        <v>9.7620000000000005</v>
      </c>
      <c r="K395" s="3">
        <v>9.7829999999999995</v>
      </c>
    </row>
    <row r="396" spans="1:11" x14ac:dyDescent="0.2">
      <c r="A396" s="1">
        <v>4</v>
      </c>
      <c r="B396" s="1">
        <v>20</v>
      </c>
      <c r="C396" s="1"/>
      <c r="D396" s="1">
        <v>2</v>
      </c>
      <c r="E396" s="1" t="s">
        <v>9</v>
      </c>
      <c r="F396">
        <v>2.629</v>
      </c>
      <c r="G396">
        <v>1.915</v>
      </c>
      <c r="H396" s="3">
        <v>71.59</v>
      </c>
      <c r="I396" s="3">
        <v>-5.7110000000000003</v>
      </c>
      <c r="J396" s="3">
        <v>-5.5179999999999998</v>
      </c>
      <c r="K396" s="3">
        <v>-5.53</v>
      </c>
    </row>
    <row r="397" spans="1:11" x14ac:dyDescent="0.2">
      <c r="A397" s="1">
        <v>4</v>
      </c>
      <c r="B397" s="1">
        <v>20</v>
      </c>
      <c r="C397" s="1"/>
      <c r="D397" s="1">
        <v>2</v>
      </c>
      <c r="E397" s="1" t="s">
        <v>10</v>
      </c>
      <c r="F397">
        <v>-39.698999999999998</v>
      </c>
      <c r="G397">
        <v>-29.94</v>
      </c>
      <c r="H397" s="3">
        <v>-240.46199999999999</v>
      </c>
      <c r="I397" s="3">
        <v>21.010999999999999</v>
      </c>
      <c r="J397" s="3">
        <v>18.989000000000001</v>
      </c>
      <c r="K397" s="3">
        <v>19.029</v>
      </c>
    </row>
    <row r="398" spans="1:11" x14ac:dyDescent="0.2">
      <c r="A398" s="1">
        <v>4</v>
      </c>
      <c r="B398" s="1">
        <v>20</v>
      </c>
      <c r="C398" s="1"/>
      <c r="D398" s="1">
        <v>1</v>
      </c>
      <c r="E398" s="1" t="s">
        <v>7</v>
      </c>
      <c r="F398">
        <v>2.0880000000000001</v>
      </c>
      <c r="G398">
        <v>1.6519999999999999</v>
      </c>
      <c r="H398" s="3">
        <v>102.621</v>
      </c>
      <c r="I398" s="3">
        <v>-3.5670000000000002</v>
      </c>
      <c r="J398" s="3">
        <v>-4.6849999999999996</v>
      </c>
      <c r="K398" s="3">
        <v>-4.694</v>
      </c>
    </row>
    <row r="399" spans="1:11" x14ac:dyDescent="0.2">
      <c r="A399" s="1">
        <v>4</v>
      </c>
      <c r="B399" s="1">
        <v>20</v>
      </c>
      <c r="C399" s="1"/>
      <c r="D399" s="1">
        <v>1</v>
      </c>
      <c r="E399" s="1" t="s">
        <v>8</v>
      </c>
      <c r="F399">
        <v>-2.298</v>
      </c>
      <c r="G399">
        <v>-1.583</v>
      </c>
      <c r="H399" s="3">
        <v>-298.733</v>
      </c>
      <c r="I399" s="3">
        <v>13.173</v>
      </c>
      <c r="J399" s="3">
        <v>18.114999999999998</v>
      </c>
      <c r="K399" s="3">
        <v>18.154</v>
      </c>
    </row>
    <row r="400" spans="1:11" x14ac:dyDescent="0.2">
      <c r="A400" s="1">
        <v>4</v>
      </c>
      <c r="B400" s="1">
        <v>20</v>
      </c>
      <c r="C400" s="1"/>
      <c r="D400" s="1">
        <v>1</v>
      </c>
      <c r="E400" s="1" t="s">
        <v>9</v>
      </c>
      <c r="F400">
        <v>1.1539999999999999</v>
      </c>
      <c r="G400">
        <v>0.85099999999999998</v>
      </c>
      <c r="H400" s="3">
        <v>105.44</v>
      </c>
      <c r="I400" s="3">
        <v>-4.0609999999999999</v>
      </c>
      <c r="J400" s="3">
        <v>-6</v>
      </c>
      <c r="K400" s="3">
        <v>-6.0129999999999999</v>
      </c>
    </row>
    <row r="401" spans="1:11" x14ac:dyDescent="0.2">
      <c r="A401" s="1">
        <v>4</v>
      </c>
      <c r="B401" s="1">
        <v>20</v>
      </c>
      <c r="C401" s="1"/>
      <c r="D401" s="1">
        <v>1</v>
      </c>
      <c r="E401" s="1" t="s">
        <v>10</v>
      </c>
      <c r="F401">
        <v>-49.44</v>
      </c>
      <c r="G401">
        <v>-37.325000000000003</v>
      </c>
      <c r="H401" s="3">
        <v>-345.94600000000003</v>
      </c>
      <c r="I401" s="3">
        <v>26.952000000000002</v>
      </c>
      <c r="J401" s="3">
        <v>26.193000000000001</v>
      </c>
      <c r="K401" s="3">
        <v>26.248000000000001</v>
      </c>
    </row>
    <row r="402" spans="1:11" x14ac:dyDescent="0.2">
      <c r="A402" s="1">
        <v>5</v>
      </c>
      <c r="B402" s="1">
        <v>21</v>
      </c>
      <c r="C402" s="1"/>
      <c r="D402" s="1">
        <v>5</v>
      </c>
      <c r="E402" s="1" t="s">
        <v>7</v>
      </c>
      <c r="F402">
        <v>-32.494</v>
      </c>
      <c r="G402">
        <v>-22.431000000000001</v>
      </c>
      <c r="H402" s="3">
        <v>42.003999999999998</v>
      </c>
      <c r="I402" s="3">
        <v>-6.8529999999999998</v>
      </c>
      <c r="J402" s="3">
        <v>-5.3920000000000003</v>
      </c>
      <c r="K402" s="3">
        <v>-5.4039999999999999</v>
      </c>
    </row>
    <row r="403" spans="1:11" x14ac:dyDescent="0.2">
      <c r="A403" s="1">
        <v>5</v>
      </c>
      <c r="B403" s="1">
        <v>21</v>
      </c>
      <c r="C403" s="1"/>
      <c r="D403" s="1">
        <v>5</v>
      </c>
      <c r="E403" s="1" t="s">
        <v>8</v>
      </c>
      <c r="F403">
        <v>22.417000000000002</v>
      </c>
      <c r="G403">
        <v>15.227</v>
      </c>
      <c r="H403" s="3">
        <v>-20.716999999999999</v>
      </c>
      <c r="I403" s="3">
        <v>4.8159999999999998</v>
      </c>
      <c r="J403" s="3">
        <v>2.298</v>
      </c>
      <c r="K403" s="3">
        <v>2.3029999999999999</v>
      </c>
    </row>
    <row r="404" spans="1:11" x14ac:dyDescent="0.2">
      <c r="A404" s="1">
        <v>5</v>
      </c>
      <c r="B404" s="1">
        <v>21</v>
      </c>
      <c r="C404" s="1"/>
      <c r="D404" s="1">
        <v>5</v>
      </c>
      <c r="E404" s="1" t="s">
        <v>9</v>
      </c>
      <c r="F404">
        <v>-16.638999999999999</v>
      </c>
      <c r="G404">
        <v>-11.412000000000001</v>
      </c>
      <c r="H404" s="3">
        <v>18.149000000000001</v>
      </c>
      <c r="I404" s="3">
        <v>-3.4910000000000001</v>
      </c>
      <c r="J404" s="3">
        <v>-2.331</v>
      </c>
      <c r="K404" s="3">
        <v>-2.3359999999999999</v>
      </c>
    </row>
    <row r="405" spans="1:11" x14ac:dyDescent="0.2">
      <c r="A405" s="1">
        <v>5</v>
      </c>
      <c r="B405" s="1">
        <v>21</v>
      </c>
      <c r="C405" s="1"/>
      <c r="D405" s="1">
        <v>5</v>
      </c>
      <c r="E405" s="1" t="s">
        <v>10</v>
      </c>
      <c r="F405">
        <v>-38.280999999999999</v>
      </c>
      <c r="G405">
        <v>-26.489000000000001</v>
      </c>
      <c r="H405" s="3">
        <v>14.48</v>
      </c>
      <c r="I405" s="3">
        <v>-2.3519999999999999</v>
      </c>
      <c r="J405" s="3">
        <v>-1.8580000000000001</v>
      </c>
      <c r="K405" s="3">
        <v>-1.8620000000000001</v>
      </c>
    </row>
    <row r="406" spans="1:11" x14ac:dyDescent="0.2">
      <c r="A406" s="1">
        <v>5</v>
      </c>
      <c r="B406" s="1">
        <v>21</v>
      </c>
      <c r="C406" s="1"/>
      <c r="D406" s="1">
        <v>4</v>
      </c>
      <c r="E406" s="1" t="s">
        <v>7</v>
      </c>
      <c r="F406">
        <v>-15.262</v>
      </c>
      <c r="G406">
        <v>-11.195</v>
      </c>
      <c r="H406" s="3">
        <v>85.805999999999997</v>
      </c>
      <c r="I406" s="3">
        <v>-10.170999999999999</v>
      </c>
      <c r="J406" s="3">
        <v>-10.208</v>
      </c>
      <c r="K406" s="3">
        <v>-10.23</v>
      </c>
    </row>
    <row r="407" spans="1:11" x14ac:dyDescent="0.2">
      <c r="A407" s="1">
        <v>5</v>
      </c>
      <c r="B407" s="1">
        <v>21</v>
      </c>
      <c r="C407" s="1"/>
      <c r="D407" s="1">
        <v>4</v>
      </c>
      <c r="E407" s="1" t="s">
        <v>8</v>
      </c>
      <c r="F407">
        <v>15.468</v>
      </c>
      <c r="G407">
        <v>11.092000000000001</v>
      </c>
      <c r="H407" s="3">
        <v>-48.070999999999998</v>
      </c>
      <c r="I407" s="3">
        <v>6.4269999999999996</v>
      </c>
      <c r="J407" s="3">
        <v>5.6479999999999997</v>
      </c>
      <c r="K407" s="3">
        <v>5.66</v>
      </c>
    </row>
    <row r="408" spans="1:11" x14ac:dyDescent="0.2">
      <c r="A408" s="1">
        <v>5</v>
      </c>
      <c r="B408" s="1">
        <v>21</v>
      </c>
      <c r="C408" s="1"/>
      <c r="D408" s="1">
        <v>4</v>
      </c>
      <c r="E408" s="1" t="s">
        <v>9</v>
      </c>
      <c r="F408">
        <v>-9.3119999999999994</v>
      </c>
      <c r="G408">
        <v>-6.7539999999999996</v>
      </c>
      <c r="H408" s="3">
        <v>40.03</v>
      </c>
      <c r="I408" s="3">
        <v>-5.0069999999999997</v>
      </c>
      <c r="J408" s="3">
        <v>-4.8049999999999997</v>
      </c>
      <c r="K408" s="3">
        <v>-4.8150000000000004</v>
      </c>
    </row>
    <row r="409" spans="1:11" x14ac:dyDescent="0.2">
      <c r="A409" s="1">
        <v>5</v>
      </c>
      <c r="B409" s="1">
        <v>21</v>
      </c>
      <c r="C409" s="1"/>
      <c r="D409" s="1">
        <v>4</v>
      </c>
      <c r="E409" s="1" t="s">
        <v>10</v>
      </c>
      <c r="F409">
        <v>-79.95</v>
      </c>
      <c r="G409">
        <v>-55.613999999999997</v>
      </c>
      <c r="H409" s="3">
        <v>48.582999999999998</v>
      </c>
      <c r="I409" s="3">
        <v>-7.2670000000000003</v>
      </c>
      <c r="J409" s="3">
        <v>-6.1539999999999999</v>
      </c>
      <c r="K409" s="3">
        <v>-6.1669999999999998</v>
      </c>
    </row>
    <row r="410" spans="1:11" x14ac:dyDescent="0.2">
      <c r="A410" s="1">
        <v>5</v>
      </c>
      <c r="B410" s="1">
        <v>21</v>
      </c>
      <c r="C410" s="1"/>
      <c r="D410" s="1">
        <v>3</v>
      </c>
      <c r="E410" s="1" t="s">
        <v>7</v>
      </c>
      <c r="F410">
        <v>-21.375</v>
      </c>
      <c r="G410">
        <v>-14.996</v>
      </c>
      <c r="H410" s="3">
        <v>98.756</v>
      </c>
      <c r="I410" s="3">
        <v>-12.180999999999999</v>
      </c>
      <c r="J410" s="3">
        <v>-11.722</v>
      </c>
      <c r="K410" s="3">
        <v>-11.747</v>
      </c>
    </row>
    <row r="411" spans="1:11" x14ac:dyDescent="0.2">
      <c r="A411" s="1">
        <v>5</v>
      </c>
      <c r="B411" s="1">
        <v>21</v>
      </c>
      <c r="C411" s="1"/>
      <c r="D411" s="1">
        <v>3</v>
      </c>
      <c r="E411" s="1" t="s">
        <v>8</v>
      </c>
      <c r="F411">
        <v>17.93</v>
      </c>
      <c r="G411">
        <v>12.712</v>
      </c>
      <c r="H411" s="3">
        <v>-68.674000000000007</v>
      </c>
      <c r="I411" s="3">
        <v>10.436999999999999</v>
      </c>
      <c r="J411" s="3">
        <v>8.4209999999999994</v>
      </c>
      <c r="K411" s="3">
        <v>8.4390000000000001</v>
      </c>
    </row>
    <row r="412" spans="1:11" x14ac:dyDescent="0.2">
      <c r="A412" s="1">
        <v>5</v>
      </c>
      <c r="B412" s="1">
        <v>21</v>
      </c>
      <c r="C412" s="1"/>
      <c r="D412" s="1">
        <v>3</v>
      </c>
      <c r="E412" s="1" t="s">
        <v>9</v>
      </c>
      <c r="F412">
        <v>-11.91</v>
      </c>
      <c r="G412">
        <v>-8.3960000000000008</v>
      </c>
      <c r="H412" s="3">
        <v>50.125999999999998</v>
      </c>
      <c r="I412" s="3">
        <v>-6.8239999999999998</v>
      </c>
      <c r="J412" s="3">
        <v>-6.1040000000000001</v>
      </c>
      <c r="K412" s="3">
        <v>-6.117</v>
      </c>
    </row>
    <row r="413" spans="1:11" x14ac:dyDescent="0.2">
      <c r="A413" s="1">
        <v>5</v>
      </c>
      <c r="B413" s="1">
        <v>21</v>
      </c>
      <c r="C413" s="1"/>
      <c r="D413" s="1">
        <v>3</v>
      </c>
      <c r="E413" s="1" t="s">
        <v>10</v>
      </c>
      <c r="F413">
        <v>-121.354</v>
      </c>
      <c r="G413">
        <v>-84.637</v>
      </c>
      <c r="H413" s="3">
        <v>96.933999999999997</v>
      </c>
      <c r="I413" s="3">
        <v>-13.567</v>
      </c>
      <c r="J413" s="3">
        <v>-12.134</v>
      </c>
      <c r="K413" s="3">
        <v>-12.16</v>
      </c>
    </row>
    <row r="414" spans="1:11" x14ac:dyDescent="0.2">
      <c r="A414" s="1">
        <v>5</v>
      </c>
      <c r="B414" s="1">
        <v>21</v>
      </c>
      <c r="C414" s="1"/>
      <c r="D414" s="1">
        <v>2</v>
      </c>
      <c r="E414" s="1" t="s">
        <v>7</v>
      </c>
      <c r="F414">
        <v>-19.302</v>
      </c>
      <c r="G414">
        <v>-13.577</v>
      </c>
      <c r="H414" s="3">
        <v>101.779</v>
      </c>
      <c r="I414" s="3">
        <v>-9.75</v>
      </c>
      <c r="J414" s="3">
        <v>-11.541</v>
      </c>
      <c r="K414" s="3">
        <v>-11.565</v>
      </c>
    </row>
    <row r="415" spans="1:11" x14ac:dyDescent="0.2">
      <c r="A415" s="1">
        <v>5</v>
      </c>
      <c r="B415" s="1">
        <v>21</v>
      </c>
      <c r="C415" s="1"/>
      <c r="D415" s="1">
        <v>2</v>
      </c>
      <c r="E415" s="1" t="s">
        <v>8</v>
      </c>
      <c r="F415">
        <v>20.536999999999999</v>
      </c>
      <c r="G415">
        <v>14.582000000000001</v>
      </c>
      <c r="H415" s="3">
        <v>-94.406999999999996</v>
      </c>
      <c r="I415" s="3">
        <v>16.326000000000001</v>
      </c>
      <c r="J415" s="3">
        <v>12.468999999999999</v>
      </c>
      <c r="K415" s="3">
        <v>12.496</v>
      </c>
    </row>
    <row r="416" spans="1:11" x14ac:dyDescent="0.2">
      <c r="A416" s="1">
        <v>5</v>
      </c>
      <c r="B416" s="1">
        <v>21</v>
      </c>
      <c r="C416" s="1"/>
      <c r="D416" s="1">
        <v>2</v>
      </c>
      <c r="E416" s="1" t="s">
        <v>9</v>
      </c>
      <c r="F416">
        <v>-12.071999999999999</v>
      </c>
      <c r="G416">
        <v>-8.5329999999999995</v>
      </c>
      <c r="H416" s="3">
        <v>58.948999999999998</v>
      </c>
      <c r="I416" s="3">
        <v>-7.8090000000000002</v>
      </c>
      <c r="J416" s="3">
        <v>-7.2759999999999998</v>
      </c>
      <c r="K416" s="3">
        <v>-7.2910000000000004</v>
      </c>
    </row>
    <row r="417" spans="1:11" x14ac:dyDescent="0.2">
      <c r="A417" s="1">
        <v>5</v>
      </c>
      <c r="B417" s="1">
        <v>21</v>
      </c>
      <c r="C417" s="1"/>
      <c r="D417" s="1">
        <v>2</v>
      </c>
      <c r="E417" s="1" t="s">
        <v>10</v>
      </c>
      <c r="F417">
        <v>-162.69499999999999</v>
      </c>
      <c r="G417">
        <v>-113.595</v>
      </c>
      <c r="H417" s="3">
        <v>153.76599999999999</v>
      </c>
      <c r="I417" s="3">
        <v>-20.398</v>
      </c>
      <c r="J417" s="3">
        <v>-19.045000000000002</v>
      </c>
      <c r="K417" s="3">
        <v>-19.085999999999999</v>
      </c>
    </row>
    <row r="418" spans="1:11" x14ac:dyDescent="0.2">
      <c r="A418" s="1">
        <v>5</v>
      </c>
      <c r="B418" s="1">
        <v>21</v>
      </c>
      <c r="C418" s="1"/>
      <c r="D418" s="1">
        <v>1</v>
      </c>
      <c r="E418" s="1" t="s">
        <v>7</v>
      </c>
      <c r="F418">
        <v>-15.298999999999999</v>
      </c>
      <c r="G418">
        <v>-10.63</v>
      </c>
      <c r="H418" s="3">
        <v>78.284999999999997</v>
      </c>
      <c r="I418" s="3">
        <v>5.6210000000000004</v>
      </c>
      <c r="J418" s="3">
        <v>-6.5720000000000001</v>
      </c>
      <c r="K418" s="3">
        <v>-6.5860000000000003</v>
      </c>
    </row>
    <row r="419" spans="1:11" x14ac:dyDescent="0.2">
      <c r="A419" s="1">
        <v>5</v>
      </c>
      <c r="B419" s="1">
        <v>21</v>
      </c>
      <c r="C419" s="1"/>
      <c r="D419" s="1">
        <v>1</v>
      </c>
      <c r="E419" s="1" t="s">
        <v>8</v>
      </c>
      <c r="F419">
        <v>5.1239999999999997</v>
      </c>
      <c r="G419">
        <v>3.7850000000000001</v>
      </c>
      <c r="H419" s="3">
        <v>-288.54199999999997</v>
      </c>
      <c r="I419" s="3">
        <v>20.309000000000001</v>
      </c>
      <c r="J419" s="3">
        <v>30.504999999999999</v>
      </c>
      <c r="K419" s="3">
        <v>30.57</v>
      </c>
    </row>
    <row r="420" spans="1:11" x14ac:dyDescent="0.2">
      <c r="A420" s="1">
        <v>5</v>
      </c>
      <c r="B420" s="1">
        <v>21</v>
      </c>
      <c r="C420" s="1"/>
      <c r="D420" s="1">
        <v>1</v>
      </c>
      <c r="E420" s="1" t="s">
        <v>9</v>
      </c>
      <c r="F420">
        <v>-5.3739999999999997</v>
      </c>
      <c r="G420">
        <v>-3.7930000000000001</v>
      </c>
      <c r="H420" s="3">
        <v>96.281000000000006</v>
      </c>
      <c r="I420" s="3">
        <v>-5.9569999999999999</v>
      </c>
      <c r="J420" s="3">
        <v>-9.7569999999999997</v>
      </c>
      <c r="K420" s="3">
        <v>-9.7780000000000005</v>
      </c>
    </row>
    <row r="421" spans="1:11" x14ac:dyDescent="0.2">
      <c r="A421" s="1">
        <v>5</v>
      </c>
      <c r="B421" s="1">
        <v>21</v>
      </c>
      <c r="C421" s="1"/>
      <c r="D421" s="1">
        <v>1</v>
      </c>
      <c r="E421" s="1" t="s">
        <v>10</v>
      </c>
      <c r="F421">
        <v>-203.69900000000001</v>
      </c>
      <c r="G421">
        <v>-142.28100000000001</v>
      </c>
      <c r="H421" s="3">
        <v>210.69</v>
      </c>
      <c r="I421" s="3">
        <v>-25.577999999999999</v>
      </c>
      <c r="J421" s="3">
        <v>-25.573</v>
      </c>
      <c r="K421" s="3">
        <v>-25.626999999999999</v>
      </c>
    </row>
    <row r="422" spans="1:11" x14ac:dyDescent="0.2">
      <c r="A422" s="1">
        <v>5</v>
      </c>
      <c r="B422" s="1">
        <v>22</v>
      </c>
      <c r="C422" s="1"/>
      <c r="D422" s="1">
        <v>5</v>
      </c>
      <c r="E422" s="1" t="s">
        <v>7</v>
      </c>
      <c r="F422">
        <v>22.437000000000001</v>
      </c>
      <c r="G422">
        <v>15.757</v>
      </c>
      <c r="H422" s="3">
        <v>78.584999999999994</v>
      </c>
      <c r="I422" s="3">
        <v>-13.127000000000001</v>
      </c>
      <c r="J422" s="3">
        <v>-10.093999999999999</v>
      </c>
      <c r="K422" s="3">
        <v>-10.115</v>
      </c>
    </row>
    <row r="423" spans="1:11" x14ac:dyDescent="0.2">
      <c r="A423" s="1">
        <v>5</v>
      </c>
      <c r="B423" s="1">
        <v>22</v>
      </c>
      <c r="C423" s="1"/>
      <c r="D423" s="1">
        <v>5</v>
      </c>
      <c r="E423" s="1" t="s">
        <v>8</v>
      </c>
      <c r="F423">
        <v>-18.64</v>
      </c>
      <c r="G423">
        <v>-13.343</v>
      </c>
      <c r="H423" s="3">
        <v>-59.81</v>
      </c>
      <c r="I423" s="3">
        <v>11.263</v>
      </c>
      <c r="J423" s="3">
        <v>7.6619999999999999</v>
      </c>
      <c r="K423" s="3">
        <v>7.6779999999999999</v>
      </c>
    </row>
    <row r="424" spans="1:11" x14ac:dyDescent="0.2">
      <c r="A424" s="1">
        <v>5</v>
      </c>
      <c r="B424" s="1">
        <v>22</v>
      </c>
      <c r="C424" s="1"/>
      <c r="D424" s="1">
        <v>5</v>
      </c>
      <c r="E424" s="1" t="s">
        <v>9</v>
      </c>
      <c r="F424">
        <v>12.448</v>
      </c>
      <c r="G424">
        <v>8.8179999999999996</v>
      </c>
      <c r="H424" s="3">
        <v>41.805</v>
      </c>
      <c r="I424" s="3">
        <v>-7.3819999999999997</v>
      </c>
      <c r="J424" s="3">
        <v>-5.38</v>
      </c>
      <c r="K424" s="3">
        <v>-5.3920000000000003</v>
      </c>
    </row>
    <row r="425" spans="1:11" x14ac:dyDescent="0.2">
      <c r="A425" s="1">
        <v>5</v>
      </c>
      <c r="B425" s="1">
        <v>22</v>
      </c>
      <c r="C425" s="1"/>
      <c r="D425" s="1">
        <v>5</v>
      </c>
      <c r="E425" s="1" t="s">
        <v>10</v>
      </c>
      <c r="F425">
        <v>-64.525000000000006</v>
      </c>
      <c r="G425">
        <v>-44.633000000000003</v>
      </c>
      <c r="H425" s="3">
        <v>5.931</v>
      </c>
      <c r="I425" s="3">
        <v>-1.1459999999999999</v>
      </c>
      <c r="J425" s="3">
        <v>-0.74399999999999999</v>
      </c>
      <c r="K425" s="3">
        <v>-0.745</v>
      </c>
    </row>
    <row r="426" spans="1:11" x14ac:dyDescent="0.2">
      <c r="A426" s="1">
        <v>5</v>
      </c>
      <c r="B426" s="1">
        <v>22</v>
      </c>
      <c r="C426" s="1"/>
      <c r="D426" s="1">
        <v>4</v>
      </c>
      <c r="E426" s="1" t="s">
        <v>7</v>
      </c>
      <c r="F426">
        <v>12.393000000000001</v>
      </c>
      <c r="G426">
        <v>8.02</v>
      </c>
      <c r="H426" s="3">
        <v>138.626</v>
      </c>
      <c r="I426" s="3">
        <v>-17.512</v>
      </c>
      <c r="J426" s="3">
        <v>-16.821999999999999</v>
      </c>
      <c r="K426" s="3">
        <v>-16.856999999999999</v>
      </c>
    </row>
    <row r="427" spans="1:11" x14ac:dyDescent="0.2">
      <c r="A427" s="1">
        <v>5</v>
      </c>
      <c r="B427" s="1">
        <v>22</v>
      </c>
      <c r="C427" s="1"/>
      <c r="D427" s="1">
        <v>4</v>
      </c>
      <c r="E427" s="1" t="s">
        <v>8</v>
      </c>
      <c r="F427">
        <v>-12.659000000000001</v>
      </c>
      <c r="G427">
        <v>-8.3829999999999991</v>
      </c>
      <c r="H427" s="3">
        <v>-105.1</v>
      </c>
      <c r="I427" s="3">
        <v>14.148999999999999</v>
      </c>
      <c r="J427" s="3">
        <v>12.851000000000001</v>
      </c>
      <c r="K427" s="3">
        <v>12.878</v>
      </c>
    </row>
    <row r="428" spans="1:11" x14ac:dyDescent="0.2">
      <c r="A428" s="1">
        <v>5</v>
      </c>
      <c r="B428" s="1">
        <v>22</v>
      </c>
      <c r="C428" s="1"/>
      <c r="D428" s="1">
        <v>4</v>
      </c>
      <c r="E428" s="1" t="s">
        <v>9</v>
      </c>
      <c r="F428">
        <v>7.5910000000000002</v>
      </c>
      <c r="G428">
        <v>4.9710000000000001</v>
      </c>
      <c r="H428" s="3">
        <v>73.7</v>
      </c>
      <c r="I428" s="3">
        <v>-9.5869999999999997</v>
      </c>
      <c r="J428" s="3">
        <v>-8.9920000000000009</v>
      </c>
      <c r="K428" s="3">
        <v>-9.0109999999999992</v>
      </c>
    </row>
    <row r="429" spans="1:11" x14ac:dyDescent="0.2">
      <c r="A429" s="1">
        <v>5</v>
      </c>
      <c r="B429" s="1">
        <v>22</v>
      </c>
      <c r="C429" s="1"/>
      <c r="D429" s="1">
        <v>4</v>
      </c>
      <c r="E429" s="1" t="s">
        <v>10</v>
      </c>
      <c r="F429">
        <v>-128.928</v>
      </c>
      <c r="G429">
        <v>-89.623999999999995</v>
      </c>
      <c r="H429" s="3">
        <v>23.923999999999999</v>
      </c>
      <c r="I429" s="3">
        <v>-3.915</v>
      </c>
      <c r="J429" s="3">
        <v>-3.0409999999999999</v>
      </c>
      <c r="K429" s="3">
        <v>-3.0470000000000002</v>
      </c>
    </row>
    <row r="430" spans="1:11" x14ac:dyDescent="0.2">
      <c r="A430" s="1">
        <v>5</v>
      </c>
      <c r="B430" s="1">
        <v>22</v>
      </c>
      <c r="C430" s="1"/>
      <c r="D430" s="1">
        <v>3</v>
      </c>
      <c r="E430" s="1" t="s">
        <v>7</v>
      </c>
      <c r="F430">
        <v>16.716999999999999</v>
      </c>
      <c r="G430">
        <v>11.313000000000001</v>
      </c>
      <c r="H430" s="3">
        <v>190.88300000000001</v>
      </c>
      <c r="I430" s="3">
        <v>-24.030999999999999</v>
      </c>
      <c r="J430" s="3">
        <v>-23.029</v>
      </c>
      <c r="K430" s="3">
        <v>-23.077999999999999</v>
      </c>
    </row>
    <row r="431" spans="1:11" x14ac:dyDescent="0.2">
      <c r="A431" s="1">
        <v>5</v>
      </c>
      <c r="B431" s="1">
        <v>22</v>
      </c>
      <c r="C431" s="1"/>
      <c r="D431" s="1">
        <v>3</v>
      </c>
      <c r="E431" s="1" t="s">
        <v>8</v>
      </c>
      <c r="F431">
        <v>-15.563000000000001</v>
      </c>
      <c r="G431">
        <v>-10.446</v>
      </c>
      <c r="H431" s="3">
        <v>-157.44499999999999</v>
      </c>
      <c r="I431" s="3">
        <v>21.937999999999999</v>
      </c>
      <c r="J431" s="3">
        <v>19.402999999999999</v>
      </c>
      <c r="K431" s="3">
        <v>19.443999999999999</v>
      </c>
    </row>
    <row r="432" spans="1:11" x14ac:dyDescent="0.2">
      <c r="A432" s="1">
        <v>5</v>
      </c>
      <c r="B432" s="1">
        <v>22</v>
      </c>
      <c r="C432" s="1"/>
      <c r="D432" s="1">
        <v>3</v>
      </c>
      <c r="E432" s="1" t="s">
        <v>9</v>
      </c>
      <c r="F432">
        <v>9.782</v>
      </c>
      <c r="G432">
        <v>6.5940000000000003</v>
      </c>
      <c r="H432" s="3">
        <v>105.35599999999999</v>
      </c>
      <c r="I432" s="3">
        <v>-13.919</v>
      </c>
      <c r="J432" s="3">
        <v>-12.858000000000001</v>
      </c>
      <c r="K432" s="3">
        <v>-12.885999999999999</v>
      </c>
    </row>
    <row r="433" spans="1:11" x14ac:dyDescent="0.2">
      <c r="A433" s="1">
        <v>5</v>
      </c>
      <c r="B433" s="1">
        <v>22</v>
      </c>
      <c r="C433" s="1"/>
      <c r="D433" s="1">
        <v>3</v>
      </c>
      <c r="E433" s="1" t="s">
        <v>10</v>
      </c>
      <c r="F433">
        <v>-194.73</v>
      </c>
      <c r="G433">
        <v>-135.654</v>
      </c>
      <c r="H433" s="3">
        <v>56.148000000000003</v>
      </c>
      <c r="I433" s="3">
        <v>-8.1679999999999993</v>
      </c>
      <c r="J433" s="3">
        <v>-7.0709999999999997</v>
      </c>
      <c r="K433" s="3">
        <v>-7.0860000000000003</v>
      </c>
    </row>
    <row r="434" spans="1:11" x14ac:dyDescent="0.2">
      <c r="A434" s="1">
        <v>5</v>
      </c>
      <c r="B434" s="1">
        <v>22</v>
      </c>
      <c r="C434" s="1"/>
      <c r="D434" s="1">
        <v>2</v>
      </c>
      <c r="E434" s="1" t="s">
        <v>7</v>
      </c>
      <c r="F434">
        <v>13.21</v>
      </c>
      <c r="G434">
        <v>8.9589999999999996</v>
      </c>
      <c r="H434" s="3">
        <v>203.285</v>
      </c>
      <c r="I434" s="3">
        <v>-20.83</v>
      </c>
      <c r="J434" s="3">
        <v>-23.53</v>
      </c>
      <c r="K434" s="3">
        <v>-23.58</v>
      </c>
    </row>
    <row r="435" spans="1:11" x14ac:dyDescent="0.2">
      <c r="A435" s="1">
        <v>5</v>
      </c>
      <c r="B435" s="1">
        <v>22</v>
      </c>
      <c r="C435" s="1"/>
      <c r="D435" s="1">
        <v>2</v>
      </c>
      <c r="E435" s="1" t="s">
        <v>8</v>
      </c>
      <c r="F435">
        <v>-15.593999999999999</v>
      </c>
      <c r="G435">
        <v>-10.483000000000001</v>
      </c>
      <c r="H435" s="3">
        <v>-210.46299999999999</v>
      </c>
      <c r="I435" s="3">
        <v>27.099</v>
      </c>
      <c r="J435" s="3">
        <v>25.79</v>
      </c>
      <c r="K435" s="3">
        <v>25.844000000000001</v>
      </c>
    </row>
    <row r="436" spans="1:11" x14ac:dyDescent="0.2">
      <c r="A436" s="1">
        <v>5</v>
      </c>
      <c r="B436" s="1">
        <v>22</v>
      </c>
      <c r="C436" s="1"/>
      <c r="D436" s="1">
        <v>2</v>
      </c>
      <c r="E436" s="1" t="s">
        <v>9</v>
      </c>
      <c r="F436">
        <v>8.7289999999999992</v>
      </c>
      <c r="G436">
        <v>5.891</v>
      </c>
      <c r="H436" s="3">
        <v>125.229</v>
      </c>
      <c r="I436" s="3">
        <v>-14.49</v>
      </c>
      <c r="J436" s="3">
        <v>-14.945</v>
      </c>
      <c r="K436" s="3">
        <v>-14.977</v>
      </c>
    </row>
    <row r="437" spans="1:11" x14ac:dyDescent="0.2">
      <c r="A437" s="1">
        <v>5</v>
      </c>
      <c r="B437" s="1">
        <v>22</v>
      </c>
      <c r="C437" s="1"/>
      <c r="D437" s="1">
        <v>2</v>
      </c>
      <c r="E437" s="1" t="s">
        <v>10</v>
      </c>
      <c r="F437">
        <v>-261.25599999999997</v>
      </c>
      <c r="G437">
        <v>-182.172</v>
      </c>
      <c r="H437" s="3">
        <v>99.358999999999995</v>
      </c>
      <c r="I437" s="3">
        <v>-13.297000000000001</v>
      </c>
      <c r="J437" s="3">
        <v>-12.327999999999999</v>
      </c>
      <c r="K437" s="3">
        <v>-12.353999999999999</v>
      </c>
    </row>
    <row r="438" spans="1:11" x14ac:dyDescent="0.2">
      <c r="A438" s="1">
        <v>5</v>
      </c>
      <c r="B438" s="1">
        <v>22</v>
      </c>
      <c r="C438" s="1"/>
      <c r="D438" s="1">
        <v>1</v>
      </c>
      <c r="E438" s="1" t="s">
        <v>7</v>
      </c>
      <c r="F438">
        <v>7.7140000000000004</v>
      </c>
      <c r="G438">
        <v>5.3449999999999998</v>
      </c>
      <c r="H438" s="3">
        <v>153.88999999999999</v>
      </c>
      <c r="I438" s="3">
        <v>-8.9529999999999994</v>
      </c>
      <c r="J438" s="3">
        <v>-15.055</v>
      </c>
      <c r="K438" s="3">
        <v>-15.087</v>
      </c>
    </row>
    <row r="439" spans="1:11" x14ac:dyDescent="0.2">
      <c r="A439" s="1">
        <v>5</v>
      </c>
      <c r="B439" s="1">
        <v>22</v>
      </c>
      <c r="C439" s="1"/>
      <c r="D439" s="1">
        <v>1</v>
      </c>
      <c r="E439" s="1" t="s">
        <v>8</v>
      </c>
      <c r="F439">
        <v>-6.383</v>
      </c>
      <c r="G439">
        <v>-4.2030000000000003</v>
      </c>
      <c r="H439" s="3">
        <v>-326.77499999999998</v>
      </c>
      <c r="I439" s="3">
        <v>23.489000000000001</v>
      </c>
      <c r="J439" s="3">
        <v>34.746000000000002</v>
      </c>
      <c r="K439" s="3">
        <v>34.82</v>
      </c>
    </row>
    <row r="440" spans="1:11" x14ac:dyDescent="0.2">
      <c r="A440" s="1">
        <v>5</v>
      </c>
      <c r="B440" s="1">
        <v>22</v>
      </c>
      <c r="C440" s="1"/>
      <c r="D440" s="1">
        <v>1</v>
      </c>
      <c r="E440" s="1" t="s">
        <v>9</v>
      </c>
      <c r="F440">
        <v>3.71</v>
      </c>
      <c r="G440">
        <v>2.5129999999999999</v>
      </c>
      <c r="H440" s="3">
        <v>126.416</v>
      </c>
      <c r="I440" s="3">
        <v>-8.3350000000000009</v>
      </c>
      <c r="J440" s="3">
        <v>-13.105</v>
      </c>
      <c r="K440" s="3">
        <v>-13.132999999999999</v>
      </c>
    </row>
    <row r="441" spans="1:11" x14ac:dyDescent="0.2">
      <c r="A441" s="1">
        <v>5</v>
      </c>
      <c r="B441" s="1">
        <v>22</v>
      </c>
      <c r="C441" s="1"/>
      <c r="D441" s="1">
        <v>1</v>
      </c>
      <c r="E441" s="1" t="s">
        <v>10</v>
      </c>
      <c r="F441">
        <v>-331.09500000000003</v>
      </c>
      <c r="G441">
        <v>-230.971</v>
      </c>
      <c r="H441" s="3">
        <v>145.92699999999999</v>
      </c>
      <c r="I441" s="3">
        <v>-17.367999999999999</v>
      </c>
      <c r="J441" s="3">
        <v>-17.623999999999999</v>
      </c>
      <c r="K441" s="3">
        <v>-17.661000000000001</v>
      </c>
    </row>
    <row r="442" spans="1:11" x14ac:dyDescent="0.2">
      <c r="A442" s="1">
        <v>5</v>
      </c>
      <c r="B442" s="1">
        <v>23</v>
      </c>
      <c r="C442" s="1"/>
      <c r="D442" s="1">
        <v>5</v>
      </c>
      <c r="E442" s="1" t="s">
        <v>7</v>
      </c>
      <c r="F442">
        <v>23.23</v>
      </c>
      <c r="G442">
        <v>16.254000000000001</v>
      </c>
      <c r="H442" s="3">
        <v>42.173000000000002</v>
      </c>
      <c r="I442" s="3">
        <v>-7.2690000000000001</v>
      </c>
      <c r="J442" s="3">
        <v>-5.4189999999999996</v>
      </c>
      <c r="K442" s="3">
        <v>-5.43</v>
      </c>
    </row>
    <row r="443" spans="1:11" x14ac:dyDescent="0.2">
      <c r="A443" s="1">
        <v>5</v>
      </c>
      <c r="B443" s="1">
        <v>23</v>
      </c>
      <c r="C443" s="1"/>
      <c r="D443" s="1">
        <v>5</v>
      </c>
      <c r="E443" s="1" t="s">
        <v>8</v>
      </c>
      <c r="F443">
        <v>-19.547000000000001</v>
      </c>
      <c r="G443">
        <v>-13.986000000000001</v>
      </c>
      <c r="H443" s="3">
        <v>-23.651</v>
      </c>
      <c r="I443" s="3">
        <v>5.4340000000000002</v>
      </c>
      <c r="J443" s="3">
        <v>2.6040000000000001</v>
      </c>
      <c r="K443" s="3">
        <v>2.61</v>
      </c>
    </row>
    <row r="444" spans="1:11" x14ac:dyDescent="0.2">
      <c r="A444" s="1">
        <v>5</v>
      </c>
      <c r="B444" s="1">
        <v>23</v>
      </c>
      <c r="C444" s="1"/>
      <c r="D444" s="1">
        <v>5</v>
      </c>
      <c r="E444" s="1" t="s">
        <v>9</v>
      </c>
      <c r="F444">
        <v>12.962999999999999</v>
      </c>
      <c r="G444">
        <v>9.1639999999999997</v>
      </c>
      <c r="H444" s="3">
        <v>19.199000000000002</v>
      </c>
      <c r="I444" s="3">
        <v>-3.8140000000000001</v>
      </c>
      <c r="J444" s="3">
        <v>-2.431</v>
      </c>
      <c r="K444" s="3">
        <v>-2.4359999999999999</v>
      </c>
    </row>
    <row r="445" spans="1:11" x14ac:dyDescent="0.2">
      <c r="A445" s="1">
        <v>5</v>
      </c>
      <c r="B445" s="1">
        <v>23</v>
      </c>
      <c r="C445" s="1"/>
      <c r="D445" s="1">
        <v>5</v>
      </c>
      <c r="E445" s="1" t="s">
        <v>10</v>
      </c>
      <c r="F445">
        <v>-29.978000000000002</v>
      </c>
      <c r="G445">
        <v>-20.843</v>
      </c>
      <c r="H445" s="3">
        <v>-20.254999999999999</v>
      </c>
      <c r="I445" s="3">
        <v>3.4910000000000001</v>
      </c>
      <c r="J445" s="3">
        <v>2.6019999999999999</v>
      </c>
      <c r="K445" s="3">
        <v>2.6070000000000002</v>
      </c>
    </row>
    <row r="446" spans="1:11" x14ac:dyDescent="0.2">
      <c r="A446" s="1">
        <v>5</v>
      </c>
      <c r="B446" s="1">
        <v>23</v>
      </c>
      <c r="C446" s="1"/>
      <c r="D446" s="1">
        <v>4</v>
      </c>
      <c r="E446" s="1" t="s">
        <v>7</v>
      </c>
      <c r="F446">
        <v>13.23</v>
      </c>
      <c r="G446">
        <v>8.7050000000000001</v>
      </c>
      <c r="H446" s="3">
        <v>92.468999999999994</v>
      </c>
      <c r="I446" s="3">
        <v>-11.172000000000001</v>
      </c>
      <c r="J446" s="3">
        <v>-11.053000000000001</v>
      </c>
      <c r="K446" s="3">
        <v>-11.077</v>
      </c>
    </row>
    <row r="447" spans="1:11" x14ac:dyDescent="0.2">
      <c r="A447" s="1">
        <v>5</v>
      </c>
      <c r="B447" s="1">
        <v>23</v>
      </c>
      <c r="C447" s="1"/>
      <c r="D447" s="1">
        <v>4</v>
      </c>
      <c r="E447" s="1" t="s">
        <v>8</v>
      </c>
      <c r="F447">
        <v>-13.308999999999999</v>
      </c>
      <c r="G447">
        <v>-8.9640000000000004</v>
      </c>
      <c r="H447" s="3">
        <v>-56.750999999999998</v>
      </c>
      <c r="I447" s="3">
        <v>7.64</v>
      </c>
      <c r="J447" s="3">
        <v>6.7530000000000001</v>
      </c>
      <c r="K447" s="3">
        <v>6.7670000000000003</v>
      </c>
    </row>
    <row r="448" spans="1:11" x14ac:dyDescent="0.2">
      <c r="A448" s="1">
        <v>5</v>
      </c>
      <c r="B448" s="1">
        <v>23</v>
      </c>
      <c r="C448" s="1"/>
      <c r="D448" s="1">
        <v>4</v>
      </c>
      <c r="E448" s="1" t="s">
        <v>9</v>
      </c>
      <c r="F448">
        <v>8.0419999999999998</v>
      </c>
      <c r="G448">
        <v>5.3540000000000001</v>
      </c>
      <c r="H448" s="3">
        <v>44.802</v>
      </c>
      <c r="I448" s="3">
        <v>-5.6829999999999998</v>
      </c>
      <c r="J448" s="3">
        <v>-5.3959999999999999</v>
      </c>
      <c r="K448" s="3">
        <v>-5.407</v>
      </c>
    </row>
    <row r="449" spans="1:11" x14ac:dyDescent="0.2">
      <c r="A449" s="1">
        <v>5</v>
      </c>
      <c r="B449" s="1">
        <v>23</v>
      </c>
      <c r="C449" s="1"/>
      <c r="D449" s="1">
        <v>4</v>
      </c>
      <c r="E449" s="1" t="s">
        <v>10</v>
      </c>
      <c r="F449">
        <v>-66.051000000000002</v>
      </c>
      <c r="G449">
        <v>-45.929000000000002</v>
      </c>
      <c r="H449" s="3">
        <v>-72.379000000000005</v>
      </c>
      <c r="I449" s="3">
        <v>11.177</v>
      </c>
      <c r="J449" s="3">
        <v>9.1950000000000003</v>
      </c>
      <c r="K449" s="3">
        <v>9.2140000000000004</v>
      </c>
    </row>
    <row r="450" spans="1:11" x14ac:dyDescent="0.2">
      <c r="A450" s="1">
        <v>5</v>
      </c>
      <c r="B450" s="1">
        <v>23</v>
      </c>
      <c r="C450" s="1"/>
      <c r="D450" s="1">
        <v>3</v>
      </c>
      <c r="E450" s="1" t="s">
        <v>7</v>
      </c>
      <c r="F450">
        <v>17.247</v>
      </c>
      <c r="G450">
        <v>11.877000000000001</v>
      </c>
      <c r="H450" s="3">
        <v>115.93300000000001</v>
      </c>
      <c r="I450" s="3">
        <v>-14.398</v>
      </c>
      <c r="J450" s="3">
        <v>-13.824999999999999</v>
      </c>
      <c r="K450" s="3">
        <v>-13.853999999999999</v>
      </c>
    </row>
    <row r="451" spans="1:11" x14ac:dyDescent="0.2">
      <c r="A451" s="1">
        <v>5</v>
      </c>
      <c r="B451" s="1">
        <v>23</v>
      </c>
      <c r="C451" s="1"/>
      <c r="D451" s="1">
        <v>3</v>
      </c>
      <c r="E451" s="1" t="s">
        <v>8</v>
      </c>
      <c r="F451">
        <v>-15.930999999999999</v>
      </c>
      <c r="G451">
        <v>-10.862</v>
      </c>
      <c r="H451" s="3">
        <v>-86.034000000000006</v>
      </c>
      <c r="I451" s="3">
        <v>12.721</v>
      </c>
      <c r="J451" s="3">
        <v>10.589</v>
      </c>
      <c r="K451" s="3">
        <v>10.612</v>
      </c>
    </row>
    <row r="452" spans="1:11" x14ac:dyDescent="0.2">
      <c r="A452" s="1">
        <v>5</v>
      </c>
      <c r="B452" s="1">
        <v>23</v>
      </c>
      <c r="C452" s="1"/>
      <c r="D452" s="1">
        <v>3</v>
      </c>
      <c r="E452" s="1" t="s">
        <v>9</v>
      </c>
      <c r="F452">
        <v>10.054</v>
      </c>
      <c r="G452">
        <v>6.891</v>
      </c>
      <c r="H452" s="3">
        <v>60.75</v>
      </c>
      <c r="I452" s="3">
        <v>-8.1950000000000003</v>
      </c>
      <c r="J452" s="3">
        <v>-7.3979999999999997</v>
      </c>
      <c r="K452" s="3">
        <v>-7.4139999999999997</v>
      </c>
    </row>
    <row r="453" spans="1:11" x14ac:dyDescent="0.2">
      <c r="A453" s="1">
        <v>5</v>
      </c>
      <c r="B453" s="1">
        <v>23</v>
      </c>
      <c r="C453" s="1"/>
      <c r="D453" s="1">
        <v>3</v>
      </c>
      <c r="E453" s="1" t="s">
        <v>10</v>
      </c>
      <c r="F453">
        <v>-100.989</v>
      </c>
      <c r="G453">
        <v>-70.076999999999998</v>
      </c>
      <c r="H453" s="3">
        <v>-153.054</v>
      </c>
      <c r="I453" s="3">
        <v>21.733000000000001</v>
      </c>
      <c r="J453" s="3">
        <v>19.206</v>
      </c>
      <c r="K453" s="3">
        <v>19.245999999999999</v>
      </c>
    </row>
    <row r="454" spans="1:11" x14ac:dyDescent="0.2">
      <c r="A454" s="1">
        <v>5</v>
      </c>
      <c r="B454" s="1">
        <v>23</v>
      </c>
      <c r="C454" s="1"/>
      <c r="D454" s="1">
        <v>2</v>
      </c>
      <c r="E454" s="1" t="s">
        <v>7</v>
      </c>
      <c r="F454">
        <v>13.333</v>
      </c>
      <c r="G454">
        <v>9.1630000000000003</v>
      </c>
      <c r="H454" s="3">
        <v>124.858</v>
      </c>
      <c r="I454" s="3">
        <v>-12.179</v>
      </c>
      <c r="J454" s="3">
        <v>-14.234</v>
      </c>
      <c r="K454" s="3">
        <v>-14.265000000000001</v>
      </c>
    </row>
    <row r="455" spans="1:11" x14ac:dyDescent="0.2">
      <c r="A455" s="1">
        <v>5</v>
      </c>
      <c r="B455" s="1">
        <v>23</v>
      </c>
      <c r="C455" s="1"/>
      <c r="D455" s="1">
        <v>2</v>
      </c>
      <c r="E455" s="1" t="s">
        <v>8</v>
      </c>
      <c r="F455">
        <v>-15.635</v>
      </c>
      <c r="G455">
        <v>-10.625</v>
      </c>
      <c r="H455" s="3">
        <v>-122.087</v>
      </c>
      <c r="I455" s="3">
        <v>18.707999999999998</v>
      </c>
      <c r="J455" s="3">
        <v>15.622999999999999</v>
      </c>
      <c r="K455" s="3">
        <v>15.656000000000001</v>
      </c>
    </row>
    <row r="456" spans="1:11" x14ac:dyDescent="0.2">
      <c r="A456" s="1">
        <v>5</v>
      </c>
      <c r="B456" s="1">
        <v>23</v>
      </c>
      <c r="C456" s="1"/>
      <c r="D456" s="1">
        <v>2</v>
      </c>
      <c r="E456" s="1" t="s">
        <v>9</v>
      </c>
      <c r="F456">
        <v>8.7780000000000005</v>
      </c>
      <c r="G456">
        <v>5.9960000000000004</v>
      </c>
      <c r="H456" s="3">
        <v>74.48</v>
      </c>
      <c r="I456" s="3">
        <v>-9.2870000000000008</v>
      </c>
      <c r="J456" s="3">
        <v>-9.048</v>
      </c>
      <c r="K456" s="3">
        <v>-9.0670000000000002</v>
      </c>
    </row>
    <row r="457" spans="1:11" x14ac:dyDescent="0.2">
      <c r="A457" s="1">
        <v>5</v>
      </c>
      <c r="B457" s="1">
        <v>23</v>
      </c>
      <c r="C457" s="1"/>
      <c r="D457" s="1">
        <v>2</v>
      </c>
      <c r="E457" s="1" t="s">
        <v>10</v>
      </c>
      <c r="F457">
        <v>-135.267</v>
      </c>
      <c r="G457">
        <v>-93.804000000000002</v>
      </c>
      <c r="H457" s="3">
        <v>-253.124</v>
      </c>
      <c r="I457" s="3">
        <v>33.695</v>
      </c>
      <c r="J457" s="3">
        <v>31.373000000000001</v>
      </c>
      <c r="K457" s="3">
        <v>31.44</v>
      </c>
    </row>
    <row r="458" spans="1:11" x14ac:dyDescent="0.2">
      <c r="A458" s="1">
        <v>5</v>
      </c>
      <c r="B458" s="1">
        <v>23</v>
      </c>
      <c r="C458" s="1"/>
      <c r="D458" s="1">
        <v>1</v>
      </c>
      <c r="E458" s="1" t="s">
        <v>7</v>
      </c>
      <c r="F458">
        <v>7.69</v>
      </c>
      <c r="G458">
        <v>5.391</v>
      </c>
      <c r="H458" s="3">
        <v>97.167000000000002</v>
      </c>
      <c r="I458" s="3">
        <v>6.0350000000000001</v>
      </c>
      <c r="J458" s="3">
        <v>-8.6639999999999997</v>
      </c>
      <c r="K458" s="3">
        <v>-8.6829999999999998</v>
      </c>
    </row>
    <row r="459" spans="1:11" x14ac:dyDescent="0.2">
      <c r="A459" s="1">
        <v>5</v>
      </c>
      <c r="B459" s="1">
        <v>23</v>
      </c>
      <c r="C459" s="1"/>
      <c r="D459" s="1">
        <v>1</v>
      </c>
      <c r="E459" s="1" t="s">
        <v>8</v>
      </c>
      <c r="F459">
        <v>-6.3710000000000004</v>
      </c>
      <c r="G459">
        <v>-4.226</v>
      </c>
      <c r="H459" s="3">
        <v>-298.13400000000001</v>
      </c>
      <c r="I459" s="3">
        <v>21.065999999999999</v>
      </c>
      <c r="J459" s="3">
        <v>31.550999999999998</v>
      </c>
      <c r="K459" s="3">
        <v>31.617999999999999</v>
      </c>
    </row>
    <row r="460" spans="1:11" x14ac:dyDescent="0.2">
      <c r="A460" s="1">
        <v>5</v>
      </c>
      <c r="B460" s="1">
        <v>23</v>
      </c>
      <c r="C460" s="1"/>
      <c r="D460" s="1">
        <v>1</v>
      </c>
      <c r="E460" s="1" t="s">
        <v>9</v>
      </c>
      <c r="F460">
        <v>3.7</v>
      </c>
      <c r="G460">
        <v>2.5310000000000001</v>
      </c>
      <c r="H460" s="3">
        <v>103.842</v>
      </c>
      <c r="I460" s="3">
        <v>-6.5190000000000001</v>
      </c>
      <c r="J460" s="3">
        <v>-10.583</v>
      </c>
      <c r="K460" s="3">
        <v>-10.605</v>
      </c>
    </row>
    <row r="461" spans="1:11" x14ac:dyDescent="0.2">
      <c r="A461" s="1">
        <v>5</v>
      </c>
      <c r="B461" s="1">
        <v>23</v>
      </c>
      <c r="C461" s="1"/>
      <c r="D461" s="1">
        <v>1</v>
      </c>
      <c r="E461" s="1" t="s">
        <v>10</v>
      </c>
      <c r="F461">
        <v>-166.56800000000001</v>
      </c>
      <c r="G461">
        <v>-115.521</v>
      </c>
      <c r="H461" s="3">
        <v>-356.60899999999998</v>
      </c>
      <c r="I461" s="3">
        <v>42.945</v>
      </c>
      <c r="J461" s="3">
        <v>43.197000000000003</v>
      </c>
      <c r="K461" s="3">
        <v>43.287999999999997</v>
      </c>
    </row>
    <row r="462" spans="1:11" x14ac:dyDescent="0.2">
      <c r="A462" s="1">
        <v>6</v>
      </c>
      <c r="B462" s="1">
        <v>6</v>
      </c>
      <c r="C462" s="1"/>
      <c r="D462" s="1">
        <v>5</v>
      </c>
      <c r="E462" s="1" t="s">
        <v>7</v>
      </c>
      <c r="F462">
        <v>-103.11499999999999</v>
      </c>
      <c r="G462">
        <v>-98.412999999999997</v>
      </c>
      <c r="H462" s="3">
        <v>6.3929999999999998</v>
      </c>
      <c r="I462" s="3">
        <v>40.247999999999998</v>
      </c>
      <c r="J462" s="3">
        <v>-3.8860000000000001</v>
      </c>
      <c r="K462" s="3">
        <v>-3.8940000000000001</v>
      </c>
    </row>
    <row r="463" spans="1:11" x14ac:dyDescent="0.2">
      <c r="A463" s="1">
        <v>6</v>
      </c>
      <c r="B463" s="1">
        <v>6</v>
      </c>
      <c r="C463" s="1"/>
      <c r="D463" s="1">
        <v>5</v>
      </c>
      <c r="E463" s="1" t="s">
        <v>8</v>
      </c>
      <c r="F463">
        <v>75.753</v>
      </c>
      <c r="G463">
        <v>57.813000000000002</v>
      </c>
      <c r="H463" s="3">
        <v>-5.0890000000000004</v>
      </c>
      <c r="I463" s="3">
        <v>-25.706</v>
      </c>
      <c r="J463" s="3">
        <v>1.42</v>
      </c>
      <c r="K463" s="3">
        <v>1.423</v>
      </c>
    </row>
    <row r="464" spans="1:11" x14ac:dyDescent="0.2">
      <c r="A464" s="1">
        <v>6</v>
      </c>
      <c r="B464" s="1">
        <v>6</v>
      </c>
      <c r="C464" s="1"/>
      <c r="D464" s="1">
        <v>5</v>
      </c>
      <c r="E464" s="1" t="s">
        <v>9</v>
      </c>
      <c r="F464">
        <v>-54.201999999999998</v>
      </c>
      <c r="G464">
        <v>-47.341000000000001</v>
      </c>
      <c r="H464" s="3">
        <v>3.415</v>
      </c>
      <c r="I464" s="3">
        <v>18.82</v>
      </c>
      <c r="J464" s="3">
        <v>-1.6080000000000001</v>
      </c>
      <c r="K464" s="3">
        <v>-1.611</v>
      </c>
    </row>
    <row r="465" spans="1:11" x14ac:dyDescent="0.2">
      <c r="A465" s="1">
        <v>6</v>
      </c>
      <c r="B465" s="1">
        <v>6</v>
      </c>
      <c r="C465" s="1"/>
      <c r="D465" s="1">
        <v>5</v>
      </c>
      <c r="E465" s="1" t="s">
        <v>10</v>
      </c>
      <c r="F465">
        <v>-145.28700000000001</v>
      </c>
      <c r="G465">
        <v>-143.381</v>
      </c>
      <c r="H465" s="3">
        <v>2.7050000000000001</v>
      </c>
      <c r="I465" s="3">
        <v>17.041</v>
      </c>
      <c r="J465" s="3">
        <v>-1.645</v>
      </c>
      <c r="K465" s="3">
        <v>-1.649</v>
      </c>
    </row>
    <row r="466" spans="1:11" x14ac:dyDescent="0.2">
      <c r="A466" s="1">
        <v>6</v>
      </c>
      <c r="B466" s="1">
        <v>6</v>
      </c>
      <c r="C466" s="1"/>
      <c r="D466" s="1">
        <v>4</v>
      </c>
      <c r="E466" s="1" t="s">
        <v>7</v>
      </c>
      <c r="F466">
        <v>-58.078000000000003</v>
      </c>
      <c r="G466">
        <v>-30.221</v>
      </c>
      <c r="H466" s="3">
        <v>9.7219999999999995</v>
      </c>
      <c r="I466" s="3">
        <v>86.245000000000005</v>
      </c>
      <c r="J466" s="3">
        <v>-8.5519999999999996</v>
      </c>
      <c r="K466" s="3">
        <v>-8.5709999999999997</v>
      </c>
    </row>
    <row r="467" spans="1:11" x14ac:dyDescent="0.2">
      <c r="A467" s="1">
        <v>6</v>
      </c>
      <c r="B467" s="1">
        <v>6</v>
      </c>
      <c r="C467" s="1"/>
      <c r="D467" s="1">
        <v>4</v>
      </c>
      <c r="E467" s="1" t="s">
        <v>8</v>
      </c>
      <c r="F467">
        <v>56.392000000000003</v>
      </c>
      <c r="G467">
        <v>33.299999999999997</v>
      </c>
      <c r="H467" s="3">
        <v>-6.1550000000000002</v>
      </c>
      <c r="I467" s="3">
        <v>-51.77</v>
      </c>
      <c r="J467" s="3">
        <v>4.91</v>
      </c>
      <c r="K467" s="3">
        <v>4.9210000000000003</v>
      </c>
    </row>
    <row r="468" spans="1:11" x14ac:dyDescent="0.2">
      <c r="A468" s="1">
        <v>6</v>
      </c>
      <c r="B468" s="1">
        <v>6</v>
      </c>
      <c r="C468" s="1"/>
      <c r="D468" s="1">
        <v>4</v>
      </c>
      <c r="E468" s="1" t="s">
        <v>9</v>
      </c>
      <c r="F468">
        <v>-34.688000000000002</v>
      </c>
      <c r="G468">
        <v>-19.248999999999999</v>
      </c>
      <c r="H468" s="3">
        <v>4.7869999999999999</v>
      </c>
      <c r="I468" s="3">
        <v>41.13</v>
      </c>
      <c r="J468" s="3">
        <v>-4.08</v>
      </c>
      <c r="K468" s="3">
        <v>-4.0880000000000001</v>
      </c>
    </row>
    <row r="469" spans="1:11" x14ac:dyDescent="0.2">
      <c r="A469" s="1">
        <v>6</v>
      </c>
      <c r="B469" s="1">
        <v>6</v>
      </c>
      <c r="C469" s="1"/>
      <c r="D469" s="1">
        <v>4</v>
      </c>
      <c r="E469" s="1" t="s">
        <v>10</v>
      </c>
      <c r="F469">
        <v>-315.93799999999999</v>
      </c>
      <c r="G469">
        <v>-249.34299999999999</v>
      </c>
      <c r="H469" s="3">
        <v>8.4659999999999993</v>
      </c>
      <c r="I469" s="3">
        <v>58.991</v>
      </c>
      <c r="J469" s="3">
        <v>-5.883</v>
      </c>
      <c r="K469" s="3">
        <v>-5.8959999999999999</v>
      </c>
    </row>
    <row r="470" spans="1:11" x14ac:dyDescent="0.2">
      <c r="A470" s="1">
        <v>6</v>
      </c>
      <c r="B470" s="1">
        <v>6</v>
      </c>
      <c r="C470" s="1"/>
      <c r="D470" s="1">
        <v>3</v>
      </c>
      <c r="E470" s="1" t="s">
        <v>7</v>
      </c>
      <c r="F470">
        <v>-73.587000000000003</v>
      </c>
      <c r="G470">
        <v>-47.856999999999999</v>
      </c>
      <c r="H470" s="3">
        <v>12.653</v>
      </c>
      <c r="I470" s="3">
        <v>105.599</v>
      </c>
      <c r="J470" s="3">
        <v>-10.077</v>
      </c>
      <c r="K470" s="3">
        <v>-10.098000000000001</v>
      </c>
    </row>
    <row r="471" spans="1:11" x14ac:dyDescent="0.2">
      <c r="A471" s="1">
        <v>6</v>
      </c>
      <c r="B471" s="1">
        <v>6</v>
      </c>
      <c r="C471" s="1"/>
      <c r="D471" s="1">
        <v>3</v>
      </c>
      <c r="E471" s="1" t="s">
        <v>8</v>
      </c>
      <c r="F471">
        <v>63.656999999999996</v>
      </c>
      <c r="G471">
        <v>40.335999999999999</v>
      </c>
      <c r="H471" s="3">
        <v>-10.314</v>
      </c>
      <c r="I471" s="3">
        <v>-75.826999999999998</v>
      </c>
      <c r="J471" s="3">
        <v>7.2149999999999999</v>
      </c>
      <c r="K471" s="3">
        <v>7.23</v>
      </c>
    </row>
    <row r="472" spans="1:11" x14ac:dyDescent="0.2">
      <c r="A472" s="1">
        <v>6</v>
      </c>
      <c r="B472" s="1">
        <v>6</v>
      </c>
      <c r="C472" s="1"/>
      <c r="D472" s="1">
        <v>3</v>
      </c>
      <c r="E472" s="1" t="s">
        <v>9</v>
      </c>
      <c r="F472">
        <v>-41.588999999999999</v>
      </c>
      <c r="G472">
        <v>-26.725000000000001</v>
      </c>
      <c r="H472" s="3">
        <v>6.9359999999999999</v>
      </c>
      <c r="I472" s="3">
        <v>54.247</v>
      </c>
      <c r="J472" s="3">
        <v>-5.24</v>
      </c>
      <c r="K472" s="3">
        <v>-5.2510000000000003</v>
      </c>
    </row>
    <row r="473" spans="1:11" x14ac:dyDescent="0.2">
      <c r="A473" s="1">
        <v>6</v>
      </c>
      <c r="B473" s="1">
        <v>6</v>
      </c>
      <c r="C473" s="1"/>
      <c r="D473" s="1">
        <v>3</v>
      </c>
      <c r="E473" s="1" t="s">
        <v>10</v>
      </c>
      <c r="F473">
        <v>-485.03300000000002</v>
      </c>
      <c r="G473">
        <v>-352.89</v>
      </c>
      <c r="H473" s="3">
        <v>16.326000000000001</v>
      </c>
      <c r="I473" s="3">
        <v>121.95099999999999</v>
      </c>
      <c r="J473" s="3">
        <v>-12.295</v>
      </c>
      <c r="K473" s="3">
        <v>-12.321</v>
      </c>
    </row>
    <row r="474" spans="1:11" x14ac:dyDescent="0.2">
      <c r="A474" s="1">
        <v>6</v>
      </c>
      <c r="B474" s="1">
        <v>6</v>
      </c>
      <c r="C474" s="1"/>
      <c r="D474" s="1">
        <v>2</v>
      </c>
      <c r="E474" s="1" t="s">
        <v>7</v>
      </c>
      <c r="F474">
        <v>-63.734000000000002</v>
      </c>
      <c r="G474">
        <v>-39.029000000000003</v>
      </c>
      <c r="H474" s="3">
        <v>11.224</v>
      </c>
      <c r="I474" s="3">
        <v>112.64100000000001</v>
      </c>
      <c r="J474" s="3">
        <v>-10.81</v>
      </c>
      <c r="K474" s="3">
        <v>-10.832000000000001</v>
      </c>
    </row>
    <row r="475" spans="1:11" x14ac:dyDescent="0.2">
      <c r="A475" s="1">
        <v>6</v>
      </c>
      <c r="B475" s="1">
        <v>6</v>
      </c>
      <c r="C475" s="1"/>
      <c r="D475" s="1">
        <v>2</v>
      </c>
      <c r="E475" s="1" t="s">
        <v>8</v>
      </c>
      <c r="F475">
        <v>66.477000000000004</v>
      </c>
      <c r="G475">
        <v>40.883000000000003</v>
      </c>
      <c r="H475" s="3">
        <v>-18.190999999999999</v>
      </c>
      <c r="I475" s="3">
        <v>-108.303</v>
      </c>
      <c r="J475" s="3">
        <v>10.226000000000001</v>
      </c>
      <c r="K475" s="3">
        <v>10.247999999999999</v>
      </c>
    </row>
    <row r="476" spans="1:11" x14ac:dyDescent="0.2">
      <c r="A476" s="1">
        <v>6</v>
      </c>
      <c r="B476" s="1">
        <v>6</v>
      </c>
      <c r="C476" s="1"/>
      <c r="D476" s="1">
        <v>2</v>
      </c>
      <c r="E476" s="1" t="s">
        <v>9</v>
      </c>
      <c r="F476">
        <v>-39.457999999999998</v>
      </c>
      <c r="G476">
        <v>-24.216000000000001</v>
      </c>
      <c r="H476" s="3">
        <v>8.7639999999999993</v>
      </c>
      <c r="I476" s="3">
        <v>66.400000000000006</v>
      </c>
      <c r="J476" s="3">
        <v>-6.3739999999999997</v>
      </c>
      <c r="K476" s="3">
        <v>-6.3879999999999999</v>
      </c>
    </row>
    <row r="477" spans="1:11" x14ac:dyDescent="0.2">
      <c r="A477" s="1">
        <v>6</v>
      </c>
      <c r="B477" s="1">
        <v>6</v>
      </c>
      <c r="C477" s="1"/>
      <c r="D477" s="1">
        <v>2</v>
      </c>
      <c r="E477" s="1" t="s">
        <v>10</v>
      </c>
      <c r="F477">
        <v>-652.40899999999999</v>
      </c>
      <c r="G477">
        <v>-455.19200000000001</v>
      </c>
      <c r="H477" s="3">
        <v>25.396000000000001</v>
      </c>
      <c r="I477" s="3">
        <v>199.00399999999999</v>
      </c>
      <c r="J477" s="3">
        <v>-20.062999999999999</v>
      </c>
      <c r="K477" s="3">
        <v>-20.106000000000002</v>
      </c>
    </row>
    <row r="478" spans="1:11" x14ac:dyDescent="0.2">
      <c r="A478" s="1">
        <v>6</v>
      </c>
      <c r="B478" s="1">
        <v>6</v>
      </c>
      <c r="C478" s="1"/>
      <c r="D478" s="1">
        <v>1</v>
      </c>
      <c r="E478" s="1" t="s">
        <v>7</v>
      </c>
      <c r="F478">
        <v>-48.646000000000001</v>
      </c>
      <c r="G478">
        <v>-29.867999999999999</v>
      </c>
      <c r="H478" s="3">
        <v>-9.6370000000000005</v>
      </c>
      <c r="I478" s="3">
        <v>85.492000000000004</v>
      </c>
      <c r="J478" s="3">
        <v>-8.5489999999999995</v>
      </c>
      <c r="K478" s="3">
        <v>-8.5670000000000002</v>
      </c>
    </row>
    <row r="479" spans="1:11" x14ac:dyDescent="0.2">
      <c r="A479" s="1">
        <v>6</v>
      </c>
      <c r="B479" s="1">
        <v>6</v>
      </c>
      <c r="C479" s="1"/>
      <c r="D479" s="1">
        <v>1</v>
      </c>
      <c r="E479" s="1" t="s">
        <v>8</v>
      </c>
      <c r="F479">
        <v>14.334</v>
      </c>
      <c r="G479">
        <v>8.8940000000000001</v>
      </c>
      <c r="H479" s="3">
        <v>-20.994</v>
      </c>
      <c r="I479" s="3">
        <v>-278.86700000000002</v>
      </c>
      <c r="J479" s="3">
        <v>28.059000000000001</v>
      </c>
      <c r="K479" s="3">
        <v>28.119</v>
      </c>
    </row>
    <row r="480" spans="1:11" x14ac:dyDescent="0.2">
      <c r="A480" s="1">
        <v>6</v>
      </c>
      <c r="B480" s="1">
        <v>6</v>
      </c>
      <c r="C480" s="1"/>
      <c r="D480" s="1">
        <v>1</v>
      </c>
      <c r="E480" s="1" t="s">
        <v>9</v>
      </c>
      <c r="F480">
        <v>-16.574000000000002</v>
      </c>
      <c r="G480">
        <v>-10.201000000000001</v>
      </c>
      <c r="H480" s="3">
        <v>7.2549999999999999</v>
      </c>
      <c r="I480" s="3">
        <v>95.578999999999994</v>
      </c>
      <c r="J480" s="3">
        <v>-9.6340000000000003</v>
      </c>
      <c r="K480" s="3">
        <v>-9.6539999999999999</v>
      </c>
    </row>
    <row r="481" spans="1:11" x14ac:dyDescent="0.2">
      <c r="A481" s="1">
        <v>6</v>
      </c>
      <c r="B481" s="1">
        <v>6</v>
      </c>
      <c r="C481" s="1"/>
      <c r="D481" s="1">
        <v>1</v>
      </c>
      <c r="E481" s="1" t="s">
        <v>10</v>
      </c>
      <c r="F481">
        <v>-814.94600000000003</v>
      </c>
      <c r="G481">
        <v>-554.06299999999999</v>
      </c>
      <c r="H481" s="3">
        <v>32.198</v>
      </c>
      <c r="I481" s="3">
        <v>277.91000000000003</v>
      </c>
      <c r="J481" s="3">
        <v>-28.096</v>
      </c>
      <c r="K481" s="3">
        <v>-28.155000000000001</v>
      </c>
    </row>
    <row r="482" spans="1:11" x14ac:dyDescent="0.2">
      <c r="A482" s="1">
        <v>6</v>
      </c>
      <c r="B482" s="1">
        <v>12</v>
      </c>
      <c r="C482" s="1"/>
      <c r="D482" s="1">
        <v>5</v>
      </c>
      <c r="E482" s="1" t="s">
        <v>7</v>
      </c>
      <c r="F482">
        <v>-0.182</v>
      </c>
      <c r="G482">
        <v>-0.79700000000000004</v>
      </c>
      <c r="H482" s="3">
        <v>11.907999999999999</v>
      </c>
      <c r="I482" s="3">
        <v>76.706000000000003</v>
      </c>
      <c r="J482" s="3">
        <v>-7.4960000000000004</v>
      </c>
      <c r="K482" s="3">
        <v>-7.5119999999999996</v>
      </c>
    </row>
    <row r="483" spans="1:11" x14ac:dyDescent="0.2">
      <c r="A483" s="1">
        <v>6</v>
      </c>
      <c r="B483" s="1">
        <v>12</v>
      </c>
      <c r="C483" s="1"/>
      <c r="D483" s="1">
        <v>5</v>
      </c>
      <c r="E483" s="1" t="s">
        <v>8</v>
      </c>
      <c r="F483">
        <v>-0.20100000000000001</v>
      </c>
      <c r="G483">
        <v>0.82799999999999996</v>
      </c>
      <c r="H483" s="3">
        <v>-10.374000000000001</v>
      </c>
      <c r="I483" s="3">
        <v>-59.673999999999999</v>
      </c>
      <c r="J483" s="3">
        <v>5.391</v>
      </c>
      <c r="K483" s="3">
        <v>5.4029999999999996</v>
      </c>
    </row>
    <row r="484" spans="1:11" x14ac:dyDescent="0.2">
      <c r="A484" s="1">
        <v>6</v>
      </c>
      <c r="B484" s="1">
        <v>12</v>
      </c>
      <c r="C484" s="1"/>
      <c r="D484" s="1">
        <v>5</v>
      </c>
      <c r="E484" s="1" t="s">
        <v>9</v>
      </c>
      <c r="F484">
        <v>6.0000000000000001E-3</v>
      </c>
      <c r="G484">
        <v>-0.49199999999999999</v>
      </c>
      <c r="H484" s="3">
        <v>6.7350000000000003</v>
      </c>
      <c r="I484" s="3">
        <v>41.097999999999999</v>
      </c>
      <c r="J484" s="3">
        <v>-3.9049999999999998</v>
      </c>
      <c r="K484" s="3">
        <v>-3.9129999999999998</v>
      </c>
    </row>
    <row r="485" spans="1:11" x14ac:dyDescent="0.2">
      <c r="A485" s="1">
        <v>6</v>
      </c>
      <c r="B485" s="1">
        <v>12</v>
      </c>
      <c r="C485" s="1"/>
      <c r="D485" s="1">
        <v>5</v>
      </c>
      <c r="E485" s="1" t="s">
        <v>10</v>
      </c>
      <c r="F485">
        <v>-280.14699999999999</v>
      </c>
      <c r="G485">
        <v>-283.64400000000001</v>
      </c>
      <c r="H485" s="3">
        <v>-0.42499999999999999</v>
      </c>
      <c r="I485" s="3">
        <v>-2.3140000000000001</v>
      </c>
      <c r="J485" s="3">
        <v>0.157</v>
      </c>
      <c r="K485" s="3">
        <v>0.157</v>
      </c>
    </row>
    <row r="486" spans="1:11" x14ac:dyDescent="0.2">
      <c r="A486" s="1">
        <v>6</v>
      </c>
      <c r="B486" s="1">
        <v>12</v>
      </c>
      <c r="C486" s="1"/>
      <c r="D486" s="1">
        <v>4</v>
      </c>
      <c r="E486" s="1" t="s">
        <v>7</v>
      </c>
      <c r="F486">
        <v>-7.7409999999999997</v>
      </c>
      <c r="G486">
        <v>-7.8</v>
      </c>
      <c r="H486" s="3">
        <v>15.601000000000001</v>
      </c>
      <c r="I486" s="3">
        <v>131.869</v>
      </c>
      <c r="J486" s="3">
        <v>-13.195</v>
      </c>
      <c r="K486" s="3">
        <v>-13.223000000000001</v>
      </c>
    </row>
    <row r="487" spans="1:11" x14ac:dyDescent="0.2">
      <c r="A487" s="1">
        <v>6</v>
      </c>
      <c r="B487" s="1">
        <v>12</v>
      </c>
      <c r="C487" s="1"/>
      <c r="D487" s="1">
        <v>4</v>
      </c>
      <c r="E487" s="1" t="s">
        <v>8</v>
      </c>
      <c r="F487">
        <v>4.694</v>
      </c>
      <c r="G487">
        <v>4.8109999999999999</v>
      </c>
      <c r="H487" s="3">
        <v>-12.249000000000001</v>
      </c>
      <c r="I487" s="3">
        <v>-99.132000000000005</v>
      </c>
      <c r="J487" s="3">
        <v>9.8620000000000001</v>
      </c>
      <c r="K487" s="3">
        <v>9.8829999999999991</v>
      </c>
    </row>
    <row r="488" spans="1:11" x14ac:dyDescent="0.2">
      <c r="A488" s="1">
        <v>6</v>
      </c>
      <c r="B488" s="1">
        <v>12</v>
      </c>
      <c r="C488" s="1"/>
      <c r="D488" s="1">
        <v>4</v>
      </c>
      <c r="E488" s="1" t="s">
        <v>9</v>
      </c>
      <c r="F488">
        <v>-3.7679999999999998</v>
      </c>
      <c r="G488">
        <v>-3.8220000000000001</v>
      </c>
      <c r="H488" s="3">
        <v>8.43</v>
      </c>
      <c r="I488" s="3">
        <v>69.75</v>
      </c>
      <c r="J488" s="3">
        <v>-6.9870000000000001</v>
      </c>
      <c r="K488" s="3">
        <v>-7.0019999999999998</v>
      </c>
    </row>
    <row r="489" spans="1:11" x14ac:dyDescent="0.2">
      <c r="A489" s="1">
        <v>6</v>
      </c>
      <c r="B489" s="1">
        <v>12</v>
      </c>
      <c r="C489" s="1"/>
      <c r="D489" s="1">
        <v>4</v>
      </c>
      <c r="E489" s="1" t="s">
        <v>10</v>
      </c>
      <c r="F489">
        <v>-591.80999999999995</v>
      </c>
      <c r="G489">
        <v>-470.14800000000002</v>
      </c>
      <c r="H489" s="3">
        <v>-1.423</v>
      </c>
      <c r="I489" s="3">
        <v>-9.0809999999999995</v>
      </c>
      <c r="J489" s="3">
        <v>0.84799999999999998</v>
      </c>
      <c r="K489" s="3">
        <v>0.85</v>
      </c>
    </row>
    <row r="490" spans="1:11" x14ac:dyDescent="0.2">
      <c r="A490" s="1">
        <v>6</v>
      </c>
      <c r="B490" s="1">
        <v>12</v>
      </c>
      <c r="C490" s="1"/>
      <c r="D490" s="1">
        <v>3</v>
      </c>
      <c r="E490" s="1" t="s">
        <v>7</v>
      </c>
      <c r="F490">
        <v>-3.0249999999999999</v>
      </c>
      <c r="G490">
        <v>-3.0880000000000001</v>
      </c>
      <c r="H490" s="3">
        <v>21.922000000000001</v>
      </c>
      <c r="I490" s="3">
        <v>180.57499999999999</v>
      </c>
      <c r="J490" s="3">
        <v>-17.609000000000002</v>
      </c>
      <c r="K490" s="3">
        <v>-17.646000000000001</v>
      </c>
    </row>
    <row r="491" spans="1:11" x14ac:dyDescent="0.2">
      <c r="A491" s="1">
        <v>6</v>
      </c>
      <c r="B491" s="1">
        <v>12</v>
      </c>
      <c r="C491" s="1"/>
      <c r="D491" s="1">
        <v>3</v>
      </c>
      <c r="E491" s="1" t="s">
        <v>8</v>
      </c>
      <c r="F491">
        <v>1.734</v>
      </c>
      <c r="G491">
        <v>2.38</v>
      </c>
      <c r="H491" s="3">
        <v>-19.355</v>
      </c>
      <c r="I491" s="3">
        <v>-147.476</v>
      </c>
      <c r="J491" s="3">
        <v>14.423999999999999</v>
      </c>
      <c r="K491" s="3">
        <v>14.455</v>
      </c>
    </row>
    <row r="492" spans="1:11" x14ac:dyDescent="0.2">
      <c r="A492" s="1">
        <v>6</v>
      </c>
      <c r="B492" s="1">
        <v>12</v>
      </c>
      <c r="C492" s="1"/>
      <c r="D492" s="1">
        <v>3</v>
      </c>
      <c r="E492" s="1" t="s">
        <v>9</v>
      </c>
      <c r="F492">
        <v>-1.4419999999999999</v>
      </c>
      <c r="G492">
        <v>-1.657</v>
      </c>
      <c r="H492" s="3">
        <v>12.497</v>
      </c>
      <c r="I492" s="3">
        <v>99.113</v>
      </c>
      <c r="J492" s="3">
        <v>-9.7070000000000007</v>
      </c>
      <c r="K492" s="3">
        <v>-9.7279999999999998</v>
      </c>
    </row>
    <row r="493" spans="1:11" x14ac:dyDescent="0.2">
      <c r="A493" s="1">
        <v>6</v>
      </c>
      <c r="B493" s="1">
        <v>12</v>
      </c>
      <c r="C493" s="1"/>
      <c r="D493" s="1">
        <v>3</v>
      </c>
      <c r="E493" s="1" t="s">
        <v>10</v>
      </c>
      <c r="F493">
        <v>-906.03800000000001</v>
      </c>
      <c r="G493">
        <v>-660.11900000000003</v>
      </c>
      <c r="H493" s="3">
        <v>-3.0339999999999998</v>
      </c>
      <c r="I493" s="3">
        <v>-21.734000000000002</v>
      </c>
      <c r="J493" s="3">
        <v>2.1739999999999999</v>
      </c>
      <c r="K493" s="3">
        <v>2.1779999999999999</v>
      </c>
    </row>
    <row r="494" spans="1:11" x14ac:dyDescent="0.2">
      <c r="A494" s="1">
        <v>6</v>
      </c>
      <c r="B494" s="1">
        <v>12</v>
      </c>
      <c r="C494" s="1"/>
      <c r="D494" s="1">
        <v>2</v>
      </c>
      <c r="E494" s="1" t="s">
        <v>7</v>
      </c>
      <c r="F494">
        <v>-2.2349999999999999</v>
      </c>
      <c r="G494">
        <v>-2.5979999999999999</v>
      </c>
      <c r="H494" s="3">
        <v>19.738</v>
      </c>
      <c r="I494" s="3">
        <v>191.42599999999999</v>
      </c>
      <c r="J494" s="3">
        <v>-18.678999999999998</v>
      </c>
      <c r="K494" s="3">
        <v>-18.719000000000001</v>
      </c>
    </row>
    <row r="495" spans="1:11" x14ac:dyDescent="0.2">
      <c r="A495" s="1">
        <v>6</v>
      </c>
      <c r="B495" s="1">
        <v>12</v>
      </c>
      <c r="C495" s="1"/>
      <c r="D495" s="1">
        <v>2</v>
      </c>
      <c r="E495" s="1" t="s">
        <v>8</v>
      </c>
      <c r="F495">
        <v>-3.2370000000000001</v>
      </c>
      <c r="G495">
        <v>-0.83599999999999997</v>
      </c>
      <c r="H495" s="3">
        <v>-25.945</v>
      </c>
      <c r="I495" s="3">
        <v>-196.30199999999999</v>
      </c>
      <c r="J495" s="3">
        <v>19.077999999999999</v>
      </c>
      <c r="K495" s="3">
        <v>19.117999999999999</v>
      </c>
    </row>
    <row r="496" spans="1:11" x14ac:dyDescent="0.2">
      <c r="A496" s="1">
        <v>6</v>
      </c>
      <c r="B496" s="1">
        <v>12</v>
      </c>
      <c r="C496" s="1"/>
      <c r="D496" s="1">
        <v>2</v>
      </c>
      <c r="E496" s="1" t="s">
        <v>9</v>
      </c>
      <c r="F496">
        <v>0.30399999999999999</v>
      </c>
      <c r="G496">
        <v>-0.53400000000000003</v>
      </c>
      <c r="H496" s="3">
        <v>13.771000000000001</v>
      </c>
      <c r="I496" s="3">
        <v>117.273</v>
      </c>
      <c r="J496" s="3">
        <v>-11.441000000000001</v>
      </c>
      <c r="K496" s="3">
        <v>-11.465999999999999</v>
      </c>
    </row>
    <row r="497" spans="1:11" x14ac:dyDescent="0.2">
      <c r="A497" s="1">
        <v>6</v>
      </c>
      <c r="B497" s="1">
        <v>12</v>
      </c>
      <c r="C497" s="1"/>
      <c r="D497" s="1">
        <v>2</v>
      </c>
      <c r="E497" s="1" t="s">
        <v>10</v>
      </c>
      <c r="F497">
        <v>-1222.3119999999999</v>
      </c>
      <c r="G497">
        <v>-851.54499999999996</v>
      </c>
      <c r="H497" s="3">
        <v>-5.0679999999999996</v>
      </c>
      <c r="I497" s="3">
        <v>-38.856000000000002</v>
      </c>
      <c r="J497" s="3">
        <v>3.9089999999999998</v>
      </c>
      <c r="K497" s="3">
        <v>3.9169999999999998</v>
      </c>
    </row>
    <row r="498" spans="1:11" x14ac:dyDescent="0.2">
      <c r="A498" s="1">
        <v>6</v>
      </c>
      <c r="B498" s="1">
        <v>12</v>
      </c>
      <c r="C498" s="1"/>
      <c r="D498" s="1">
        <v>1</v>
      </c>
      <c r="E498" s="1" t="s">
        <v>7</v>
      </c>
      <c r="F498">
        <v>-3.5289999999999999</v>
      </c>
      <c r="G498">
        <v>-2.653</v>
      </c>
      <c r="H498" s="3">
        <v>-11.624000000000001</v>
      </c>
      <c r="I498" s="3">
        <v>141.44499999999999</v>
      </c>
      <c r="J498" s="3">
        <v>-14.242000000000001</v>
      </c>
      <c r="K498" s="3">
        <v>-14.272</v>
      </c>
    </row>
    <row r="499" spans="1:11" x14ac:dyDescent="0.2">
      <c r="A499" s="1">
        <v>6</v>
      </c>
      <c r="B499" s="1">
        <v>12</v>
      </c>
      <c r="C499" s="1"/>
      <c r="D499" s="1">
        <v>1</v>
      </c>
      <c r="E499" s="1" t="s">
        <v>8</v>
      </c>
      <c r="F499">
        <v>-8.2240000000000002</v>
      </c>
      <c r="G499">
        <v>-4.7140000000000004</v>
      </c>
      <c r="H499" s="3">
        <v>-23.260999999999999</v>
      </c>
      <c r="I499" s="3">
        <v>-307.32400000000001</v>
      </c>
      <c r="J499" s="3">
        <v>30.905000000000001</v>
      </c>
      <c r="K499" s="3">
        <v>30.971</v>
      </c>
    </row>
    <row r="500" spans="1:11" x14ac:dyDescent="0.2">
      <c r="A500" s="1">
        <v>6</v>
      </c>
      <c r="B500" s="1">
        <v>12</v>
      </c>
      <c r="C500" s="1"/>
      <c r="D500" s="1">
        <v>1</v>
      </c>
      <c r="E500" s="1" t="s">
        <v>9</v>
      </c>
      <c r="F500">
        <v>1.236</v>
      </c>
      <c r="G500">
        <v>0.54200000000000004</v>
      </c>
      <c r="H500" s="3">
        <v>8.8239999999999998</v>
      </c>
      <c r="I500" s="3">
        <v>117.98399999999999</v>
      </c>
      <c r="J500" s="3">
        <v>-11.881</v>
      </c>
      <c r="K500" s="3">
        <v>-11.906000000000001</v>
      </c>
    </row>
    <row r="501" spans="1:11" x14ac:dyDescent="0.2">
      <c r="A501" s="1">
        <v>6</v>
      </c>
      <c r="B501" s="1">
        <v>12</v>
      </c>
      <c r="C501" s="1"/>
      <c r="D501" s="1">
        <v>1</v>
      </c>
      <c r="E501" s="1" t="s">
        <v>10</v>
      </c>
      <c r="F501">
        <v>-1545.6420000000001</v>
      </c>
      <c r="G501">
        <v>-1047.7850000000001</v>
      </c>
      <c r="H501" s="3">
        <v>-6.7210000000000001</v>
      </c>
      <c r="I501" s="3">
        <v>-59.146000000000001</v>
      </c>
      <c r="J501" s="3">
        <v>5.976</v>
      </c>
      <c r="K501" s="3">
        <v>5.9889999999999999</v>
      </c>
    </row>
    <row r="502" spans="1:11" x14ac:dyDescent="0.2">
      <c r="A502" s="1">
        <v>6</v>
      </c>
      <c r="B502" s="1">
        <v>18</v>
      </c>
      <c r="C502" s="1"/>
      <c r="D502" s="1">
        <v>5</v>
      </c>
      <c r="E502" s="1" t="s">
        <v>7</v>
      </c>
      <c r="F502">
        <v>53.896000000000001</v>
      </c>
      <c r="G502">
        <v>41.627000000000002</v>
      </c>
      <c r="H502" s="3">
        <v>11.132999999999999</v>
      </c>
      <c r="I502" s="3">
        <v>72.510000000000005</v>
      </c>
      <c r="J502" s="3">
        <v>-7.1230000000000002</v>
      </c>
      <c r="K502" s="3">
        <v>-7.1379999999999999</v>
      </c>
    </row>
    <row r="503" spans="1:11" x14ac:dyDescent="0.2">
      <c r="A503" s="1">
        <v>6</v>
      </c>
      <c r="B503" s="1">
        <v>18</v>
      </c>
      <c r="C503" s="1"/>
      <c r="D503" s="1">
        <v>5</v>
      </c>
      <c r="E503" s="1" t="s">
        <v>8</v>
      </c>
      <c r="F503">
        <v>-50.052</v>
      </c>
      <c r="G503">
        <v>-36.232999999999997</v>
      </c>
      <c r="H503" s="3">
        <v>-9.5939999999999994</v>
      </c>
      <c r="I503" s="3">
        <v>-54.698999999999998</v>
      </c>
      <c r="J503" s="3">
        <v>4.9180000000000001</v>
      </c>
      <c r="K503" s="3">
        <v>4.9290000000000003</v>
      </c>
    </row>
    <row r="504" spans="1:11" x14ac:dyDescent="0.2">
      <c r="A504" s="1">
        <v>6</v>
      </c>
      <c r="B504" s="1">
        <v>18</v>
      </c>
      <c r="C504" s="1"/>
      <c r="D504" s="1">
        <v>5</v>
      </c>
      <c r="E504" s="1" t="s">
        <v>9</v>
      </c>
      <c r="F504">
        <v>31.498999999999999</v>
      </c>
      <c r="G504">
        <v>23.594000000000001</v>
      </c>
      <c r="H504" s="3">
        <v>6.26</v>
      </c>
      <c r="I504" s="3">
        <v>38.268999999999998</v>
      </c>
      <c r="J504" s="3">
        <v>-3.649</v>
      </c>
      <c r="K504" s="3">
        <v>-3.657</v>
      </c>
    </row>
    <row r="505" spans="1:11" x14ac:dyDescent="0.2">
      <c r="A505" s="1">
        <v>6</v>
      </c>
      <c r="B505" s="1">
        <v>18</v>
      </c>
      <c r="C505" s="1"/>
      <c r="D505" s="1">
        <v>5</v>
      </c>
      <c r="E505" s="1" t="s">
        <v>10</v>
      </c>
      <c r="F505">
        <v>-241.173</v>
      </c>
      <c r="G505">
        <v>-242.977</v>
      </c>
      <c r="H505" s="3">
        <v>-0.374</v>
      </c>
      <c r="I505" s="3">
        <v>-2.637</v>
      </c>
      <c r="J505" s="3">
        <v>0.26600000000000001</v>
      </c>
      <c r="K505" s="3">
        <v>0.26600000000000001</v>
      </c>
    </row>
    <row r="506" spans="1:11" x14ac:dyDescent="0.2">
      <c r="A506" s="1">
        <v>6</v>
      </c>
      <c r="B506" s="1">
        <v>18</v>
      </c>
      <c r="C506" s="1"/>
      <c r="D506" s="1">
        <v>4</v>
      </c>
      <c r="E506" s="1" t="s">
        <v>7</v>
      </c>
      <c r="F506">
        <v>34.027000000000001</v>
      </c>
      <c r="G506">
        <v>20.802</v>
      </c>
      <c r="H506" s="3">
        <v>14.68</v>
      </c>
      <c r="I506" s="3">
        <v>124.79</v>
      </c>
      <c r="J506" s="3">
        <v>-12.481</v>
      </c>
      <c r="K506" s="3">
        <v>-12.507</v>
      </c>
    </row>
    <row r="507" spans="1:11" x14ac:dyDescent="0.2">
      <c r="A507" s="1">
        <v>6</v>
      </c>
      <c r="B507" s="1">
        <v>18</v>
      </c>
      <c r="C507" s="1"/>
      <c r="D507" s="1">
        <v>4</v>
      </c>
      <c r="E507" s="1" t="s">
        <v>8</v>
      </c>
      <c r="F507">
        <v>-33.22</v>
      </c>
      <c r="G507">
        <v>-20.696000000000002</v>
      </c>
      <c r="H507" s="3">
        <v>-11.202</v>
      </c>
      <c r="I507" s="3">
        <v>-90.736000000000004</v>
      </c>
      <c r="J507" s="3">
        <v>9.0069999999999997</v>
      </c>
      <c r="K507" s="3">
        <v>9.0259999999999998</v>
      </c>
    </row>
    <row r="508" spans="1:11" x14ac:dyDescent="0.2">
      <c r="A508" s="1">
        <v>6</v>
      </c>
      <c r="B508" s="1">
        <v>18</v>
      </c>
      <c r="C508" s="1"/>
      <c r="D508" s="1">
        <v>4</v>
      </c>
      <c r="E508" s="1" t="s">
        <v>9</v>
      </c>
      <c r="F508">
        <v>20.378</v>
      </c>
      <c r="G508">
        <v>12.574999999999999</v>
      </c>
      <c r="H508" s="3">
        <v>7.8319999999999999</v>
      </c>
      <c r="I508" s="3">
        <v>65.010000000000005</v>
      </c>
      <c r="J508" s="3">
        <v>-6.5110000000000001</v>
      </c>
      <c r="K508" s="3">
        <v>-6.5250000000000004</v>
      </c>
    </row>
    <row r="509" spans="1:11" x14ac:dyDescent="0.2">
      <c r="A509" s="1">
        <v>6</v>
      </c>
      <c r="B509" s="1">
        <v>18</v>
      </c>
      <c r="C509" s="1"/>
      <c r="D509" s="1">
        <v>4</v>
      </c>
      <c r="E509" s="1" t="s">
        <v>10</v>
      </c>
      <c r="F509">
        <v>-520.56100000000004</v>
      </c>
      <c r="G509">
        <v>-413.18700000000001</v>
      </c>
      <c r="H509" s="3">
        <v>-0.96799999999999997</v>
      </c>
      <c r="I509" s="3">
        <v>-7.23</v>
      </c>
      <c r="J509" s="3">
        <v>0.73199999999999998</v>
      </c>
      <c r="K509" s="3">
        <v>0.73399999999999999</v>
      </c>
    </row>
    <row r="510" spans="1:11" x14ac:dyDescent="0.2">
      <c r="A510" s="1">
        <v>6</v>
      </c>
      <c r="B510" s="1">
        <v>18</v>
      </c>
      <c r="C510" s="1"/>
      <c r="D510" s="1">
        <v>3</v>
      </c>
      <c r="E510" s="1" t="s">
        <v>7</v>
      </c>
      <c r="F510">
        <v>43.146999999999998</v>
      </c>
      <c r="G510">
        <v>27.303999999999998</v>
      </c>
      <c r="H510" s="3">
        <v>20.163</v>
      </c>
      <c r="I510" s="3">
        <v>166.42099999999999</v>
      </c>
      <c r="J510" s="3">
        <v>-16.209</v>
      </c>
      <c r="K510" s="3">
        <v>-16.242999999999999</v>
      </c>
    </row>
    <row r="511" spans="1:11" x14ac:dyDescent="0.2">
      <c r="A511" s="1">
        <v>6</v>
      </c>
      <c r="B511" s="1">
        <v>18</v>
      </c>
      <c r="C511" s="1"/>
      <c r="D511" s="1">
        <v>3</v>
      </c>
      <c r="E511" s="1" t="s">
        <v>8</v>
      </c>
      <c r="F511">
        <v>-39.770000000000003</v>
      </c>
      <c r="G511">
        <v>-24.951000000000001</v>
      </c>
      <c r="H511" s="3">
        <v>-17.585999999999999</v>
      </c>
      <c r="I511" s="3">
        <v>-134.126</v>
      </c>
      <c r="J511" s="3">
        <v>13.112</v>
      </c>
      <c r="K511" s="3">
        <v>13.14</v>
      </c>
    </row>
    <row r="512" spans="1:11" x14ac:dyDescent="0.2">
      <c r="A512" s="1">
        <v>6</v>
      </c>
      <c r="B512" s="1">
        <v>18</v>
      </c>
      <c r="C512" s="1"/>
      <c r="D512" s="1">
        <v>3</v>
      </c>
      <c r="E512" s="1" t="s">
        <v>9</v>
      </c>
      <c r="F512">
        <v>25.126000000000001</v>
      </c>
      <c r="G512">
        <v>15.835000000000001</v>
      </c>
      <c r="H512" s="3">
        <v>11.427</v>
      </c>
      <c r="I512" s="3">
        <v>90.73</v>
      </c>
      <c r="J512" s="3">
        <v>-8.8849999999999998</v>
      </c>
      <c r="K512" s="3">
        <v>-8.9039999999999999</v>
      </c>
    </row>
    <row r="513" spans="1:11" x14ac:dyDescent="0.2">
      <c r="A513" s="1">
        <v>6</v>
      </c>
      <c r="B513" s="1">
        <v>18</v>
      </c>
      <c r="C513" s="1"/>
      <c r="D513" s="1">
        <v>3</v>
      </c>
      <c r="E513" s="1" t="s">
        <v>10</v>
      </c>
      <c r="F513">
        <v>-801.38599999999997</v>
      </c>
      <c r="G513">
        <v>-585.53899999999999</v>
      </c>
      <c r="H513" s="3">
        <v>-1.7210000000000001</v>
      </c>
      <c r="I513" s="3">
        <v>-13.361000000000001</v>
      </c>
      <c r="J513" s="3">
        <v>1.351</v>
      </c>
      <c r="K513" s="3">
        <v>1.3540000000000001</v>
      </c>
    </row>
    <row r="514" spans="1:11" x14ac:dyDescent="0.2">
      <c r="A514" s="1">
        <v>6</v>
      </c>
      <c r="B514" s="1">
        <v>18</v>
      </c>
      <c r="C514" s="1"/>
      <c r="D514" s="1">
        <v>2</v>
      </c>
      <c r="E514" s="1" t="s">
        <v>7</v>
      </c>
      <c r="F514">
        <v>32.607999999999997</v>
      </c>
      <c r="G514">
        <v>20.146999999999998</v>
      </c>
      <c r="H514" s="3">
        <v>17.946999999999999</v>
      </c>
      <c r="I514" s="3">
        <v>174.63800000000001</v>
      </c>
      <c r="J514" s="3">
        <v>-17.023</v>
      </c>
      <c r="K514" s="3">
        <v>-17.059999999999999</v>
      </c>
    </row>
    <row r="515" spans="1:11" x14ac:dyDescent="0.2">
      <c r="A515" s="1">
        <v>6</v>
      </c>
      <c r="B515" s="1">
        <v>18</v>
      </c>
      <c r="C515" s="1"/>
      <c r="D515" s="1">
        <v>2</v>
      </c>
      <c r="E515" s="1" t="s">
        <v>8</v>
      </c>
      <c r="F515">
        <v>-36.088000000000001</v>
      </c>
      <c r="G515">
        <v>-22.056000000000001</v>
      </c>
      <c r="H515" s="3">
        <v>-24.212</v>
      </c>
      <c r="I515" s="3">
        <v>-175.452</v>
      </c>
      <c r="J515" s="3">
        <v>16.989999999999998</v>
      </c>
      <c r="K515" s="3">
        <v>17.027000000000001</v>
      </c>
    </row>
    <row r="516" spans="1:11" x14ac:dyDescent="0.2">
      <c r="A516" s="1">
        <v>6</v>
      </c>
      <c r="B516" s="1">
        <v>18</v>
      </c>
      <c r="C516" s="1"/>
      <c r="D516" s="1">
        <v>2</v>
      </c>
      <c r="E516" s="1" t="s">
        <v>9</v>
      </c>
      <c r="F516">
        <v>20.817</v>
      </c>
      <c r="G516">
        <v>12.789</v>
      </c>
      <c r="H516" s="3">
        <v>12.686999999999999</v>
      </c>
      <c r="I516" s="3">
        <v>105.815</v>
      </c>
      <c r="J516" s="3">
        <v>-10.307</v>
      </c>
      <c r="K516" s="3">
        <v>-10.329000000000001</v>
      </c>
    </row>
    <row r="517" spans="1:11" x14ac:dyDescent="0.2">
      <c r="A517" s="1">
        <v>6</v>
      </c>
      <c r="B517" s="1">
        <v>18</v>
      </c>
      <c r="C517" s="1"/>
      <c r="D517" s="1">
        <v>2</v>
      </c>
      <c r="E517" s="1" t="s">
        <v>10</v>
      </c>
      <c r="F517">
        <v>-1082.9390000000001</v>
      </c>
      <c r="G517">
        <v>-758.43799999999999</v>
      </c>
      <c r="H517" s="3">
        <v>-2.5230000000000001</v>
      </c>
      <c r="I517" s="3">
        <v>-19.640999999999998</v>
      </c>
      <c r="J517" s="3">
        <v>1.978</v>
      </c>
      <c r="K517" s="3">
        <v>1.9830000000000001</v>
      </c>
    </row>
    <row r="518" spans="1:11" x14ac:dyDescent="0.2">
      <c r="A518" s="1">
        <v>6</v>
      </c>
      <c r="B518" s="1">
        <v>18</v>
      </c>
      <c r="C518" s="1"/>
      <c r="D518" s="1">
        <v>1</v>
      </c>
      <c r="E518" s="1" t="s">
        <v>7</v>
      </c>
      <c r="F518">
        <v>14.336</v>
      </c>
      <c r="G518">
        <v>8.75</v>
      </c>
      <c r="H518" s="3">
        <v>-10.875999999999999</v>
      </c>
      <c r="I518" s="3">
        <v>126.92700000000001</v>
      </c>
      <c r="J518" s="3">
        <v>-12.784000000000001</v>
      </c>
      <c r="K518" s="3">
        <v>-12.811</v>
      </c>
    </row>
    <row r="519" spans="1:11" x14ac:dyDescent="0.2">
      <c r="A519" s="1">
        <v>6</v>
      </c>
      <c r="B519" s="1">
        <v>18</v>
      </c>
      <c r="C519" s="1"/>
      <c r="D519" s="1">
        <v>1</v>
      </c>
      <c r="E519" s="1" t="s">
        <v>8</v>
      </c>
      <c r="F519">
        <v>-17.157</v>
      </c>
      <c r="G519">
        <v>-10.414999999999999</v>
      </c>
      <c r="H519" s="3">
        <v>-22.687999999999999</v>
      </c>
      <c r="I519" s="3">
        <v>-300.00599999999997</v>
      </c>
      <c r="J519" s="3">
        <v>30.175999999999998</v>
      </c>
      <c r="K519" s="3">
        <v>30.24</v>
      </c>
    </row>
    <row r="520" spans="1:11" x14ac:dyDescent="0.2">
      <c r="A520" s="1">
        <v>6</v>
      </c>
      <c r="B520" s="1">
        <v>18</v>
      </c>
      <c r="C520" s="1"/>
      <c r="D520" s="1">
        <v>1</v>
      </c>
      <c r="E520" s="1" t="s">
        <v>9</v>
      </c>
      <c r="F520">
        <v>8.2880000000000003</v>
      </c>
      <c r="G520">
        <v>5.0430000000000001</v>
      </c>
      <c r="H520" s="3">
        <v>8.4049999999999994</v>
      </c>
      <c r="I520" s="3">
        <v>112.214</v>
      </c>
      <c r="J520" s="3">
        <v>-11.305</v>
      </c>
      <c r="K520" s="3">
        <v>-11.329000000000001</v>
      </c>
    </row>
    <row r="521" spans="1:11" x14ac:dyDescent="0.2">
      <c r="A521" s="1">
        <v>6</v>
      </c>
      <c r="B521" s="1">
        <v>18</v>
      </c>
      <c r="C521" s="1"/>
      <c r="D521" s="1">
        <v>1</v>
      </c>
      <c r="E521" s="1" t="s">
        <v>10</v>
      </c>
      <c r="F521">
        <v>-1369.3389999999999</v>
      </c>
      <c r="G521">
        <v>-934.60400000000004</v>
      </c>
      <c r="H521" s="3">
        <v>-3.1560000000000001</v>
      </c>
      <c r="I521" s="3">
        <v>-27.135999999999999</v>
      </c>
      <c r="J521" s="3">
        <v>2.7450000000000001</v>
      </c>
      <c r="K521" s="3">
        <v>2.7509999999999999</v>
      </c>
    </row>
    <row r="522" spans="1:11" x14ac:dyDescent="0.2">
      <c r="A522" s="1">
        <v>6</v>
      </c>
      <c r="B522" s="1">
        <v>21</v>
      </c>
      <c r="C522" s="1"/>
      <c r="D522" s="1">
        <v>5</v>
      </c>
      <c r="E522" s="1" t="s">
        <v>7</v>
      </c>
      <c r="F522">
        <v>56.142000000000003</v>
      </c>
      <c r="G522">
        <v>48.326000000000001</v>
      </c>
      <c r="H522" s="3">
        <v>4.1529999999999996</v>
      </c>
      <c r="I522" s="3">
        <v>27.12</v>
      </c>
      <c r="J522" s="3">
        <v>-2.6619999999999999</v>
      </c>
      <c r="K522" s="3">
        <v>-2.6680000000000001</v>
      </c>
    </row>
    <row r="523" spans="1:11" x14ac:dyDescent="0.2">
      <c r="A523" s="1">
        <v>6</v>
      </c>
      <c r="B523" s="1">
        <v>21</v>
      </c>
      <c r="C523" s="1"/>
      <c r="D523" s="1">
        <v>5</v>
      </c>
      <c r="E523" s="1" t="s">
        <v>8</v>
      </c>
      <c r="F523">
        <v>-49.051000000000002</v>
      </c>
      <c r="G523">
        <v>-36.869999999999997</v>
      </c>
      <c r="H523" s="3">
        <v>-3.9209999999999998</v>
      </c>
      <c r="I523" s="3">
        <v>-24.928999999999998</v>
      </c>
      <c r="J523" s="3">
        <v>2.4159999999999999</v>
      </c>
      <c r="K523" s="3">
        <v>2.4209999999999998</v>
      </c>
    </row>
    <row r="524" spans="1:11" x14ac:dyDescent="0.2">
      <c r="A524" s="1">
        <v>6</v>
      </c>
      <c r="B524" s="1">
        <v>21</v>
      </c>
      <c r="C524" s="1"/>
      <c r="D524" s="1">
        <v>5</v>
      </c>
      <c r="E524" s="1" t="s">
        <v>9</v>
      </c>
      <c r="F524">
        <v>31.876000000000001</v>
      </c>
      <c r="G524">
        <v>25.817</v>
      </c>
      <c r="H524" s="3">
        <v>2.4460000000000002</v>
      </c>
      <c r="I524" s="3">
        <v>15.768000000000001</v>
      </c>
      <c r="J524" s="3">
        <v>-1.5389999999999999</v>
      </c>
      <c r="K524" s="3">
        <v>-1.542</v>
      </c>
    </row>
    <row r="525" spans="1:11" x14ac:dyDescent="0.2">
      <c r="A525" s="1">
        <v>6</v>
      </c>
      <c r="B525" s="1">
        <v>21</v>
      </c>
      <c r="C525" s="1"/>
      <c r="D525" s="1">
        <v>5</v>
      </c>
      <c r="E525" s="1" t="s">
        <v>10</v>
      </c>
      <c r="F525">
        <v>-92.65</v>
      </c>
      <c r="G525">
        <v>-89.253</v>
      </c>
      <c r="H525" s="3">
        <v>-1.923</v>
      </c>
      <c r="I525" s="3">
        <v>-12.48</v>
      </c>
      <c r="J525" s="3">
        <v>1.222</v>
      </c>
      <c r="K525" s="3">
        <v>1.2250000000000001</v>
      </c>
    </row>
    <row r="526" spans="1:11" x14ac:dyDescent="0.2">
      <c r="A526" s="1">
        <v>6</v>
      </c>
      <c r="B526" s="1">
        <v>21</v>
      </c>
      <c r="C526" s="1"/>
      <c r="D526" s="1">
        <v>4</v>
      </c>
      <c r="E526" s="1" t="s">
        <v>7</v>
      </c>
      <c r="F526">
        <v>39.755000000000003</v>
      </c>
      <c r="G526">
        <v>24.234000000000002</v>
      </c>
      <c r="H526" s="3">
        <v>5.3179999999999996</v>
      </c>
      <c r="I526" s="3">
        <v>42.982999999999997</v>
      </c>
      <c r="J526" s="3">
        <v>-4.3209999999999997</v>
      </c>
      <c r="K526" s="3">
        <v>-4.33</v>
      </c>
    </row>
    <row r="527" spans="1:11" x14ac:dyDescent="0.2">
      <c r="A527" s="1">
        <v>6</v>
      </c>
      <c r="B527" s="1">
        <v>21</v>
      </c>
      <c r="C527" s="1"/>
      <c r="D527" s="1">
        <v>4</v>
      </c>
      <c r="E527" s="1" t="s">
        <v>8</v>
      </c>
      <c r="F527">
        <v>-39.639000000000003</v>
      </c>
      <c r="G527">
        <v>-24.879000000000001</v>
      </c>
      <c r="H527" s="3">
        <v>-5.0519999999999996</v>
      </c>
      <c r="I527" s="3">
        <v>-40.173999999999999</v>
      </c>
      <c r="J527" s="3">
        <v>4.04</v>
      </c>
      <c r="K527" s="3">
        <v>4.0490000000000004</v>
      </c>
    </row>
    <row r="528" spans="1:11" x14ac:dyDescent="0.2">
      <c r="A528" s="1">
        <v>6</v>
      </c>
      <c r="B528" s="1">
        <v>21</v>
      </c>
      <c r="C528" s="1"/>
      <c r="D528" s="1">
        <v>4</v>
      </c>
      <c r="E528" s="1" t="s">
        <v>9</v>
      </c>
      <c r="F528">
        <v>24.059000000000001</v>
      </c>
      <c r="G528">
        <v>14.882999999999999</v>
      </c>
      <c r="H528" s="3">
        <v>3.1419999999999999</v>
      </c>
      <c r="I528" s="3">
        <v>25.193999999999999</v>
      </c>
      <c r="J528" s="3">
        <v>-2.5339999999999998</v>
      </c>
      <c r="K528" s="3">
        <v>-2.5390000000000001</v>
      </c>
    </row>
    <row r="529" spans="1:11" x14ac:dyDescent="0.2">
      <c r="A529" s="1">
        <v>6</v>
      </c>
      <c r="B529" s="1">
        <v>21</v>
      </c>
      <c r="C529" s="1"/>
      <c r="D529" s="1">
        <v>4</v>
      </c>
      <c r="E529" s="1" t="s">
        <v>10</v>
      </c>
      <c r="F529">
        <v>-212.84299999999999</v>
      </c>
      <c r="G529">
        <v>-166.21799999999999</v>
      </c>
      <c r="H529" s="3">
        <v>-6.0860000000000003</v>
      </c>
      <c r="I529" s="3">
        <v>-42.963999999999999</v>
      </c>
      <c r="J529" s="3">
        <v>4.3029999999999999</v>
      </c>
      <c r="K529" s="3">
        <v>4.3120000000000003</v>
      </c>
    </row>
    <row r="530" spans="1:11" x14ac:dyDescent="0.2">
      <c r="A530" s="1">
        <v>6</v>
      </c>
      <c r="B530" s="1">
        <v>21</v>
      </c>
      <c r="C530" s="1"/>
      <c r="D530" s="1">
        <v>3</v>
      </c>
      <c r="E530" s="1" t="s">
        <v>7</v>
      </c>
      <c r="F530">
        <v>43.261000000000003</v>
      </c>
      <c r="G530">
        <v>27.777000000000001</v>
      </c>
      <c r="H530" s="3">
        <v>6.9169999999999998</v>
      </c>
      <c r="I530" s="3">
        <v>56.765000000000001</v>
      </c>
      <c r="J530" s="3">
        <v>-5.6040000000000001</v>
      </c>
      <c r="K530" s="3">
        <v>-5.6150000000000002</v>
      </c>
    </row>
    <row r="531" spans="1:11" x14ac:dyDescent="0.2">
      <c r="A531" s="1">
        <v>6</v>
      </c>
      <c r="B531" s="1">
        <v>21</v>
      </c>
      <c r="C531" s="1"/>
      <c r="D531" s="1">
        <v>3</v>
      </c>
      <c r="E531" s="1" t="s">
        <v>8</v>
      </c>
      <c r="F531">
        <v>-41.613</v>
      </c>
      <c r="G531">
        <v>-26.536999999999999</v>
      </c>
      <c r="H531" s="3">
        <v>-6.7759999999999998</v>
      </c>
      <c r="I531" s="3">
        <v>-54.183999999999997</v>
      </c>
      <c r="J531" s="3">
        <v>5.3579999999999997</v>
      </c>
      <c r="K531" s="3">
        <v>5.3689999999999998</v>
      </c>
    </row>
    <row r="532" spans="1:11" x14ac:dyDescent="0.2">
      <c r="A532" s="1">
        <v>6</v>
      </c>
      <c r="B532" s="1">
        <v>21</v>
      </c>
      <c r="C532" s="1"/>
      <c r="D532" s="1">
        <v>3</v>
      </c>
      <c r="E532" s="1" t="s">
        <v>9</v>
      </c>
      <c r="F532">
        <v>25.719000000000001</v>
      </c>
      <c r="G532">
        <v>16.459</v>
      </c>
      <c r="H532" s="3">
        <v>4.149</v>
      </c>
      <c r="I532" s="3">
        <v>33.616</v>
      </c>
      <c r="J532" s="3">
        <v>-3.3220000000000001</v>
      </c>
      <c r="K532" s="3">
        <v>-3.3290000000000002</v>
      </c>
    </row>
    <row r="533" spans="1:11" x14ac:dyDescent="0.2">
      <c r="A533" s="1">
        <v>6</v>
      </c>
      <c r="B533" s="1">
        <v>21</v>
      </c>
      <c r="C533" s="1"/>
      <c r="D533" s="1">
        <v>3</v>
      </c>
      <c r="E533" s="1" t="s">
        <v>10</v>
      </c>
      <c r="F533">
        <v>-330.59199999999998</v>
      </c>
      <c r="G533">
        <v>-239.989</v>
      </c>
      <c r="H533" s="3">
        <v>-11.574999999999999</v>
      </c>
      <c r="I533" s="3">
        <v>-86.926000000000002</v>
      </c>
      <c r="J533" s="3">
        <v>8.77</v>
      </c>
      <c r="K533" s="3">
        <v>8.7889999999999997</v>
      </c>
    </row>
    <row r="534" spans="1:11" x14ac:dyDescent="0.2">
      <c r="A534" s="1">
        <v>6</v>
      </c>
      <c r="B534" s="1">
        <v>21</v>
      </c>
      <c r="C534" s="1"/>
      <c r="D534" s="1">
        <v>2</v>
      </c>
      <c r="E534" s="1" t="s">
        <v>7</v>
      </c>
      <c r="F534">
        <v>39.96</v>
      </c>
      <c r="G534">
        <v>25.236999999999998</v>
      </c>
      <c r="H534" s="3">
        <v>6.7649999999999997</v>
      </c>
      <c r="I534" s="3">
        <v>64.272000000000006</v>
      </c>
      <c r="J534" s="3">
        <v>-6.343</v>
      </c>
      <c r="K534" s="3">
        <v>-6.3559999999999999</v>
      </c>
    </row>
    <row r="535" spans="1:11" x14ac:dyDescent="0.2">
      <c r="A535" s="1">
        <v>6</v>
      </c>
      <c r="B535" s="1">
        <v>21</v>
      </c>
      <c r="C535" s="1"/>
      <c r="D535" s="1">
        <v>2</v>
      </c>
      <c r="E535" s="1" t="s">
        <v>8</v>
      </c>
      <c r="F535">
        <v>-40.975999999999999</v>
      </c>
      <c r="G535">
        <v>-25.791</v>
      </c>
      <c r="H535" s="3">
        <v>-7.3129999999999997</v>
      </c>
      <c r="I535" s="3">
        <v>-66.694999999999993</v>
      </c>
      <c r="J535" s="3">
        <v>6.5830000000000002</v>
      </c>
      <c r="K535" s="3">
        <v>6.5970000000000004</v>
      </c>
    </row>
    <row r="536" spans="1:11" x14ac:dyDescent="0.2">
      <c r="A536" s="1">
        <v>6</v>
      </c>
      <c r="B536" s="1">
        <v>21</v>
      </c>
      <c r="C536" s="1"/>
      <c r="D536" s="1">
        <v>2</v>
      </c>
      <c r="E536" s="1" t="s">
        <v>9</v>
      </c>
      <c r="F536">
        <v>24.526</v>
      </c>
      <c r="G536">
        <v>15.462999999999999</v>
      </c>
      <c r="H536" s="3">
        <v>4.2649999999999997</v>
      </c>
      <c r="I536" s="3">
        <v>39.683999999999997</v>
      </c>
      <c r="J536" s="3">
        <v>-3.9169999999999998</v>
      </c>
      <c r="K536" s="3">
        <v>-3.9249999999999998</v>
      </c>
    </row>
    <row r="537" spans="1:11" x14ac:dyDescent="0.2">
      <c r="A537" s="1">
        <v>6</v>
      </c>
      <c r="B537" s="1">
        <v>21</v>
      </c>
      <c r="C537" s="1"/>
      <c r="D537" s="1">
        <v>2</v>
      </c>
      <c r="E537" s="1" t="s">
        <v>10</v>
      </c>
      <c r="F537">
        <v>-447.28399999999999</v>
      </c>
      <c r="G537">
        <v>-313.00099999999998</v>
      </c>
      <c r="H537" s="3">
        <v>-17.806000000000001</v>
      </c>
      <c r="I537" s="3">
        <v>-140.511</v>
      </c>
      <c r="J537" s="3">
        <v>14.176</v>
      </c>
      <c r="K537" s="3">
        <v>14.206</v>
      </c>
    </row>
    <row r="538" spans="1:11" x14ac:dyDescent="0.2">
      <c r="A538" s="1">
        <v>6</v>
      </c>
      <c r="B538" s="1">
        <v>21</v>
      </c>
      <c r="C538" s="1"/>
      <c r="D538" s="1">
        <v>1</v>
      </c>
      <c r="E538" s="1" t="s">
        <v>7</v>
      </c>
      <c r="F538">
        <v>23.106000000000002</v>
      </c>
      <c r="G538">
        <v>14.532</v>
      </c>
      <c r="H538" s="3">
        <v>3.2690000000000001</v>
      </c>
      <c r="I538" s="3">
        <v>43.48</v>
      </c>
      <c r="J538" s="3">
        <v>-4.3680000000000003</v>
      </c>
      <c r="K538" s="3">
        <v>-4.3769999999999998</v>
      </c>
    </row>
    <row r="539" spans="1:11" x14ac:dyDescent="0.2">
      <c r="A539" s="1">
        <v>6</v>
      </c>
      <c r="B539" s="1">
        <v>21</v>
      </c>
      <c r="C539" s="1"/>
      <c r="D539" s="1">
        <v>1</v>
      </c>
      <c r="E539" s="1" t="s">
        <v>8</v>
      </c>
      <c r="F539">
        <v>-12.958</v>
      </c>
      <c r="G539">
        <v>-8.1150000000000002</v>
      </c>
      <c r="H539" s="3">
        <v>-4.2450000000000001</v>
      </c>
      <c r="I539" s="3">
        <v>-55.061</v>
      </c>
      <c r="J539" s="3">
        <v>5.5289999999999999</v>
      </c>
      <c r="K539" s="3">
        <v>5.54</v>
      </c>
    </row>
    <row r="540" spans="1:11" x14ac:dyDescent="0.2">
      <c r="A540" s="1">
        <v>6</v>
      </c>
      <c r="B540" s="1">
        <v>21</v>
      </c>
      <c r="C540" s="1"/>
      <c r="D540" s="1">
        <v>1</v>
      </c>
      <c r="E540" s="1" t="s">
        <v>9</v>
      </c>
      <c r="F540">
        <v>9.49</v>
      </c>
      <c r="G540">
        <v>5.96</v>
      </c>
      <c r="H540" s="3">
        <v>1.9730000000000001</v>
      </c>
      <c r="I540" s="3">
        <v>25.93</v>
      </c>
      <c r="J540" s="3">
        <v>-2.6040000000000001</v>
      </c>
      <c r="K540" s="3">
        <v>-2.61</v>
      </c>
    </row>
    <row r="541" spans="1:11" x14ac:dyDescent="0.2">
      <c r="A541" s="1">
        <v>6</v>
      </c>
      <c r="B541" s="1">
        <v>21</v>
      </c>
      <c r="C541" s="1"/>
      <c r="D541" s="1">
        <v>1</v>
      </c>
      <c r="E541" s="1" t="s">
        <v>10</v>
      </c>
      <c r="F541">
        <v>-556.91399999999999</v>
      </c>
      <c r="G541">
        <v>-381.36500000000001</v>
      </c>
      <c r="H541" s="3">
        <v>-22.321999999999999</v>
      </c>
      <c r="I541" s="3">
        <v>-191.636</v>
      </c>
      <c r="J541" s="3">
        <v>19.375</v>
      </c>
      <c r="K541" s="3">
        <v>19.416</v>
      </c>
    </row>
    <row r="542" spans="1:11" x14ac:dyDescent="0.2">
      <c r="A542" s="1">
        <v>7</v>
      </c>
      <c r="B542" s="1">
        <v>1</v>
      </c>
      <c r="C542" s="1"/>
      <c r="D542" s="1">
        <v>5</v>
      </c>
      <c r="E542" s="1" t="s">
        <v>7</v>
      </c>
      <c r="F542">
        <v>-32.701000000000001</v>
      </c>
      <c r="G542">
        <v>-22.417000000000002</v>
      </c>
      <c r="H542" s="3">
        <v>2.7189999999999999</v>
      </c>
      <c r="I542" s="3">
        <v>40.773000000000003</v>
      </c>
      <c r="J542" s="3">
        <v>-1.4</v>
      </c>
      <c r="K542" s="3">
        <v>-1.403</v>
      </c>
    </row>
    <row r="543" spans="1:11" x14ac:dyDescent="0.2">
      <c r="A543" s="1">
        <v>7</v>
      </c>
      <c r="B543" s="1">
        <v>1</v>
      </c>
      <c r="C543" s="1"/>
      <c r="D543" s="1">
        <v>5</v>
      </c>
      <c r="E543" s="1" t="s">
        <v>8</v>
      </c>
      <c r="F543">
        <v>21.800999999999998</v>
      </c>
      <c r="G543">
        <v>14.553000000000001</v>
      </c>
      <c r="H543" s="3">
        <v>-1.9470000000000001</v>
      </c>
      <c r="I543" s="3">
        <v>-23.753</v>
      </c>
      <c r="J543" s="3">
        <v>0.3</v>
      </c>
      <c r="K543" s="3">
        <v>0.30099999999999999</v>
      </c>
    </row>
    <row r="544" spans="1:11" x14ac:dyDescent="0.2">
      <c r="A544" s="1">
        <v>7</v>
      </c>
      <c r="B544" s="1">
        <v>1</v>
      </c>
      <c r="C544" s="1"/>
      <c r="D544" s="1">
        <v>5</v>
      </c>
      <c r="E544" s="1" t="s">
        <v>9</v>
      </c>
      <c r="F544">
        <v>-16.515999999999998</v>
      </c>
      <c r="G544">
        <v>-11.202999999999999</v>
      </c>
      <c r="H544" s="3">
        <v>1.37</v>
      </c>
      <c r="I544" s="3">
        <v>18.274000000000001</v>
      </c>
      <c r="J544" s="3">
        <v>-0.51500000000000001</v>
      </c>
      <c r="K544" s="3">
        <v>-0.51600000000000001</v>
      </c>
    </row>
    <row r="545" spans="1:11" x14ac:dyDescent="0.2">
      <c r="A545" s="1">
        <v>7</v>
      </c>
      <c r="B545" s="1">
        <v>1</v>
      </c>
      <c r="C545" s="1"/>
      <c r="D545" s="1">
        <v>5</v>
      </c>
      <c r="E545" s="1" t="s">
        <v>10</v>
      </c>
      <c r="F545">
        <v>-37.6</v>
      </c>
      <c r="G545">
        <v>-26.047000000000001</v>
      </c>
      <c r="H545" s="3">
        <v>0.93200000000000005</v>
      </c>
      <c r="I545" s="3">
        <v>13.993</v>
      </c>
      <c r="J545" s="3">
        <v>-0.48199999999999998</v>
      </c>
      <c r="K545" s="3">
        <v>-0.48299999999999998</v>
      </c>
    </row>
    <row r="546" spans="1:11" x14ac:dyDescent="0.2">
      <c r="A546" s="1">
        <v>7</v>
      </c>
      <c r="B546" s="1">
        <v>1</v>
      </c>
      <c r="C546" s="1"/>
      <c r="D546" s="1">
        <v>4</v>
      </c>
      <c r="E546" s="1" t="s">
        <v>7</v>
      </c>
      <c r="F546">
        <v>-18.977</v>
      </c>
      <c r="G546">
        <v>-13.526999999999999</v>
      </c>
      <c r="H546" s="3">
        <v>4.51</v>
      </c>
      <c r="I546" s="3">
        <v>84.402000000000001</v>
      </c>
      <c r="J546" s="3">
        <v>-3.262</v>
      </c>
      <c r="K546" s="3">
        <v>-3.2690000000000001</v>
      </c>
    </row>
    <row r="547" spans="1:11" x14ac:dyDescent="0.2">
      <c r="A547" s="1">
        <v>7</v>
      </c>
      <c r="B547" s="1">
        <v>1</v>
      </c>
      <c r="C547" s="1"/>
      <c r="D547" s="1">
        <v>4</v>
      </c>
      <c r="E547" s="1" t="s">
        <v>8</v>
      </c>
      <c r="F547">
        <v>17.553000000000001</v>
      </c>
      <c r="G547">
        <v>12.371</v>
      </c>
      <c r="H547" s="3">
        <v>-2.508</v>
      </c>
      <c r="I547" s="3">
        <v>-47.81</v>
      </c>
      <c r="J547" s="3">
        <v>1.6890000000000001</v>
      </c>
      <c r="K547" s="3">
        <v>1.6930000000000001</v>
      </c>
    </row>
    <row r="548" spans="1:11" x14ac:dyDescent="0.2">
      <c r="A548" s="1">
        <v>7</v>
      </c>
      <c r="B548" s="1">
        <v>1</v>
      </c>
      <c r="C548" s="1"/>
      <c r="D548" s="1">
        <v>4</v>
      </c>
      <c r="E548" s="1" t="s">
        <v>9</v>
      </c>
      <c r="F548">
        <v>-11.07</v>
      </c>
      <c r="G548">
        <v>-7.8479999999999999</v>
      </c>
      <c r="H548" s="3">
        <v>2.1150000000000002</v>
      </c>
      <c r="I548" s="3">
        <v>39.258000000000003</v>
      </c>
      <c r="J548" s="3">
        <v>-1.5009999999999999</v>
      </c>
      <c r="K548" s="3">
        <v>-1.504</v>
      </c>
    </row>
    <row r="549" spans="1:11" x14ac:dyDescent="0.2">
      <c r="A549" s="1">
        <v>7</v>
      </c>
      <c r="B549" s="1">
        <v>1</v>
      </c>
      <c r="C549" s="1"/>
      <c r="D549" s="1">
        <v>4</v>
      </c>
      <c r="E549" s="1" t="s">
        <v>10</v>
      </c>
      <c r="F549">
        <v>-79.576999999999998</v>
      </c>
      <c r="G549">
        <v>-55.283000000000001</v>
      </c>
      <c r="H549" s="3">
        <v>2.9380000000000002</v>
      </c>
      <c r="I549" s="3">
        <v>46.963999999999999</v>
      </c>
      <c r="J549" s="3">
        <v>-1.704</v>
      </c>
      <c r="K549" s="3">
        <v>-1.708</v>
      </c>
    </row>
    <row r="550" spans="1:11" x14ac:dyDescent="0.2">
      <c r="A550" s="1">
        <v>7</v>
      </c>
      <c r="B550" s="1">
        <v>1</v>
      </c>
      <c r="C550" s="1"/>
      <c r="D550" s="1">
        <v>3</v>
      </c>
      <c r="E550" s="1" t="s">
        <v>7</v>
      </c>
      <c r="F550">
        <v>-22.175999999999998</v>
      </c>
      <c r="G550">
        <v>-15.384</v>
      </c>
      <c r="H550" s="3">
        <v>5.6470000000000002</v>
      </c>
      <c r="I550" s="3">
        <v>98.593999999999994</v>
      </c>
      <c r="J550" s="3">
        <v>-3.5619999999999998</v>
      </c>
      <c r="K550" s="3">
        <v>-3.57</v>
      </c>
    </row>
    <row r="551" spans="1:11" x14ac:dyDescent="0.2">
      <c r="A551" s="1">
        <v>7</v>
      </c>
      <c r="B551" s="1">
        <v>1</v>
      </c>
      <c r="C551" s="1"/>
      <c r="D551" s="1">
        <v>3</v>
      </c>
      <c r="E551" s="1" t="s">
        <v>8</v>
      </c>
      <c r="F551">
        <v>18.632999999999999</v>
      </c>
      <c r="G551">
        <v>13.093999999999999</v>
      </c>
      <c r="H551" s="3">
        <v>-4.1120000000000001</v>
      </c>
      <c r="I551" s="3">
        <v>-68.539000000000001</v>
      </c>
      <c r="J551" s="3">
        <v>2.3119999999999998</v>
      </c>
      <c r="K551" s="3">
        <v>2.3170000000000002</v>
      </c>
    </row>
    <row r="552" spans="1:11" x14ac:dyDescent="0.2">
      <c r="A552" s="1">
        <v>7</v>
      </c>
      <c r="B552" s="1">
        <v>1</v>
      </c>
      <c r="C552" s="1"/>
      <c r="D552" s="1">
        <v>3</v>
      </c>
      <c r="E552" s="1" t="s">
        <v>9</v>
      </c>
      <c r="F552">
        <v>-12.366</v>
      </c>
      <c r="G552">
        <v>-8.6300000000000008</v>
      </c>
      <c r="H552" s="3">
        <v>2.9449999999999998</v>
      </c>
      <c r="I552" s="3">
        <v>49.781999999999996</v>
      </c>
      <c r="J552" s="3">
        <v>-1.78</v>
      </c>
      <c r="K552" s="3">
        <v>-1.784</v>
      </c>
    </row>
    <row r="553" spans="1:11" x14ac:dyDescent="0.2">
      <c r="A553" s="1">
        <v>7</v>
      </c>
      <c r="B553" s="1">
        <v>1</v>
      </c>
      <c r="C553" s="1"/>
      <c r="D553" s="1">
        <v>3</v>
      </c>
      <c r="E553" s="1" t="s">
        <v>10</v>
      </c>
      <c r="F553">
        <v>-121.303</v>
      </c>
      <c r="G553">
        <v>-84.477999999999994</v>
      </c>
      <c r="H553" s="3">
        <v>5.6840000000000002</v>
      </c>
      <c r="I553" s="3">
        <v>94.100999999999999</v>
      </c>
      <c r="J553" s="3">
        <v>-3.5139999999999998</v>
      </c>
      <c r="K553" s="3">
        <v>-3.5209999999999999</v>
      </c>
    </row>
    <row r="554" spans="1:11" x14ac:dyDescent="0.2">
      <c r="A554" s="1">
        <v>7</v>
      </c>
      <c r="B554" s="1">
        <v>1</v>
      </c>
      <c r="C554" s="1"/>
      <c r="D554" s="1">
        <v>2</v>
      </c>
      <c r="E554" s="1" t="s">
        <v>7</v>
      </c>
      <c r="F554">
        <v>-19.361000000000001</v>
      </c>
      <c r="G554">
        <v>-13.574</v>
      </c>
      <c r="H554" s="3">
        <v>5.2350000000000003</v>
      </c>
      <c r="I554" s="3">
        <v>101.57</v>
      </c>
      <c r="J554" s="3">
        <v>-3.9289999999999998</v>
      </c>
      <c r="K554" s="3">
        <v>-3.9369999999999998</v>
      </c>
    </row>
    <row r="555" spans="1:11" x14ac:dyDescent="0.2">
      <c r="A555" s="1">
        <v>7</v>
      </c>
      <c r="B555" s="1">
        <v>1</v>
      </c>
      <c r="C555" s="1"/>
      <c r="D555" s="1">
        <v>2</v>
      </c>
      <c r="E555" s="1" t="s">
        <v>8</v>
      </c>
      <c r="F555">
        <v>17.443999999999999</v>
      </c>
      <c r="G555">
        <v>12.709</v>
      </c>
      <c r="H555" s="3">
        <v>-8.1349999999999998</v>
      </c>
      <c r="I555" s="3">
        <v>-98.198999999999998</v>
      </c>
      <c r="J555" s="3">
        <v>3.105</v>
      </c>
      <c r="K555" s="3">
        <v>3.1110000000000002</v>
      </c>
    </row>
    <row r="556" spans="1:11" x14ac:dyDescent="0.2">
      <c r="A556" s="1">
        <v>7</v>
      </c>
      <c r="B556" s="1">
        <v>1</v>
      </c>
      <c r="C556" s="1"/>
      <c r="D556" s="1">
        <v>2</v>
      </c>
      <c r="E556" s="1" t="s">
        <v>9</v>
      </c>
      <c r="F556">
        <v>-11.153</v>
      </c>
      <c r="G556">
        <v>-7.9649999999999999</v>
      </c>
      <c r="H556" s="3">
        <v>3.98</v>
      </c>
      <c r="I556" s="3">
        <v>59.878</v>
      </c>
      <c r="J556" s="3">
        <v>-2.1309999999999998</v>
      </c>
      <c r="K556" s="3">
        <v>-2.1360000000000001</v>
      </c>
    </row>
    <row r="557" spans="1:11" x14ac:dyDescent="0.2">
      <c r="A557" s="1">
        <v>7</v>
      </c>
      <c r="B557" s="1">
        <v>1</v>
      </c>
      <c r="C557" s="1"/>
      <c r="D557" s="1">
        <v>2</v>
      </c>
      <c r="E557" s="1" t="s">
        <v>10</v>
      </c>
      <c r="F557">
        <v>-162.43199999999999</v>
      </c>
      <c r="G557">
        <v>-113.28100000000001</v>
      </c>
      <c r="H557" s="3">
        <v>8.8670000000000009</v>
      </c>
      <c r="I557" s="3">
        <v>149.887</v>
      </c>
      <c r="J557" s="3">
        <v>-5.6790000000000003</v>
      </c>
      <c r="K557" s="3">
        <v>-5.6909999999999998</v>
      </c>
    </row>
    <row r="558" spans="1:11" x14ac:dyDescent="0.2">
      <c r="A558" s="1">
        <v>7</v>
      </c>
      <c r="B558" s="1">
        <v>1</v>
      </c>
      <c r="C558" s="1"/>
      <c r="D558" s="1">
        <v>1</v>
      </c>
      <c r="E558" s="1" t="s">
        <v>7</v>
      </c>
      <c r="F558">
        <v>-16.323</v>
      </c>
      <c r="G558">
        <v>-11.212999999999999</v>
      </c>
      <c r="H558" s="3">
        <v>-4.2649999999999997</v>
      </c>
      <c r="I558" s="3">
        <v>72.236999999999995</v>
      </c>
      <c r="J558" s="3">
        <v>-3.6469999999999998</v>
      </c>
      <c r="K558" s="3">
        <v>-3.6549999999999998</v>
      </c>
    </row>
    <row r="559" spans="1:11" x14ac:dyDescent="0.2">
      <c r="A559" s="1">
        <v>7</v>
      </c>
      <c r="B559" s="1">
        <v>1</v>
      </c>
      <c r="C559" s="1"/>
      <c r="D559" s="1">
        <v>1</v>
      </c>
      <c r="E559" s="1" t="s">
        <v>8</v>
      </c>
      <c r="F559">
        <v>-0.33</v>
      </c>
      <c r="G559">
        <v>0.47699999999999998</v>
      </c>
      <c r="H559" s="3">
        <v>-11.1</v>
      </c>
      <c r="I559" s="3">
        <v>-276.45800000000003</v>
      </c>
      <c r="J559" s="3">
        <v>12.135</v>
      </c>
      <c r="K559" s="3">
        <v>12.161</v>
      </c>
    </row>
    <row r="560" spans="1:11" x14ac:dyDescent="0.2">
      <c r="A560" s="1">
        <v>7</v>
      </c>
      <c r="B560" s="1">
        <v>1</v>
      </c>
      <c r="C560" s="1"/>
      <c r="D560" s="1">
        <v>1</v>
      </c>
      <c r="E560" s="1" t="s">
        <v>9</v>
      </c>
      <c r="F560">
        <v>-4.2080000000000002</v>
      </c>
      <c r="G560">
        <v>-3.0760000000000001</v>
      </c>
      <c r="H560" s="3">
        <v>3.6349999999999998</v>
      </c>
      <c r="I560" s="3">
        <v>91.367000000000004</v>
      </c>
      <c r="J560" s="3">
        <v>-4.1529999999999996</v>
      </c>
      <c r="K560" s="3">
        <v>-4.1619999999999999</v>
      </c>
    </row>
    <row r="561" spans="1:11" x14ac:dyDescent="0.2">
      <c r="A561" s="1">
        <v>7</v>
      </c>
      <c r="B561" s="1">
        <v>1</v>
      </c>
      <c r="C561" s="1"/>
      <c r="D561" s="1">
        <v>1</v>
      </c>
      <c r="E561" s="1" t="s">
        <v>10</v>
      </c>
      <c r="F561">
        <v>-202.13</v>
      </c>
      <c r="G561">
        <v>-141.16800000000001</v>
      </c>
      <c r="H561" s="3">
        <v>11.404</v>
      </c>
      <c r="I561" s="3">
        <v>205.33799999999999</v>
      </c>
      <c r="J561" s="3">
        <v>-7.9989999999999997</v>
      </c>
      <c r="K561" s="3">
        <v>-8.016</v>
      </c>
    </row>
    <row r="562" spans="1:11" x14ac:dyDescent="0.2">
      <c r="A562" s="1">
        <v>7</v>
      </c>
      <c r="B562" s="1">
        <v>7</v>
      </c>
      <c r="C562" s="1"/>
      <c r="D562" s="1">
        <v>5</v>
      </c>
      <c r="E562" s="1" t="s">
        <v>7</v>
      </c>
      <c r="F562">
        <v>-29.925999999999998</v>
      </c>
      <c r="G562">
        <v>-14.712999999999999</v>
      </c>
      <c r="H562" s="3">
        <v>5.32</v>
      </c>
      <c r="I562" s="3">
        <v>79.872</v>
      </c>
      <c r="J562" s="3">
        <v>-2.7410000000000001</v>
      </c>
      <c r="K562" s="3">
        <v>-2.7469999999999999</v>
      </c>
    </row>
    <row r="563" spans="1:11" x14ac:dyDescent="0.2">
      <c r="A563" s="1">
        <v>7</v>
      </c>
      <c r="B563" s="1">
        <v>7</v>
      </c>
      <c r="C563" s="1"/>
      <c r="D563" s="1">
        <v>5</v>
      </c>
      <c r="E563" s="1" t="s">
        <v>8</v>
      </c>
      <c r="F563">
        <v>24.98</v>
      </c>
      <c r="G563">
        <v>12.182</v>
      </c>
      <c r="H563" s="3">
        <v>-4.476</v>
      </c>
      <c r="I563" s="3">
        <v>-61.7</v>
      </c>
      <c r="J563" s="3">
        <v>1.85</v>
      </c>
      <c r="K563" s="3">
        <v>1.8540000000000001</v>
      </c>
    </row>
    <row r="564" spans="1:11" x14ac:dyDescent="0.2">
      <c r="A564" s="1">
        <v>7</v>
      </c>
      <c r="B564" s="1">
        <v>7</v>
      </c>
      <c r="C564" s="1"/>
      <c r="D564" s="1">
        <v>5</v>
      </c>
      <c r="E564" s="1" t="s">
        <v>9</v>
      </c>
      <c r="F564">
        <v>-16.638000000000002</v>
      </c>
      <c r="G564">
        <v>-8.15</v>
      </c>
      <c r="H564" s="3">
        <v>2.9590000000000001</v>
      </c>
      <c r="I564" s="3">
        <v>42.683</v>
      </c>
      <c r="J564" s="3">
        <v>-1.391</v>
      </c>
      <c r="K564" s="3">
        <v>-1.3939999999999999</v>
      </c>
    </row>
    <row r="565" spans="1:11" x14ac:dyDescent="0.2">
      <c r="A565" s="1">
        <v>7</v>
      </c>
      <c r="B565" s="1">
        <v>7</v>
      </c>
      <c r="C565" s="1"/>
      <c r="D565" s="1">
        <v>5</v>
      </c>
      <c r="E565" s="1" t="s">
        <v>10</v>
      </c>
      <c r="F565">
        <v>-131.59299999999999</v>
      </c>
      <c r="G565">
        <v>-83.31</v>
      </c>
      <c r="H565" s="3">
        <v>0.29399999999999998</v>
      </c>
      <c r="I565" s="3">
        <v>4.3570000000000002</v>
      </c>
      <c r="J565" s="3">
        <v>-0.14399999999999999</v>
      </c>
      <c r="K565" s="3">
        <v>-0.14499999999999999</v>
      </c>
    </row>
    <row r="566" spans="1:11" x14ac:dyDescent="0.2">
      <c r="A566" s="1">
        <v>7</v>
      </c>
      <c r="B566" s="1">
        <v>7</v>
      </c>
      <c r="C566" s="1"/>
      <c r="D566" s="1">
        <v>4</v>
      </c>
      <c r="E566" s="1" t="s">
        <v>7</v>
      </c>
      <c r="F566">
        <v>-26.283999999999999</v>
      </c>
      <c r="G566">
        <v>-15.352</v>
      </c>
      <c r="H566" s="3">
        <v>7.5229999999999997</v>
      </c>
      <c r="I566" s="3">
        <v>135.61099999999999</v>
      </c>
      <c r="J566" s="3">
        <v>-5.1980000000000004</v>
      </c>
      <c r="K566" s="3">
        <v>-5.21</v>
      </c>
    </row>
    <row r="567" spans="1:11" x14ac:dyDescent="0.2">
      <c r="A567" s="1">
        <v>7</v>
      </c>
      <c r="B567" s="1">
        <v>7</v>
      </c>
      <c r="C567" s="1"/>
      <c r="D567" s="1">
        <v>4</v>
      </c>
      <c r="E567" s="1" t="s">
        <v>8</v>
      </c>
      <c r="F567">
        <v>23.033000000000001</v>
      </c>
      <c r="G567">
        <v>13.057</v>
      </c>
      <c r="H567" s="3">
        <v>-5.6970000000000001</v>
      </c>
      <c r="I567" s="3">
        <v>-101.505</v>
      </c>
      <c r="J567" s="3">
        <v>3.8010000000000002</v>
      </c>
      <c r="K567" s="3">
        <v>3.8090000000000002</v>
      </c>
    </row>
    <row r="568" spans="1:11" x14ac:dyDescent="0.2">
      <c r="A568" s="1">
        <v>7</v>
      </c>
      <c r="B568" s="1">
        <v>7</v>
      </c>
      <c r="C568" s="1"/>
      <c r="D568" s="1">
        <v>4</v>
      </c>
      <c r="E568" s="1" t="s">
        <v>9</v>
      </c>
      <c r="F568">
        <v>-14.945</v>
      </c>
      <c r="G568">
        <v>-8.609</v>
      </c>
      <c r="H568" s="3">
        <v>4.0019999999999998</v>
      </c>
      <c r="I568" s="3">
        <v>71.600999999999999</v>
      </c>
      <c r="J568" s="3">
        <v>-2.7269999999999999</v>
      </c>
      <c r="K568" s="3">
        <v>-2.7330000000000001</v>
      </c>
    </row>
    <row r="569" spans="1:11" x14ac:dyDescent="0.2">
      <c r="A569" s="1">
        <v>7</v>
      </c>
      <c r="B569" s="1">
        <v>7</v>
      </c>
      <c r="C569" s="1"/>
      <c r="D569" s="1">
        <v>4</v>
      </c>
      <c r="E569" s="1" t="s">
        <v>10</v>
      </c>
      <c r="F569">
        <v>-285.91800000000001</v>
      </c>
      <c r="G569">
        <v>-181.797</v>
      </c>
      <c r="H569" s="3">
        <v>0.98299999999999998</v>
      </c>
      <c r="I569" s="3">
        <v>15.545</v>
      </c>
      <c r="J569" s="3">
        <v>-0.55500000000000005</v>
      </c>
      <c r="K569" s="3">
        <v>-0.55600000000000005</v>
      </c>
    </row>
    <row r="570" spans="1:11" x14ac:dyDescent="0.2">
      <c r="A570" s="1">
        <v>7</v>
      </c>
      <c r="B570" s="1">
        <v>7</v>
      </c>
      <c r="C570" s="1"/>
      <c r="D570" s="1">
        <v>3</v>
      </c>
      <c r="E570" s="1" t="s">
        <v>7</v>
      </c>
      <c r="F570">
        <v>-27.238</v>
      </c>
      <c r="G570">
        <v>-14.888</v>
      </c>
      <c r="H570" s="3">
        <v>10.67</v>
      </c>
      <c r="I570" s="3">
        <v>184.83500000000001</v>
      </c>
      <c r="J570" s="3">
        <v>-6.843</v>
      </c>
      <c r="K570" s="3">
        <v>-6.8570000000000002</v>
      </c>
    </row>
    <row r="571" spans="1:11" x14ac:dyDescent="0.2">
      <c r="A571" s="1">
        <v>7</v>
      </c>
      <c r="B571" s="1">
        <v>7</v>
      </c>
      <c r="C571" s="1"/>
      <c r="D571" s="1">
        <v>3</v>
      </c>
      <c r="E571" s="1" t="s">
        <v>8</v>
      </c>
      <c r="F571">
        <v>23.303999999999998</v>
      </c>
      <c r="G571">
        <v>12.779</v>
      </c>
      <c r="H571" s="3">
        <v>-9.0730000000000004</v>
      </c>
      <c r="I571" s="3">
        <v>-151.166</v>
      </c>
      <c r="J571" s="3">
        <v>5.4580000000000002</v>
      </c>
      <c r="K571" s="3">
        <v>5.4690000000000003</v>
      </c>
    </row>
    <row r="572" spans="1:11" x14ac:dyDescent="0.2">
      <c r="A572" s="1">
        <v>7</v>
      </c>
      <c r="B572" s="1">
        <v>7</v>
      </c>
      <c r="C572" s="1"/>
      <c r="D572" s="1">
        <v>3</v>
      </c>
      <c r="E572" s="1" t="s">
        <v>9</v>
      </c>
      <c r="F572">
        <v>-15.316000000000001</v>
      </c>
      <c r="G572">
        <v>-8.3840000000000003</v>
      </c>
      <c r="H572" s="3">
        <v>5.9779999999999998</v>
      </c>
      <c r="I572" s="3">
        <v>101.51900000000001</v>
      </c>
      <c r="J572" s="3">
        <v>-3.7269999999999999</v>
      </c>
      <c r="K572" s="3">
        <v>-3.7349999999999999</v>
      </c>
    </row>
    <row r="573" spans="1:11" x14ac:dyDescent="0.2">
      <c r="A573" s="1">
        <v>7</v>
      </c>
      <c r="B573" s="1">
        <v>7</v>
      </c>
      <c r="C573" s="1"/>
      <c r="D573" s="1">
        <v>3</v>
      </c>
      <c r="E573" s="1" t="s">
        <v>10</v>
      </c>
      <c r="F573">
        <v>-440.21699999999998</v>
      </c>
      <c r="G573">
        <v>-280.45800000000003</v>
      </c>
      <c r="H573" s="3">
        <v>2.0449999999999999</v>
      </c>
      <c r="I573" s="3">
        <v>33.628999999999998</v>
      </c>
      <c r="J573" s="3">
        <v>-1.25</v>
      </c>
      <c r="K573" s="3">
        <v>-1.252</v>
      </c>
    </row>
    <row r="574" spans="1:11" x14ac:dyDescent="0.2">
      <c r="A574" s="1">
        <v>7</v>
      </c>
      <c r="B574" s="1">
        <v>7</v>
      </c>
      <c r="C574" s="1"/>
      <c r="D574" s="1">
        <v>2</v>
      </c>
      <c r="E574" s="1" t="s">
        <v>7</v>
      </c>
      <c r="F574">
        <v>-22.120999999999999</v>
      </c>
      <c r="G574">
        <v>-12.143000000000001</v>
      </c>
      <c r="H574" s="3">
        <v>10.141</v>
      </c>
      <c r="I574" s="3">
        <v>193.392</v>
      </c>
      <c r="J574" s="3">
        <v>-7.5380000000000003</v>
      </c>
      <c r="K574" s="3">
        <v>-7.5540000000000003</v>
      </c>
    </row>
    <row r="575" spans="1:11" x14ac:dyDescent="0.2">
      <c r="A575" s="1">
        <v>7</v>
      </c>
      <c r="B575" s="1">
        <v>7</v>
      </c>
      <c r="C575" s="1"/>
      <c r="D575" s="1">
        <v>2</v>
      </c>
      <c r="E575" s="1" t="s">
        <v>8</v>
      </c>
      <c r="F575">
        <v>18.683</v>
      </c>
      <c r="G575">
        <v>9.9830000000000005</v>
      </c>
      <c r="H575" s="3">
        <v>-12.756</v>
      </c>
      <c r="I575" s="3">
        <v>-200.99799999999999</v>
      </c>
      <c r="J575" s="3">
        <v>7.3120000000000003</v>
      </c>
      <c r="K575" s="3">
        <v>7.3280000000000003</v>
      </c>
    </row>
    <row r="576" spans="1:11" x14ac:dyDescent="0.2">
      <c r="A576" s="1">
        <v>7</v>
      </c>
      <c r="B576" s="1">
        <v>7</v>
      </c>
      <c r="C576" s="1"/>
      <c r="D576" s="1">
        <v>2</v>
      </c>
      <c r="E576" s="1" t="s">
        <v>9</v>
      </c>
      <c r="F576">
        <v>-12.365</v>
      </c>
      <c r="G576">
        <v>-6.7050000000000001</v>
      </c>
      <c r="H576" s="3">
        <v>6.9089999999999998</v>
      </c>
      <c r="I576" s="3">
        <v>119.289</v>
      </c>
      <c r="J576" s="3">
        <v>-4.5</v>
      </c>
      <c r="K576" s="3">
        <v>-4.51</v>
      </c>
    </row>
    <row r="577" spans="1:11" x14ac:dyDescent="0.2">
      <c r="A577" s="1">
        <v>7</v>
      </c>
      <c r="B577" s="1">
        <v>7</v>
      </c>
      <c r="C577" s="1"/>
      <c r="D577" s="1">
        <v>2</v>
      </c>
      <c r="E577" s="1" t="s">
        <v>10</v>
      </c>
      <c r="F577">
        <v>-593.73299999999995</v>
      </c>
      <c r="G577">
        <v>-378.697</v>
      </c>
      <c r="H577" s="3">
        <v>3.3759999999999999</v>
      </c>
      <c r="I577" s="3">
        <v>57.231999999999999</v>
      </c>
      <c r="J577" s="3">
        <v>-2.17</v>
      </c>
      <c r="K577" s="3">
        <v>-2.1749999999999998</v>
      </c>
    </row>
    <row r="578" spans="1:11" x14ac:dyDescent="0.2">
      <c r="A578" s="1">
        <v>7</v>
      </c>
      <c r="B578" s="1">
        <v>7</v>
      </c>
      <c r="C578" s="1"/>
      <c r="D578" s="1">
        <v>1</v>
      </c>
      <c r="E578" s="1" t="s">
        <v>7</v>
      </c>
      <c r="F578">
        <v>-16.16</v>
      </c>
      <c r="G578">
        <v>-8.8849999999999998</v>
      </c>
      <c r="H578" s="3">
        <v>5.7329999999999997</v>
      </c>
      <c r="I578" s="3">
        <v>137.65600000000001</v>
      </c>
      <c r="J578" s="3">
        <v>-6.4290000000000003</v>
      </c>
      <c r="K578" s="3">
        <v>-6.4429999999999996</v>
      </c>
    </row>
    <row r="579" spans="1:11" x14ac:dyDescent="0.2">
      <c r="A579" s="1">
        <v>7</v>
      </c>
      <c r="B579" s="1">
        <v>7</v>
      </c>
      <c r="C579" s="1"/>
      <c r="D579" s="1">
        <v>1</v>
      </c>
      <c r="E579" s="1" t="s">
        <v>8</v>
      </c>
      <c r="F579">
        <v>-0.41199999999999998</v>
      </c>
      <c r="G579">
        <v>-0.68700000000000006</v>
      </c>
      <c r="H579" s="3">
        <v>-12.523999999999999</v>
      </c>
      <c r="I579" s="3">
        <v>-309.82600000000002</v>
      </c>
      <c r="J579" s="3">
        <v>13.526</v>
      </c>
      <c r="K579" s="3">
        <v>13.555</v>
      </c>
    </row>
    <row r="580" spans="1:11" x14ac:dyDescent="0.2">
      <c r="A580" s="1">
        <v>7</v>
      </c>
      <c r="B580" s="1">
        <v>7</v>
      </c>
      <c r="C580" s="1"/>
      <c r="D580" s="1">
        <v>1</v>
      </c>
      <c r="E580" s="1" t="s">
        <v>9</v>
      </c>
      <c r="F580">
        <v>-4.1440000000000001</v>
      </c>
      <c r="G580">
        <v>-2.157</v>
      </c>
      <c r="H580" s="3">
        <v>4.6609999999999996</v>
      </c>
      <c r="I580" s="3">
        <v>117.637</v>
      </c>
      <c r="J580" s="3">
        <v>-5.2510000000000003</v>
      </c>
      <c r="K580" s="3">
        <v>-5.2629999999999999</v>
      </c>
    </row>
    <row r="581" spans="1:11" x14ac:dyDescent="0.2">
      <c r="A581" s="1">
        <v>7</v>
      </c>
      <c r="B581" s="1">
        <v>7</v>
      </c>
      <c r="C581" s="1"/>
      <c r="D581" s="1">
        <v>1</v>
      </c>
      <c r="E581" s="1" t="s">
        <v>10</v>
      </c>
      <c r="F581">
        <v>-745.64300000000003</v>
      </c>
      <c r="G581">
        <v>-476.20400000000001</v>
      </c>
      <c r="H581" s="3">
        <v>4.4139999999999997</v>
      </c>
      <c r="I581" s="3">
        <v>79.870999999999995</v>
      </c>
      <c r="J581" s="3">
        <v>-3.1150000000000002</v>
      </c>
      <c r="K581" s="3">
        <v>-3.1219999999999999</v>
      </c>
    </row>
    <row r="582" spans="1:11" x14ac:dyDescent="0.2">
      <c r="A582" s="1">
        <v>7</v>
      </c>
      <c r="B582" s="1">
        <v>13</v>
      </c>
      <c r="C582" s="1"/>
      <c r="D582" s="1">
        <v>5</v>
      </c>
      <c r="E582" s="1" t="s">
        <v>7</v>
      </c>
      <c r="F582">
        <v>-36.908999999999999</v>
      </c>
      <c r="G582">
        <v>-18.721</v>
      </c>
      <c r="H582" s="3">
        <v>5.0380000000000003</v>
      </c>
      <c r="I582" s="3">
        <v>76.090999999999994</v>
      </c>
      <c r="J582" s="3">
        <v>-2.633</v>
      </c>
      <c r="K582" s="3">
        <v>-2.6379999999999999</v>
      </c>
    </row>
    <row r="583" spans="1:11" x14ac:dyDescent="0.2">
      <c r="A583" s="1">
        <v>7</v>
      </c>
      <c r="B583" s="1">
        <v>13</v>
      </c>
      <c r="C583" s="1"/>
      <c r="D583" s="1">
        <v>5</v>
      </c>
      <c r="E583" s="1" t="s">
        <v>8</v>
      </c>
      <c r="F583">
        <v>30.515999999999998</v>
      </c>
      <c r="G583">
        <v>15.361000000000001</v>
      </c>
      <c r="H583" s="3">
        <v>-4.1840000000000002</v>
      </c>
      <c r="I583" s="3">
        <v>-57.244</v>
      </c>
      <c r="J583" s="3">
        <v>1.7030000000000001</v>
      </c>
      <c r="K583" s="3">
        <v>1.7070000000000001</v>
      </c>
    </row>
    <row r="584" spans="1:11" x14ac:dyDescent="0.2">
      <c r="A584" s="1">
        <v>7</v>
      </c>
      <c r="B584" s="1">
        <v>13</v>
      </c>
      <c r="C584" s="1"/>
      <c r="D584" s="1">
        <v>5</v>
      </c>
      <c r="E584" s="1" t="s">
        <v>9</v>
      </c>
      <c r="F584">
        <v>-20.431999999999999</v>
      </c>
      <c r="G584">
        <v>-10.327999999999999</v>
      </c>
      <c r="H584" s="3">
        <v>2.7839999999999998</v>
      </c>
      <c r="I584" s="3">
        <v>40.146999999999998</v>
      </c>
      <c r="J584" s="3">
        <v>-1.3140000000000001</v>
      </c>
      <c r="K584" s="3">
        <v>-1.3169999999999999</v>
      </c>
    </row>
    <row r="585" spans="1:11" x14ac:dyDescent="0.2">
      <c r="A585" s="1">
        <v>7</v>
      </c>
      <c r="B585" s="1">
        <v>13</v>
      </c>
      <c r="C585" s="1"/>
      <c r="D585" s="1">
        <v>5</v>
      </c>
      <c r="E585" s="1" t="s">
        <v>10</v>
      </c>
      <c r="F585">
        <v>-218.601</v>
      </c>
      <c r="G585">
        <v>-129.58000000000001</v>
      </c>
      <c r="H585" s="3">
        <v>-0.505</v>
      </c>
      <c r="I585" s="3">
        <v>-7.2930000000000001</v>
      </c>
      <c r="J585" s="3">
        <v>0.23300000000000001</v>
      </c>
      <c r="K585" s="3">
        <v>0.23400000000000001</v>
      </c>
    </row>
    <row r="586" spans="1:11" x14ac:dyDescent="0.2">
      <c r="A586" s="1">
        <v>7</v>
      </c>
      <c r="B586" s="1">
        <v>13</v>
      </c>
      <c r="C586" s="1"/>
      <c r="D586" s="1">
        <v>4</v>
      </c>
      <c r="E586" s="1" t="s">
        <v>7</v>
      </c>
      <c r="F586">
        <v>-30.434000000000001</v>
      </c>
      <c r="G586">
        <v>-17.753</v>
      </c>
      <c r="H586" s="3">
        <v>7.1639999999999997</v>
      </c>
      <c r="I586" s="3">
        <v>129.49</v>
      </c>
      <c r="J586" s="3">
        <v>-4.9690000000000003</v>
      </c>
      <c r="K586" s="3">
        <v>-4.9800000000000004</v>
      </c>
    </row>
    <row r="587" spans="1:11" x14ac:dyDescent="0.2">
      <c r="A587" s="1">
        <v>7</v>
      </c>
      <c r="B587" s="1">
        <v>13</v>
      </c>
      <c r="C587" s="1"/>
      <c r="D587" s="1">
        <v>4</v>
      </c>
      <c r="E587" s="1" t="s">
        <v>8</v>
      </c>
      <c r="F587">
        <v>27.245999999999999</v>
      </c>
      <c r="G587">
        <v>15.510999999999999</v>
      </c>
      <c r="H587" s="3">
        <v>-5.29</v>
      </c>
      <c r="I587" s="3">
        <v>-94.417000000000002</v>
      </c>
      <c r="J587" s="3">
        <v>3.5289999999999999</v>
      </c>
      <c r="K587" s="3">
        <v>3.536</v>
      </c>
    </row>
    <row r="588" spans="1:11" x14ac:dyDescent="0.2">
      <c r="A588" s="1">
        <v>7</v>
      </c>
      <c r="B588" s="1">
        <v>13</v>
      </c>
      <c r="C588" s="1"/>
      <c r="D588" s="1">
        <v>4</v>
      </c>
      <c r="E588" s="1" t="s">
        <v>9</v>
      </c>
      <c r="F588">
        <v>-17.478999999999999</v>
      </c>
      <c r="G588">
        <v>-10.08</v>
      </c>
      <c r="H588" s="3">
        <v>3.77</v>
      </c>
      <c r="I588" s="3">
        <v>67.558000000000007</v>
      </c>
      <c r="J588" s="3">
        <v>-2.5750000000000002</v>
      </c>
      <c r="K588" s="3">
        <v>-2.581</v>
      </c>
    </row>
    <row r="589" spans="1:11" x14ac:dyDescent="0.2">
      <c r="A589" s="1">
        <v>7</v>
      </c>
      <c r="B589" s="1">
        <v>13</v>
      </c>
      <c r="C589" s="1"/>
      <c r="D589" s="1">
        <v>4</v>
      </c>
      <c r="E589" s="1" t="s">
        <v>10</v>
      </c>
      <c r="F589">
        <v>-490.99900000000002</v>
      </c>
      <c r="G589">
        <v>-295.815</v>
      </c>
      <c r="H589" s="3">
        <v>-1.6339999999999999</v>
      </c>
      <c r="I589" s="3">
        <v>-25.678999999999998</v>
      </c>
      <c r="J589" s="3">
        <v>0.90800000000000003</v>
      </c>
      <c r="K589" s="3">
        <v>0.91</v>
      </c>
    </row>
    <row r="590" spans="1:11" x14ac:dyDescent="0.2">
      <c r="A590" s="1">
        <v>7</v>
      </c>
      <c r="B590" s="1">
        <v>13</v>
      </c>
      <c r="C590" s="1"/>
      <c r="D590" s="1">
        <v>3</v>
      </c>
      <c r="E590" s="1" t="s">
        <v>7</v>
      </c>
      <c r="F590">
        <v>-33.183</v>
      </c>
      <c r="G590">
        <v>-18.382000000000001</v>
      </c>
      <c r="H590" s="3">
        <v>9.9960000000000004</v>
      </c>
      <c r="I590" s="3">
        <v>173.29599999999999</v>
      </c>
      <c r="J590" s="3">
        <v>-6.4119999999999999</v>
      </c>
      <c r="K590" s="3">
        <v>-6.4249999999999998</v>
      </c>
    </row>
    <row r="591" spans="1:11" x14ac:dyDescent="0.2">
      <c r="A591" s="1">
        <v>7</v>
      </c>
      <c r="B591" s="1">
        <v>13</v>
      </c>
      <c r="C591" s="1"/>
      <c r="D591" s="1">
        <v>3</v>
      </c>
      <c r="E591" s="1" t="s">
        <v>8</v>
      </c>
      <c r="F591">
        <v>28.811</v>
      </c>
      <c r="G591">
        <v>16.024999999999999</v>
      </c>
      <c r="H591" s="3">
        <v>-8.4019999999999992</v>
      </c>
      <c r="I591" s="3">
        <v>-140.453</v>
      </c>
      <c r="J591" s="3">
        <v>5.0670000000000002</v>
      </c>
      <c r="K591" s="3">
        <v>5.0780000000000003</v>
      </c>
    </row>
    <row r="592" spans="1:11" x14ac:dyDescent="0.2">
      <c r="A592" s="1">
        <v>7</v>
      </c>
      <c r="B592" s="1">
        <v>13</v>
      </c>
      <c r="C592" s="1"/>
      <c r="D592" s="1">
        <v>3</v>
      </c>
      <c r="E592" s="1" t="s">
        <v>9</v>
      </c>
      <c r="F592">
        <v>-18.786000000000001</v>
      </c>
      <c r="G592">
        <v>-10.426</v>
      </c>
      <c r="H592" s="3">
        <v>5.57</v>
      </c>
      <c r="I592" s="3">
        <v>94.738</v>
      </c>
      <c r="J592" s="3">
        <v>-3.4780000000000002</v>
      </c>
      <c r="K592" s="3">
        <v>-3.4860000000000002</v>
      </c>
    </row>
    <row r="593" spans="1:11" x14ac:dyDescent="0.2">
      <c r="A593" s="1">
        <v>7</v>
      </c>
      <c r="B593" s="1">
        <v>13</v>
      </c>
      <c r="C593" s="1"/>
      <c r="D593" s="1">
        <v>3</v>
      </c>
      <c r="E593" s="1" t="s">
        <v>10</v>
      </c>
      <c r="F593">
        <v>-763.29</v>
      </c>
      <c r="G593">
        <v>-461.827</v>
      </c>
      <c r="H593" s="3">
        <v>-3.3639999999999999</v>
      </c>
      <c r="I593" s="3">
        <v>-55.213000000000001</v>
      </c>
      <c r="J593" s="3">
        <v>2.0459999999999998</v>
      </c>
      <c r="K593" s="3">
        <v>2.0510000000000002</v>
      </c>
    </row>
    <row r="594" spans="1:11" x14ac:dyDescent="0.2">
      <c r="A594" s="1">
        <v>7</v>
      </c>
      <c r="B594" s="1">
        <v>13</v>
      </c>
      <c r="C594" s="1"/>
      <c r="D594" s="1">
        <v>2</v>
      </c>
      <c r="E594" s="1" t="s">
        <v>7</v>
      </c>
      <c r="F594">
        <v>-28.353999999999999</v>
      </c>
      <c r="G594">
        <v>-15.917</v>
      </c>
      <c r="H594" s="3">
        <v>9.4269999999999996</v>
      </c>
      <c r="I594" s="3">
        <v>179.97300000000001</v>
      </c>
      <c r="J594" s="3">
        <v>-7.0170000000000003</v>
      </c>
      <c r="K594" s="3">
        <v>-7.032</v>
      </c>
    </row>
    <row r="595" spans="1:11" x14ac:dyDescent="0.2">
      <c r="A595" s="1">
        <v>7</v>
      </c>
      <c r="B595" s="1">
        <v>13</v>
      </c>
      <c r="C595" s="1"/>
      <c r="D595" s="1">
        <v>2</v>
      </c>
      <c r="E595" s="1" t="s">
        <v>8</v>
      </c>
      <c r="F595">
        <v>26.079000000000001</v>
      </c>
      <c r="G595">
        <v>14.531000000000001</v>
      </c>
      <c r="H595" s="3">
        <v>-12.021000000000001</v>
      </c>
      <c r="I595" s="3">
        <v>-184.18700000000001</v>
      </c>
      <c r="J595" s="3">
        <v>6.62</v>
      </c>
      <c r="K595" s="3">
        <v>6.6340000000000003</v>
      </c>
    </row>
    <row r="596" spans="1:11" x14ac:dyDescent="0.2">
      <c r="A596" s="1">
        <v>7</v>
      </c>
      <c r="B596" s="1">
        <v>13</v>
      </c>
      <c r="C596" s="1"/>
      <c r="D596" s="1">
        <v>2</v>
      </c>
      <c r="E596" s="1" t="s">
        <v>9</v>
      </c>
      <c r="F596">
        <v>-16.495000000000001</v>
      </c>
      <c r="G596">
        <v>-9.2270000000000003</v>
      </c>
      <c r="H596" s="3">
        <v>6.4640000000000004</v>
      </c>
      <c r="I596" s="3">
        <v>110.089</v>
      </c>
      <c r="J596" s="3">
        <v>-4.1319999999999997</v>
      </c>
      <c r="K596" s="3">
        <v>-4.141</v>
      </c>
    </row>
    <row r="597" spans="1:11" x14ac:dyDescent="0.2">
      <c r="A597" s="1">
        <v>7</v>
      </c>
      <c r="B597" s="1">
        <v>13</v>
      </c>
      <c r="C597" s="1"/>
      <c r="D597" s="1">
        <v>2</v>
      </c>
      <c r="E597" s="1" t="s">
        <v>10</v>
      </c>
      <c r="F597">
        <v>-1036.559</v>
      </c>
      <c r="G597">
        <v>-628.41600000000005</v>
      </c>
      <c r="H597" s="3">
        <v>-5.5039999999999996</v>
      </c>
      <c r="I597" s="3">
        <v>-92.506</v>
      </c>
      <c r="J597" s="3">
        <v>3.4940000000000002</v>
      </c>
      <c r="K597" s="3">
        <v>3.5009999999999999</v>
      </c>
    </row>
    <row r="598" spans="1:11" x14ac:dyDescent="0.2">
      <c r="A598" s="1">
        <v>7</v>
      </c>
      <c r="B598" s="1">
        <v>13</v>
      </c>
      <c r="C598" s="1"/>
      <c r="D598" s="1">
        <v>1</v>
      </c>
      <c r="E598" s="1" t="s">
        <v>7</v>
      </c>
      <c r="F598">
        <v>-21.114999999999998</v>
      </c>
      <c r="G598">
        <v>-11.967000000000001</v>
      </c>
      <c r="H598" s="3">
        <v>5.3659999999999997</v>
      </c>
      <c r="I598" s="3">
        <v>125.893</v>
      </c>
      <c r="J598" s="3">
        <v>-5.93</v>
      </c>
      <c r="K598" s="3">
        <v>-5.9420000000000002</v>
      </c>
    </row>
    <row r="599" spans="1:11" x14ac:dyDescent="0.2">
      <c r="A599" s="1">
        <v>7</v>
      </c>
      <c r="B599" s="1">
        <v>13</v>
      </c>
      <c r="C599" s="1"/>
      <c r="D599" s="1">
        <v>1</v>
      </c>
      <c r="E599" s="1" t="s">
        <v>8</v>
      </c>
      <c r="F599">
        <v>2.0649999999999999</v>
      </c>
      <c r="G599">
        <v>0.85399999999999998</v>
      </c>
      <c r="H599" s="3">
        <v>-12.273999999999999</v>
      </c>
      <c r="I599" s="3">
        <v>-303.89600000000002</v>
      </c>
      <c r="J599" s="3">
        <v>13.276</v>
      </c>
      <c r="K599" s="3">
        <v>13.304</v>
      </c>
    </row>
    <row r="600" spans="1:11" x14ac:dyDescent="0.2">
      <c r="A600" s="1">
        <v>7</v>
      </c>
      <c r="B600" s="1">
        <v>13</v>
      </c>
      <c r="C600" s="1"/>
      <c r="D600" s="1">
        <v>1</v>
      </c>
      <c r="E600" s="1" t="s">
        <v>9</v>
      </c>
      <c r="F600">
        <v>-6.1</v>
      </c>
      <c r="G600">
        <v>-3.3740000000000001</v>
      </c>
      <c r="H600" s="3">
        <v>4.4740000000000002</v>
      </c>
      <c r="I600" s="3">
        <v>112.962</v>
      </c>
      <c r="J600" s="3">
        <v>-5.0540000000000003</v>
      </c>
      <c r="K600" s="3">
        <v>-5.0650000000000004</v>
      </c>
    </row>
    <row r="601" spans="1:11" x14ac:dyDescent="0.2">
      <c r="A601" s="1">
        <v>7</v>
      </c>
      <c r="B601" s="1">
        <v>13</v>
      </c>
      <c r="C601" s="1"/>
      <c r="D601" s="1">
        <v>1</v>
      </c>
      <c r="E601" s="1" t="s">
        <v>10</v>
      </c>
      <c r="F601">
        <v>-1311.3789999999999</v>
      </c>
      <c r="G601">
        <v>-795.81299999999999</v>
      </c>
      <c r="H601" s="3">
        <v>-7.2779999999999996</v>
      </c>
      <c r="I601" s="3">
        <v>-131.99199999999999</v>
      </c>
      <c r="J601" s="3">
        <v>5.1539999999999999</v>
      </c>
      <c r="K601" s="3">
        <v>5.165</v>
      </c>
    </row>
    <row r="602" spans="1:11" x14ac:dyDescent="0.2">
      <c r="A602" s="1">
        <v>7</v>
      </c>
      <c r="B602" s="1">
        <v>19</v>
      </c>
      <c r="C602" s="1"/>
      <c r="D602" s="1">
        <v>5</v>
      </c>
      <c r="E602" s="1" t="s">
        <v>7</v>
      </c>
      <c r="F602">
        <v>12.266</v>
      </c>
      <c r="G602">
        <v>7.7859999999999996</v>
      </c>
      <c r="H602" s="3">
        <v>2.6589999999999998</v>
      </c>
      <c r="I602" s="3">
        <v>40.884</v>
      </c>
      <c r="J602" s="3">
        <v>-1.44</v>
      </c>
      <c r="K602" s="3">
        <v>-1.4430000000000001</v>
      </c>
    </row>
    <row r="603" spans="1:11" x14ac:dyDescent="0.2">
      <c r="A603" s="1">
        <v>7</v>
      </c>
      <c r="B603" s="1">
        <v>19</v>
      </c>
      <c r="C603" s="1"/>
      <c r="D603" s="1">
        <v>5</v>
      </c>
      <c r="E603" s="1" t="s">
        <v>8</v>
      </c>
      <c r="F603">
        <v>-12.625</v>
      </c>
      <c r="G603">
        <v>-7.9930000000000003</v>
      </c>
      <c r="H603" s="3">
        <v>-2.581</v>
      </c>
      <c r="I603" s="3">
        <v>-39.484000000000002</v>
      </c>
      <c r="J603" s="3">
        <v>1.3819999999999999</v>
      </c>
      <c r="K603" s="3">
        <v>1.385</v>
      </c>
    </row>
    <row r="604" spans="1:11" x14ac:dyDescent="0.2">
      <c r="A604" s="1">
        <v>7</v>
      </c>
      <c r="B604" s="1">
        <v>19</v>
      </c>
      <c r="C604" s="1"/>
      <c r="D604" s="1">
        <v>5</v>
      </c>
      <c r="E604" s="1" t="s">
        <v>9</v>
      </c>
      <c r="F604">
        <v>7.5430000000000001</v>
      </c>
      <c r="G604">
        <v>4.782</v>
      </c>
      <c r="H604" s="3">
        <v>1.5880000000000001</v>
      </c>
      <c r="I604" s="3">
        <v>24.353000000000002</v>
      </c>
      <c r="J604" s="3">
        <v>-0.85499999999999998</v>
      </c>
      <c r="K604" s="3">
        <v>-0.85699999999999998</v>
      </c>
    </row>
    <row r="605" spans="1:11" x14ac:dyDescent="0.2">
      <c r="A605" s="1">
        <v>7</v>
      </c>
      <c r="B605" s="1">
        <v>19</v>
      </c>
      <c r="C605" s="1"/>
      <c r="D605" s="1">
        <v>5</v>
      </c>
      <c r="E605" s="1" t="s">
        <v>10</v>
      </c>
      <c r="F605">
        <v>-251.90199999999999</v>
      </c>
      <c r="G605">
        <v>-145.99299999999999</v>
      </c>
      <c r="H605" s="3">
        <v>-0.16600000000000001</v>
      </c>
      <c r="I605" s="3">
        <v>-2.6520000000000001</v>
      </c>
      <c r="J605" s="3">
        <v>9.8000000000000004E-2</v>
      </c>
      <c r="K605" s="3">
        <v>9.8000000000000004E-2</v>
      </c>
    </row>
    <row r="606" spans="1:11" x14ac:dyDescent="0.2">
      <c r="A606" s="1">
        <v>7</v>
      </c>
      <c r="B606" s="1">
        <v>19</v>
      </c>
      <c r="C606" s="1"/>
      <c r="D606" s="1">
        <v>4</v>
      </c>
      <c r="E606" s="1" t="s">
        <v>7</v>
      </c>
      <c r="F606">
        <v>10.772</v>
      </c>
      <c r="G606">
        <v>6.4729999999999999</v>
      </c>
      <c r="H606" s="3">
        <v>3.4950000000000001</v>
      </c>
      <c r="I606" s="3">
        <v>60.417999999999999</v>
      </c>
      <c r="J606" s="3">
        <v>-2.29</v>
      </c>
      <c r="K606" s="3">
        <v>-2.2949999999999999</v>
      </c>
    </row>
    <row r="607" spans="1:11" x14ac:dyDescent="0.2">
      <c r="A607" s="1">
        <v>7</v>
      </c>
      <c r="B607" s="1">
        <v>19</v>
      </c>
      <c r="C607" s="1"/>
      <c r="D607" s="1">
        <v>4</v>
      </c>
      <c r="E607" s="1" t="s">
        <v>8</v>
      </c>
      <c r="F607">
        <v>-10.305999999999999</v>
      </c>
      <c r="G607">
        <v>-6.2140000000000004</v>
      </c>
      <c r="H607" s="3">
        <v>-3.407</v>
      </c>
      <c r="I607" s="3">
        <v>-58.712000000000003</v>
      </c>
      <c r="J607" s="3">
        <v>2.2210000000000001</v>
      </c>
      <c r="K607" s="3">
        <v>2.2250000000000001</v>
      </c>
    </row>
    <row r="608" spans="1:11" x14ac:dyDescent="0.2">
      <c r="A608" s="1">
        <v>7</v>
      </c>
      <c r="B608" s="1">
        <v>19</v>
      </c>
      <c r="C608" s="1"/>
      <c r="D608" s="1">
        <v>4</v>
      </c>
      <c r="E608" s="1" t="s">
        <v>9</v>
      </c>
      <c r="F608">
        <v>6.3869999999999996</v>
      </c>
      <c r="G608">
        <v>3.8439999999999999</v>
      </c>
      <c r="H608" s="3">
        <v>2.0920000000000001</v>
      </c>
      <c r="I608" s="3">
        <v>36.098999999999997</v>
      </c>
      <c r="J608" s="3">
        <v>-1.367</v>
      </c>
      <c r="K608" s="3">
        <v>-1.37</v>
      </c>
    </row>
    <row r="609" spans="1:11" x14ac:dyDescent="0.2">
      <c r="A609" s="1">
        <v>7</v>
      </c>
      <c r="B609" s="1">
        <v>19</v>
      </c>
      <c r="C609" s="1"/>
      <c r="D609" s="1">
        <v>4</v>
      </c>
      <c r="E609" s="1" t="s">
        <v>10</v>
      </c>
      <c r="F609">
        <v>-566.37099999999998</v>
      </c>
      <c r="G609">
        <v>-335.24099999999999</v>
      </c>
      <c r="H609" s="3">
        <v>-0.44600000000000001</v>
      </c>
      <c r="I609" s="3">
        <v>-7.3869999999999996</v>
      </c>
      <c r="J609" s="3">
        <v>0.27700000000000002</v>
      </c>
      <c r="K609" s="3">
        <v>0.27800000000000002</v>
      </c>
    </row>
    <row r="610" spans="1:11" x14ac:dyDescent="0.2">
      <c r="A610" s="1">
        <v>7</v>
      </c>
      <c r="B610" s="1">
        <v>19</v>
      </c>
      <c r="C610" s="1"/>
      <c r="D610" s="1">
        <v>3</v>
      </c>
      <c r="E610" s="1" t="s">
        <v>7</v>
      </c>
      <c r="F610">
        <v>10.711</v>
      </c>
      <c r="G610">
        <v>6.4870000000000001</v>
      </c>
      <c r="H610" s="3">
        <v>4.6470000000000002</v>
      </c>
      <c r="I610" s="3">
        <v>80.61</v>
      </c>
      <c r="J610" s="3">
        <v>-3.0379999999999998</v>
      </c>
      <c r="K610" s="3">
        <v>-3.0449999999999999</v>
      </c>
    </row>
    <row r="611" spans="1:11" x14ac:dyDescent="0.2">
      <c r="A611" s="1">
        <v>7</v>
      </c>
      <c r="B611" s="1">
        <v>19</v>
      </c>
      <c r="C611" s="1"/>
      <c r="D611" s="1">
        <v>3</v>
      </c>
      <c r="E611" s="1" t="s">
        <v>8</v>
      </c>
      <c r="F611">
        <v>-10.407999999999999</v>
      </c>
      <c r="G611">
        <v>-6.3010000000000002</v>
      </c>
      <c r="H611" s="3">
        <v>-4.5830000000000002</v>
      </c>
      <c r="I611" s="3">
        <v>-78.914000000000001</v>
      </c>
      <c r="J611" s="3">
        <v>2.9660000000000002</v>
      </c>
      <c r="K611" s="3">
        <v>2.972</v>
      </c>
    </row>
    <row r="612" spans="1:11" x14ac:dyDescent="0.2">
      <c r="A612" s="1">
        <v>7</v>
      </c>
      <c r="B612" s="1">
        <v>19</v>
      </c>
      <c r="C612" s="1"/>
      <c r="D612" s="1">
        <v>3</v>
      </c>
      <c r="E612" s="1" t="s">
        <v>9</v>
      </c>
      <c r="F612">
        <v>6.4</v>
      </c>
      <c r="G612">
        <v>3.875</v>
      </c>
      <c r="H612" s="3">
        <v>2.7970000000000002</v>
      </c>
      <c r="I612" s="3">
        <v>48.338999999999999</v>
      </c>
      <c r="J612" s="3">
        <v>-1.819</v>
      </c>
      <c r="K612" s="3">
        <v>-1.823</v>
      </c>
    </row>
    <row r="613" spans="1:11" x14ac:dyDescent="0.2">
      <c r="A613" s="1">
        <v>7</v>
      </c>
      <c r="B613" s="1">
        <v>19</v>
      </c>
      <c r="C613" s="1"/>
      <c r="D613" s="1">
        <v>3</v>
      </c>
      <c r="E613" s="1" t="s">
        <v>10</v>
      </c>
      <c r="F613">
        <v>-883.31500000000005</v>
      </c>
      <c r="G613">
        <v>-525.82399999999996</v>
      </c>
      <c r="H613" s="3">
        <v>-0.80300000000000005</v>
      </c>
      <c r="I613" s="3">
        <v>-13.577</v>
      </c>
      <c r="J613" s="3">
        <v>0.51400000000000001</v>
      </c>
      <c r="K613" s="3">
        <v>0.51500000000000001</v>
      </c>
    </row>
    <row r="614" spans="1:11" x14ac:dyDescent="0.2">
      <c r="A614" s="1">
        <v>7</v>
      </c>
      <c r="B614" s="1">
        <v>19</v>
      </c>
      <c r="C614" s="1"/>
      <c r="D614" s="1">
        <v>2</v>
      </c>
      <c r="E614" s="1" t="s">
        <v>7</v>
      </c>
      <c r="F614">
        <v>8.48</v>
      </c>
      <c r="G614">
        <v>5.1369999999999996</v>
      </c>
      <c r="H614" s="3">
        <v>4.6989999999999998</v>
      </c>
      <c r="I614" s="3">
        <v>88.977999999999994</v>
      </c>
      <c r="J614" s="3">
        <v>-3.484</v>
      </c>
      <c r="K614" s="3">
        <v>-3.4910000000000001</v>
      </c>
    </row>
    <row r="615" spans="1:11" x14ac:dyDescent="0.2">
      <c r="A615" s="1">
        <v>7</v>
      </c>
      <c r="B615" s="1">
        <v>19</v>
      </c>
      <c r="C615" s="1"/>
      <c r="D615" s="1">
        <v>2</v>
      </c>
      <c r="E615" s="1" t="s">
        <v>8</v>
      </c>
      <c r="F615">
        <v>-7.7249999999999996</v>
      </c>
      <c r="G615">
        <v>-4.6719999999999997</v>
      </c>
      <c r="H615" s="3">
        <v>-4.8499999999999996</v>
      </c>
      <c r="I615" s="3">
        <v>-91.049000000000007</v>
      </c>
      <c r="J615" s="3">
        <v>3.5550000000000002</v>
      </c>
      <c r="K615" s="3">
        <v>3.5630000000000002</v>
      </c>
    </row>
    <row r="616" spans="1:11" x14ac:dyDescent="0.2">
      <c r="A616" s="1">
        <v>7</v>
      </c>
      <c r="B616" s="1">
        <v>19</v>
      </c>
      <c r="C616" s="1"/>
      <c r="D616" s="1">
        <v>2</v>
      </c>
      <c r="E616" s="1" t="s">
        <v>9</v>
      </c>
      <c r="F616">
        <v>4.9109999999999996</v>
      </c>
      <c r="G616">
        <v>2.9729999999999999</v>
      </c>
      <c r="H616" s="3">
        <v>2.8940000000000001</v>
      </c>
      <c r="I616" s="3">
        <v>54.552999999999997</v>
      </c>
      <c r="J616" s="3">
        <v>-2.133</v>
      </c>
      <c r="K616" s="3">
        <v>-2.137</v>
      </c>
    </row>
    <row r="617" spans="1:11" x14ac:dyDescent="0.2">
      <c r="A617" s="1">
        <v>7</v>
      </c>
      <c r="B617" s="1">
        <v>19</v>
      </c>
      <c r="C617" s="1"/>
      <c r="D617" s="1">
        <v>2</v>
      </c>
      <c r="E617" s="1" t="s">
        <v>10</v>
      </c>
      <c r="F617">
        <v>-1201.646</v>
      </c>
      <c r="G617">
        <v>-717.21699999999998</v>
      </c>
      <c r="H617" s="3">
        <v>-1.1850000000000001</v>
      </c>
      <c r="I617" s="3">
        <v>-20.001999999999999</v>
      </c>
      <c r="J617" s="3">
        <v>0.75700000000000001</v>
      </c>
      <c r="K617" s="3">
        <v>0.75900000000000001</v>
      </c>
    </row>
    <row r="618" spans="1:11" x14ac:dyDescent="0.2">
      <c r="A618" s="1">
        <v>7</v>
      </c>
      <c r="B618" s="1">
        <v>19</v>
      </c>
      <c r="C618" s="1"/>
      <c r="D618" s="1">
        <v>1</v>
      </c>
      <c r="E618" s="1" t="s">
        <v>7</v>
      </c>
      <c r="F618">
        <v>3.004</v>
      </c>
      <c r="G618">
        <v>1.823</v>
      </c>
      <c r="H618" s="3">
        <v>2.31</v>
      </c>
      <c r="I618" s="3">
        <v>56.195</v>
      </c>
      <c r="J618" s="3">
        <v>-2.427</v>
      </c>
      <c r="K618" s="3">
        <v>-2.4319999999999999</v>
      </c>
    </row>
    <row r="619" spans="1:11" x14ac:dyDescent="0.2">
      <c r="A619" s="1">
        <v>7</v>
      </c>
      <c r="B619" s="1">
        <v>19</v>
      </c>
      <c r="C619" s="1"/>
      <c r="D619" s="1">
        <v>1</v>
      </c>
      <c r="E619" s="1" t="s">
        <v>8</v>
      </c>
      <c r="F619">
        <v>-2.6960000000000002</v>
      </c>
      <c r="G619">
        <v>-1.633</v>
      </c>
      <c r="H619" s="3">
        <v>-2.581</v>
      </c>
      <c r="I619" s="3">
        <v>-62.045999999999999</v>
      </c>
      <c r="J619" s="3">
        <v>2.6629999999999998</v>
      </c>
      <c r="K619" s="3">
        <v>2.669</v>
      </c>
    </row>
    <row r="620" spans="1:11" x14ac:dyDescent="0.2">
      <c r="A620" s="1">
        <v>7</v>
      </c>
      <c r="B620" s="1">
        <v>19</v>
      </c>
      <c r="C620" s="1"/>
      <c r="D620" s="1">
        <v>1</v>
      </c>
      <c r="E620" s="1" t="s">
        <v>9</v>
      </c>
      <c r="F620">
        <v>1.5</v>
      </c>
      <c r="G620">
        <v>0.90900000000000003</v>
      </c>
      <c r="H620" s="3">
        <v>1.2869999999999999</v>
      </c>
      <c r="I620" s="3">
        <v>31.116</v>
      </c>
      <c r="J620" s="3">
        <v>-1.34</v>
      </c>
      <c r="K620" s="3">
        <v>-1.3420000000000001</v>
      </c>
    </row>
    <row r="621" spans="1:11" x14ac:dyDescent="0.2">
      <c r="A621" s="1">
        <v>7</v>
      </c>
      <c r="B621" s="1">
        <v>19</v>
      </c>
      <c r="C621" s="1"/>
      <c r="D621" s="1">
        <v>1</v>
      </c>
      <c r="E621" s="1" t="s">
        <v>10</v>
      </c>
      <c r="F621">
        <v>-1527.972</v>
      </c>
      <c r="G621">
        <v>-913.33</v>
      </c>
      <c r="H621" s="3">
        <v>-1.5009999999999999</v>
      </c>
      <c r="I621" s="3">
        <v>-26.952999999999999</v>
      </c>
      <c r="J621" s="3">
        <v>1.0489999999999999</v>
      </c>
      <c r="K621" s="3">
        <v>1.0509999999999999</v>
      </c>
    </row>
    <row r="622" spans="1:11" x14ac:dyDescent="0.2">
      <c r="A622" s="1">
        <v>7</v>
      </c>
      <c r="B622" s="1">
        <v>22</v>
      </c>
      <c r="C622" s="1"/>
      <c r="D622" s="1">
        <v>5</v>
      </c>
      <c r="E622" s="1" t="s">
        <v>7</v>
      </c>
      <c r="F622">
        <v>63.308</v>
      </c>
      <c r="G622">
        <v>37.372999999999998</v>
      </c>
      <c r="H622" s="3">
        <v>1.5720000000000001</v>
      </c>
      <c r="I622" s="3">
        <v>23.9</v>
      </c>
      <c r="J622" s="3">
        <v>-0.83099999999999996</v>
      </c>
      <c r="K622" s="3">
        <v>-0.83299999999999996</v>
      </c>
    </row>
    <row r="623" spans="1:11" x14ac:dyDescent="0.2">
      <c r="A623" s="1">
        <v>7</v>
      </c>
      <c r="B623" s="1">
        <v>22</v>
      </c>
      <c r="C623" s="1"/>
      <c r="D623" s="1">
        <v>5</v>
      </c>
      <c r="E623" s="1" t="s">
        <v>8</v>
      </c>
      <c r="F623">
        <v>-55.375999999999998</v>
      </c>
      <c r="G623">
        <v>-33.131999999999998</v>
      </c>
      <c r="H623" s="3">
        <v>-1.4419999999999999</v>
      </c>
      <c r="I623" s="3">
        <v>-21.18</v>
      </c>
      <c r="J623" s="3">
        <v>0.70699999999999996</v>
      </c>
      <c r="K623" s="3">
        <v>0.70799999999999996</v>
      </c>
    </row>
    <row r="624" spans="1:11" x14ac:dyDescent="0.2">
      <c r="A624" s="1">
        <v>7</v>
      </c>
      <c r="B624" s="1">
        <v>22</v>
      </c>
      <c r="C624" s="1"/>
      <c r="D624" s="1">
        <v>5</v>
      </c>
      <c r="E624" s="1" t="s">
        <v>9</v>
      </c>
      <c r="F624">
        <v>35.965000000000003</v>
      </c>
      <c r="G624">
        <v>21.364999999999998</v>
      </c>
      <c r="H624" s="3">
        <v>0.91300000000000003</v>
      </c>
      <c r="I624" s="3">
        <v>13.651</v>
      </c>
      <c r="J624" s="3">
        <v>-0.46600000000000003</v>
      </c>
      <c r="K624" s="3">
        <v>-0.46700000000000003</v>
      </c>
    </row>
    <row r="625" spans="1:11" x14ac:dyDescent="0.2">
      <c r="A625" s="1">
        <v>7</v>
      </c>
      <c r="B625" s="1">
        <v>22</v>
      </c>
      <c r="C625" s="1"/>
      <c r="D625" s="1">
        <v>5</v>
      </c>
      <c r="E625" s="1" t="s">
        <v>10</v>
      </c>
      <c r="F625">
        <v>-109.855</v>
      </c>
      <c r="G625">
        <v>-63.963999999999999</v>
      </c>
      <c r="H625" s="3">
        <v>-0.55700000000000005</v>
      </c>
      <c r="I625" s="3">
        <v>-8.4819999999999993</v>
      </c>
      <c r="J625" s="3">
        <v>0.29499999999999998</v>
      </c>
      <c r="K625" s="3">
        <v>0.29599999999999999</v>
      </c>
    </row>
    <row r="626" spans="1:11" x14ac:dyDescent="0.2">
      <c r="A626" s="1">
        <v>7</v>
      </c>
      <c r="B626" s="1">
        <v>22</v>
      </c>
      <c r="C626" s="1"/>
      <c r="D626" s="1">
        <v>4</v>
      </c>
      <c r="E626" s="1" t="s">
        <v>7</v>
      </c>
      <c r="F626">
        <v>45.655000000000001</v>
      </c>
      <c r="G626">
        <v>27.384</v>
      </c>
      <c r="H626" s="3">
        <v>2.1739999999999999</v>
      </c>
      <c r="I626" s="3">
        <v>38.212000000000003</v>
      </c>
      <c r="J626" s="3">
        <v>-1.4550000000000001</v>
      </c>
      <c r="K626" s="3">
        <v>-1.458</v>
      </c>
    </row>
    <row r="627" spans="1:11" x14ac:dyDescent="0.2">
      <c r="A627" s="1">
        <v>7</v>
      </c>
      <c r="B627" s="1">
        <v>22</v>
      </c>
      <c r="C627" s="1"/>
      <c r="D627" s="1">
        <v>4</v>
      </c>
      <c r="E627" s="1" t="s">
        <v>8</v>
      </c>
      <c r="F627">
        <v>-45.61</v>
      </c>
      <c r="G627">
        <v>-27.346</v>
      </c>
      <c r="H627" s="3">
        <v>-1.968</v>
      </c>
      <c r="I627" s="3">
        <v>-34.201999999999998</v>
      </c>
      <c r="J627" s="3">
        <v>1.292</v>
      </c>
      <c r="K627" s="3">
        <v>1.2949999999999999</v>
      </c>
    </row>
    <row r="628" spans="1:11" x14ac:dyDescent="0.2">
      <c r="A628" s="1">
        <v>7</v>
      </c>
      <c r="B628" s="1">
        <v>22</v>
      </c>
      <c r="C628" s="1"/>
      <c r="D628" s="1">
        <v>4</v>
      </c>
      <c r="E628" s="1" t="s">
        <v>9</v>
      </c>
      <c r="F628">
        <v>27.655999999999999</v>
      </c>
      <c r="G628">
        <v>16.585000000000001</v>
      </c>
      <c r="H628" s="3">
        <v>1.2549999999999999</v>
      </c>
      <c r="I628" s="3">
        <v>21.931999999999999</v>
      </c>
      <c r="J628" s="3">
        <v>-0.83199999999999996</v>
      </c>
      <c r="K628" s="3">
        <v>-0.83399999999999996</v>
      </c>
    </row>
    <row r="629" spans="1:11" x14ac:dyDescent="0.2">
      <c r="A629" s="1">
        <v>7</v>
      </c>
      <c r="B629" s="1">
        <v>22</v>
      </c>
      <c r="C629" s="1"/>
      <c r="D629" s="1">
        <v>4</v>
      </c>
      <c r="E629" s="1" t="s">
        <v>10</v>
      </c>
      <c r="F629">
        <v>-257.32</v>
      </c>
      <c r="G629">
        <v>-152.48599999999999</v>
      </c>
      <c r="H629" s="3">
        <v>-1.8420000000000001</v>
      </c>
      <c r="I629" s="3">
        <v>-29.518999999999998</v>
      </c>
      <c r="J629" s="3">
        <v>1.0740000000000001</v>
      </c>
      <c r="K629" s="3">
        <v>1.077</v>
      </c>
    </row>
    <row r="630" spans="1:11" x14ac:dyDescent="0.2">
      <c r="A630" s="1">
        <v>7</v>
      </c>
      <c r="B630" s="1">
        <v>22</v>
      </c>
      <c r="C630" s="1"/>
      <c r="D630" s="1">
        <v>3</v>
      </c>
      <c r="E630" s="1" t="s">
        <v>7</v>
      </c>
      <c r="F630">
        <v>49.905000000000001</v>
      </c>
      <c r="G630">
        <v>29.922000000000001</v>
      </c>
      <c r="H630" s="3">
        <v>2.802</v>
      </c>
      <c r="I630" s="3">
        <v>48.572000000000003</v>
      </c>
      <c r="J630" s="3">
        <v>-1.82</v>
      </c>
      <c r="K630" s="3">
        <v>-1.8240000000000001</v>
      </c>
    </row>
    <row r="631" spans="1:11" x14ac:dyDescent="0.2">
      <c r="A631" s="1">
        <v>7</v>
      </c>
      <c r="B631" s="1">
        <v>22</v>
      </c>
      <c r="C631" s="1"/>
      <c r="D631" s="1">
        <v>3</v>
      </c>
      <c r="E631" s="1" t="s">
        <v>8</v>
      </c>
      <c r="F631">
        <v>-47.966999999999999</v>
      </c>
      <c r="G631">
        <v>-28.763999999999999</v>
      </c>
      <c r="H631" s="3">
        <v>-2.6720000000000002</v>
      </c>
      <c r="I631" s="3">
        <v>-45.591000000000001</v>
      </c>
      <c r="J631" s="3">
        <v>1.6970000000000001</v>
      </c>
      <c r="K631" s="3">
        <v>1.7010000000000001</v>
      </c>
    </row>
    <row r="632" spans="1:11" x14ac:dyDescent="0.2">
      <c r="A632" s="1">
        <v>7</v>
      </c>
      <c r="B632" s="1">
        <v>22</v>
      </c>
      <c r="C632" s="1"/>
      <c r="D632" s="1">
        <v>3</v>
      </c>
      <c r="E632" s="1" t="s">
        <v>9</v>
      </c>
      <c r="F632">
        <v>29.658000000000001</v>
      </c>
      <c r="G632">
        <v>17.783999999999999</v>
      </c>
      <c r="H632" s="3">
        <v>1.6579999999999999</v>
      </c>
      <c r="I632" s="3">
        <v>28.524000000000001</v>
      </c>
      <c r="J632" s="3">
        <v>-1.0660000000000001</v>
      </c>
      <c r="K632" s="3">
        <v>-1.0680000000000001</v>
      </c>
    </row>
    <row r="633" spans="1:11" x14ac:dyDescent="0.2">
      <c r="A633" s="1">
        <v>7</v>
      </c>
      <c r="B633" s="1">
        <v>22</v>
      </c>
      <c r="C633" s="1"/>
      <c r="D633" s="1">
        <v>3</v>
      </c>
      <c r="E633" s="1" t="s">
        <v>10</v>
      </c>
      <c r="F633">
        <v>-402.69400000000002</v>
      </c>
      <c r="G633">
        <v>-239.76300000000001</v>
      </c>
      <c r="H633" s="3">
        <v>-3.5609999999999999</v>
      </c>
      <c r="I633" s="3">
        <v>-58.966000000000001</v>
      </c>
      <c r="J633" s="3">
        <v>2.2040000000000002</v>
      </c>
      <c r="K633" s="3">
        <v>2.2080000000000002</v>
      </c>
    </row>
    <row r="634" spans="1:11" x14ac:dyDescent="0.2">
      <c r="A634" s="1">
        <v>7</v>
      </c>
      <c r="B634" s="1">
        <v>22</v>
      </c>
      <c r="C634" s="1"/>
      <c r="D634" s="1">
        <v>2</v>
      </c>
      <c r="E634" s="1" t="s">
        <v>7</v>
      </c>
      <c r="F634">
        <v>46.872</v>
      </c>
      <c r="G634">
        <v>28.13</v>
      </c>
      <c r="H634" s="3">
        <v>2.831</v>
      </c>
      <c r="I634" s="3">
        <v>53.744</v>
      </c>
      <c r="J634" s="3">
        <v>-2.1030000000000002</v>
      </c>
      <c r="K634" s="3">
        <v>-2.1080000000000001</v>
      </c>
    </row>
    <row r="635" spans="1:11" x14ac:dyDescent="0.2">
      <c r="A635" s="1">
        <v>7</v>
      </c>
      <c r="B635" s="1">
        <v>22</v>
      </c>
      <c r="C635" s="1"/>
      <c r="D635" s="1">
        <v>2</v>
      </c>
      <c r="E635" s="1" t="s">
        <v>8</v>
      </c>
      <c r="F635">
        <v>-48.585000000000001</v>
      </c>
      <c r="G635">
        <v>-29.164000000000001</v>
      </c>
      <c r="H635" s="3">
        <v>-3.093</v>
      </c>
      <c r="I635" s="3">
        <v>-55.183999999999997</v>
      </c>
      <c r="J635" s="3">
        <v>2.113</v>
      </c>
      <c r="K635" s="3">
        <v>2.117</v>
      </c>
    </row>
    <row r="636" spans="1:11" x14ac:dyDescent="0.2">
      <c r="A636" s="1">
        <v>7</v>
      </c>
      <c r="B636" s="1">
        <v>22</v>
      </c>
      <c r="C636" s="1"/>
      <c r="D636" s="1">
        <v>2</v>
      </c>
      <c r="E636" s="1" t="s">
        <v>9</v>
      </c>
      <c r="F636">
        <v>28.925999999999998</v>
      </c>
      <c r="G636">
        <v>17.361999999999998</v>
      </c>
      <c r="H636" s="3">
        <v>1.794</v>
      </c>
      <c r="I636" s="3">
        <v>33.002000000000002</v>
      </c>
      <c r="J636" s="3">
        <v>-1.2769999999999999</v>
      </c>
      <c r="K636" s="3">
        <v>-1.28</v>
      </c>
    </row>
    <row r="637" spans="1:11" x14ac:dyDescent="0.2">
      <c r="A637" s="1">
        <v>7</v>
      </c>
      <c r="B637" s="1">
        <v>22</v>
      </c>
      <c r="C637" s="1"/>
      <c r="D637" s="1">
        <v>2</v>
      </c>
      <c r="E637" s="1" t="s">
        <v>10</v>
      </c>
      <c r="F637">
        <v>-547.08399999999995</v>
      </c>
      <c r="G637">
        <v>-326.46800000000002</v>
      </c>
      <c r="H637" s="3">
        <v>-5.5540000000000003</v>
      </c>
      <c r="I637" s="3">
        <v>-94.611999999999995</v>
      </c>
      <c r="J637" s="3">
        <v>3.5979999999999999</v>
      </c>
      <c r="K637" s="3">
        <v>3.6059999999999999</v>
      </c>
    </row>
    <row r="638" spans="1:11" x14ac:dyDescent="0.2">
      <c r="A638" s="1">
        <v>7</v>
      </c>
      <c r="B638" s="1">
        <v>22</v>
      </c>
      <c r="C638" s="1"/>
      <c r="D638" s="1">
        <v>1</v>
      </c>
      <c r="E638" s="1" t="s">
        <v>7</v>
      </c>
      <c r="F638">
        <v>28.088999999999999</v>
      </c>
      <c r="G638">
        <v>16.87</v>
      </c>
      <c r="H638" s="3">
        <v>1.393</v>
      </c>
      <c r="I638" s="3">
        <v>35.081000000000003</v>
      </c>
      <c r="J638" s="3">
        <v>-1.556</v>
      </c>
      <c r="K638" s="3">
        <v>-1.5589999999999999</v>
      </c>
    </row>
    <row r="639" spans="1:11" x14ac:dyDescent="0.2">
      <c r="A639" s="1">
        <v>7</v>
      </c>
      <c r="B639" s="1">
        <v>22</v>
      </c>
      <c r="C639" s="1"/>
      <c r="D639" s="1">
        <v>1</v>
      </c>
      <c r="E639" s="1" t="s">
        <v>8</v>
      </c>
      <c r="F639">
        <v>-15.239000000000001</v>
      </c>
      <c r="G639">
        <v>-9.157</v>
      </c>
      <c r="H639" s="3">
        <v>-2.109</v>
      </c>
      <c r="I639" s="3">
        <v>-51.475999999999999</v>
      </c>
      <c r="J639" s="3">
        <v>2.2280000000000002</v>
      </c>
      <c r="K639" s="3">
        <v>2.2330000000000001</v>
      </c>
    </row>
    <row r="640" spans="1:11" x14ac:dyDescent="0.2">
      <c r="A640" s="1">
        <v>7</v>
      </c>
      <c r="B640" s="1">
        <v>22</v>
      </c>
      <c r="C640" s="1"/>
      <c r="D640" s="1">
        <v>1</v>
      </c>
      <c r="E640" s="1" t="s">
        <v>9</v>
      </c>
      <c r="F640">
        <v>11.401999999999999</v>
      </c>
      <c r="G640">
        <v>6.8490000000000002</v>
      </c>
      <c r="H640" s="3">
        <v>0.91800000000000004</v>
      </c>
      <c r="I640" s="3">
        <v>22.774999999999999</v>
      </c>
      <c r="J640" s="3">
        <v>-0.996</v>
      </c>
      <c r="K640" s="3">
        <v>-0.998</v>
      </c>
    </row>
    <row r="641" spans="1:11" x14ac:dyDescent="0.2">
      <c r="A641" s="1">
        <v>7</v>
      </c>
      <c r="B641" s="1">
        <v>22</v>
      </c>
      <c r="C641" s="1"/>
      <c r="D641" s="1">
        <v>1</v>
      </c>
      <c r="E641" s="1" t="s">
        <v>10</v>
      </c>
      <c r="F641">
        <v>-684.96500000000003</v>
      </c>
      <c r="G641">
        <v>-409.291</v>
      </c>
      <c r="H641" s="3">
        <v>-7.04</v>
      </c>
      <c r="I641" s="3">
        <v>-126.267</v>
      </c>
      <c r="J641" s="3">
        <v>4.9109999999999996</v>
      </c>
      <c r="K641" s="3">
        <v>4.9219999999999997</v>
      </c>
    </row>
    <row r="642" spans="1:11" x14ac:dyDescent="0.2">
      <c r="A642" s="1">
        <v>8</v>
      </c>
      <c r="B642" s="1">
        <v>2</v>
      </c>
      <c r="C642" s="1"/>
      <c r="D642" s="1">
        <v>5</v>
      </c>
      <c r="E642" s="1" t="s">
        <v>7</v>
      </c>
      <c r="F642">
        <v>-2.411</v>
      </c>
      <c r="G642">
        <v>-1.9770000000000001</v>
      </c>
      <c r="H642" s="3">
        <v>0.11600000000000001</v>
      </c>
      <c r="I642" s="3">
        <v>6.8789999999999996</v>
      </c>
      <c r="J642" s="3">
        <v>4.5999999999999999E-2</v>
      </c>
      <c r="K642" s="3">
        <v>4.5999999999999999E-2</v>
      </c>
    </row>
    <row r="643" spans="1:11" x14ac:dyDescent="0.2">
      <c r="A643" s="1">
        <v>8</v>
      </c>
      <c r="B643" s="1">
        <v>2</v>
      </c>
      <c r="C643" s="1"/>
      <c r="D643" s="1">
        <v>5</v>
      </c>
      <c r="E643" s="1" t="s">
        <v>8</v>
      </c>
      <c r="F643">
        <v>1.21</v>
      </c>
      <c r="G643">
        <v>1.002</v>
      </c>
      <c r="H643" s="3">
        <v>9.2999999999999999E-2</v>
      </c>
      <c r="I643" s="3">
        <v>3.36</v>
      </c>
      <c r="J643" s="3">
        <v>-4.1000000000000002E-2</v>
      </c>
      <c r="K643" s="3">
        <v>-4.1000000000000002E-2</v>
      </c>
    </row>
    <row r="644" spans="1:11" x14ac:dyDescent="0.2">
      <c r="A644" s="1">
        <v>8</v>
      </c>
      <c r="B644" s="1">
        <v>2</v>
      </c>
      <c r="C644" s="1"/>
      <c r="D644" s="1">
        <v>5</v>
      </c>
      <c r="E644" s="1" t="s">
        <v>9</v>
      </c>
      <c r="F644">
        <v>-1.097</v>
      </c>
      <c r="G644">
        <v>-0.90300000000000002</v>
      </c>
      <c r="H644" s="3">
        <v>4.2000000000000003E-2</v>
      </c>
      <c r="I644" s="3">
        <v>2.391</v>
      </c>
      <c r="J644" s="3">
        <v>2.5999999999999999E-2</v>
      </c>
      <c r="K644" s="3">
        <v>2.5999999999999999E-2</v>
      </c>
    </row>
    <row r="645" spans="1:11" x14ac:dyDescent="0.2">
      <c r="A645" s="1">
        <v>8</v>
      </c>
      <c r="B645" s="1">
        <v>2</v>
      </c>
      <c r="C645" s="1"/>
      <c r="D645" s="1">
        <v>5</v>
      </c>
      <c r="E645" s="1" t="s">
        <v>10</v>
      </c>
      <c r="F645">
        <v>-3.5659999999999998</v>
      </c>
      <c r="G645">
        <v>-2.7879999999999998</v>
      </c>
      <c r="H645" s="3">
        <v>4.1000000000000002E-2</v>
      </c>
      <c r="I645" s="3">
        <v>2.4350000000000001</v>
      </c>
      <c r="J645" s="3">
        <v>1.6E-2</v>
      </c>
      <c r="K645" s="3">
        <v>1.6E-2</v>
      </c>
    </row>
    <row r="646" spans="1:11" x14ac:dyDescent="0.2">
      <c r="A646" s="1">
        <v>8</v>
      </c>
      <c r="B646" s="1">
        <v>2</v>
      </c>
      <c r="C646" s="1"/>
      <c r="D646" s="1">
        <v>4</v>
      </c>
      <c r="E646" s="1" t="s">
        <v>7</v>
      </c>
      <c r="F646">
        <v>-1.423</v>
      </c>
      <c r="G646">
        <v>-1.1739999999999999</v>
      </c>
      <c r="H646" s="3">
        <v>0.23899999999999999</v>
      </c>
      <c r="I646" s="3">
        <v>11.315</v>
      </c>
      <c r="J646" s="3">
        <v>8.0000000000000002E-3</v>
      </c>
      <c r="K646" s="3">
        <v>8.0000000000000002E-3</v>
      </c>
    </row>
    <row r="647" spans="1:11" x14ac:dyDescent="0.2">
      <c r="A647" s="1">
        <v>8</v>
      </c>
      <c r="B647" s="1">
        <v>2</v>
      </c>
      <c r="C647" s="1"/>
      <c r="D647" s="1">
        <v>4</v>
      </c>
      <c r="E647" s="1" t="s">
        <v>8</v>
      </c>
      <c r="F647">
        <v>1.337</v>
      </c>
      <c r="G647">
        <v>1.109</v>
      </c>
      <c r="H647" s="3">
        <v>-8.7999999999999995E-2</v>
      </c>
      <c r="I647" s="3">
        <v>-5.21</v>
      </c>
      <c r="J647" s="3">
        <v>-1.4999999999999999E-2</v>
      </c>
      <c r="K647" s="3">
        <v>-1.4999999999999999E-2</v>
      </c>
    </row>
    <row r="648" spans="1:11" x14ac:dyDescent="0.2">
      <c r="A648" s="1">
        <v>8</v>
      </c>
      <c r="B648" s="1">
        <v>2</v>
      </c>
      <c r="C648" s="1"/>
      <c r="D648" s="1">
        <v>4</v>
      </c>
      <c r="E648" s="1" t="s">
        <v>9</v>
      </c>
      <c r="F648">
        <v>-0.83599999999999997</v>
      </c>
      <c r="G648">
        <v>-0.69199999999999995</v>
      </c>
      <c r="H648" s="3">
        <v>9.6000000000000002E-2</v>
      </c>
      <c r="I648" s="3">
        <v>4.7519999999999998</v>
      </c>
      <c r="J648" s="3">
        <v>7.0000000000000001E-3</v>
      </c>
      <c r="K648" s="3">
        <v>7.0000000000000001E-3</v>
      </c>
    </row>
    <row r="649" spans="1:11" x14ac:dyDescent="0.2">
      <c r="A649" s="1">
        <v>8</v>
      </c>
      <c r="B649" s="1">
        <v>2</v>
      </c>
      <c r="C649" s="1"/>
      <c r="D649" s="1">
        <v>4</v>
      </c>
      <c r="E649" s="1" t="s">
        <v>10</v>
      </c>
      <c r="F649">
        <v>-7.1390000000000002</v>
      </c>
      <c r="G649">
        <v>-5.5910000000000002</v>
      </c>
      <c r="H649" s="3">
        <v>0.107</v>
      </c>
      <c r="I649" s="3">
        <v>6.1340000000000003</v>
      </c>
      <c r="J649" s="3">
        <v>3.4000000000000002E-2</v>
      </c>
      <c r="K649" s="3">
        <v>3.4000000000000002E-2</v>
      </c>
    </row>
    <row r="650" spans="1:11" x14ac:dyDescent="0.2">
      <c r="A650" s="1">
        <v>8</v>
      </c>
      <c r="B650" s="1">
        <v>2</v>
      </c>
      <c r="C650" s="1"/>
      <c r="D650" s="1">
        <v>3</v>
      </c>
      <c r="E650" s="1" t="s">
        <v>7</v>
      </c>
      <c r="F650">
        <v>-1.431</v>
      </c>
      <c r="G650">
        <v>-1.17</v>
      </c>
      <c r="H650" s="3">
        <v>0.22600000000000001</v>
      </c>
      <c r="I650" s="3">
        <v>10.606</v>
      </c>
      <c r="J650" s="3">
        <v>3.1E-2</v>
      </c>
      <c r="K650" s="3">
        <v>3.1E-2</v>
      </c>
    </row>
    <row r="651" spans="1:11" x14ac:dyDescent="0.2">
      <c r="A651" s="1">
        <v>8</v>
      </c>
      <c r="B651" s="1">
        <v>2</v>
      </c>
      <c r="C651" s="1"/>
      <c r="D651" s="1">
        <v>3</v>
      </c>
      <c r="E651" s="1" t="s">
        <v>8</v>
      </c>
      <c r="F651">
        <v>1.2210000000000001</v>
      </c>
      <c r="G651">
        <v>1.0309999999999999</v>
      </c>
      <c r="H651" s="3">
        <v>-9.8000000000000004E-2</v>
      </c>
      <c r="I651" s="3">
        <v>-6.5330000000000004</v>
      </c>
      <c r="J651" s="3">
        <v>-4.3999999999999997E-2</v>
      </c>
      <c r="K651" s="3">
        <v>-4.4999999999999998E-2</v>
      </c>
    </row>
    <row r="652" spans="1:11" x14ac:dyDescent="0.2">
      <c r="A652" s="1">
        <v>8</v>
      </c>
      <c r="B652" s="1">
        <v>2</v>
      </c>
      <c r="C652" s="1"/>
      <c r="D652" s="1">
        <v>3</v>
      </c>
      <c r="E652" s="1" t="s">
        <v>9</v>
      </c>
      <c r="F652">
        <v>-0.80400000000000005</v>
      </c>
      <c r="G652">
        <v>-0.66700000000000004</v>
      </c>
      <c r="H652" s="3">
        <v>9.5000000000000001E-2</v>
      </c>
      <c r="I652" s="3">
        <v>4.9889999999999999</v>
      </c>
      <c r="J652" s="3">
        <v>2.3E-2</v>
      </c>
      <c r="K652" s="3">
        <v>2.3E-2</v>
      </c>
    </row>
    <row r="653" spans="1:11" x14ac:dyDescent="0.2">
      <c r="A653" s="1">
        <v>8</v>
      </c>
      <c r="B653" s="1">
        <v>2</v>
      </c>
      <c r="C653" s="1"/>
      <c r="D653" s="1">
        <v>3</v>
      </c>
      <c r="E653" s="1" t="s">
        <v>10</v>
      </c>
      <c r="F653">
        <v>-10.775</v>
      </c>
      <c r="G653">
        <v>-8.4429999999999996</v>
      </c>
      <c r="H653" s="3">
        <v>0.20300000000000001</v>
      </c>
      <c r="I653" s="3">
        <v>11.041</v>
      </c>
      <c r="J653" s="3">
        <v>0.05</v>
      </c>
      <c r="K653" s="3">
        <v>0.05</v>
      </c>
    </row>
    <row r="654" spans="1:11" x14ac:dyDescent="0.2">
      <c r="A654" s="1">
        <v>8</v>
      </c>
      <c r="B654" s="1">
        <v>2</v>
      </c>
      <c r="C654" s="1"/>
      <c r="D654" s="1">
        <v>2</v>
      </c>
      <c r="E654" s="1" t="s">
        <v>7</v>
      </c>
      <c r="F654">
        <v>-1.579</v>
      </c>
      <c r="G654">
        <v>-1.2649999999999999</v>
      </c>
      <c r="H654" s="3">
        <v>0.25600000000000001</v>
      </c>
      <c r="I654" s="3">
        <v>10.701000000000001</v>
      </c>
      <c r="J654" s="3">
        <v>-5.0000000000000001E-3</v>
      </c>
      <c r="K654" s="3">
        <v>-5.0000000000000001E-3</v>
      </c>
    </row>
    <row r="655" spans="1:11" x14ac:dyDescent="0.2">
      <c r="A655" s="1">
        <v>8</v>
      </c>
      <c r="B655" s="1">
        <v>2</v>
      </c>
      <c r="C655" s="1"/>
      <c r="D655" s="1">
        <v>2</v>
      </c>
      <c r="E655" s="1" t="s">
        <v>8</v>
      </c>
      <c r="F655">
        <v>1.3839999999999999</v>
      </c>
      <c r="G655">
        <v>1.2</v>
      </c>
      <c r="H655" s="3">
        <v>-0.25</v>
      </c>
      <c r="I655" s="3">
        <v>-10.18</v>
      </c>
      <c r="J655" s="3">
        <v>-0.114</v>
      </c>
      <c r="K655" s="3">
        <v>-0.114</v>
      </c>
    </row>
    <row r="656" spans="1:11" x14ac:dyDescent="0.2">
      <c r="A656" s="1">
        <v>8</v>
      </c>
      <c r="B656" s="1">
        <v>2</v>
      </c>
      <c r="C656" s="1"/>
      <c r="D656" s="1">
        <v>2</v>
      </c>
      <c r="E656" s="1" t="s">
        <v>9</v>
      </c>
      <c r="F656">
        <v>-0.89800000000000002</v>
      </c>
      <c r="G656">
        <v>-0.747</v>
      </c>
      <c r="H656" s="3">
        <v>0.151</v>
      </c>
      <c r="I656" s="3">
        <v>6.19</v>
      </c>
      <c r="J656" s="3">
        <v>3.3000000000000002E-2</v>
      </c>
      <c r="K656" s="3">
        <v>3.3000000000000002E-2</v>
      </c>
    </row>
    <row r="657" spans="1:11" x14ac:dyDescent="0.2">
      <c r="A657" s="1">
        <v>8</v>
      </c>
      <c r="B657" s="1">
        <v>2</v>
      </c>
      <c r="C657" s="1"/>
      <c r="D657" s="1">
        <v>2</v>
      </c>
      <c r="E657" s="1" t="s">
        <v>10</v>
      </c>
      <c r="F657">
        <v>-14.413</v>
      </c>
      <c r="G657">
        <v>-11.292999999999999</v>
      </c>
      <c r="H657" s="3">
        <v>0.32200000000000001</v>
      </c>
      <c r="I657" s="3">
        <v>16.625</v>
      </c>
      <c r="J657" s="3">
        <v>6.4000000000000001E-2</v>
      </c>
      <c r="K657" s="3">
        <v>6.4000000000000001E-2</v>
      </c>
    </row>
    <row r="658" spans="1:11" x14ac:dyDescent="0.2">
      <c r="A658" s="1">
        <v>8</v>
      </c>
      <c r="B658" s="1">
        <v>2</v>
      </c>
      <c r="C658" s="1"/>
      <c r="D658" s="1">
        <v>1</v>
      </c>
      <c r="E658" s="1" t="s">
        <v>7</v>
      </c>
      <c r="F658">
        <v>-1.5940000000000001</v>
      </c>
      <c r="G658">
        <v>-1.1930000000000001</v>
      </c>
      <c r="H658" s="3">
        <v>0.17899999999999999</v>
      </c>
      <c r="I658" s="3">
        <v>7.2930000000000001</v>
      </c>
      <c r="J658" s="3">
        <v>-0.128</v>
      </c>
      <c r="K658" s="3">
        <v>-0.129</v>
      </c>
    </row>
    <row r="659" spans="1:11" x14ac:dyDescent="0.2">
      <c r="A659" s="1">
        <v>8</v>
      </c>
      <c r="B659" s="1">
        <v>2</v>
      </c>
      <c r="C659" s="1"/>
      <c r="D659" s="1">
        <v>1</v>
      </c>
      <c r="E659" s="1" t="s">
        <v>8</v>
      </c>
      <c r="F659">
        <v>-0.246</v>
      </c>
      <c r="G659">
        <v>-3.3000000000000002E-2</v>
      </c>
      <c r="H659" s="3">
        <v>-0.80500000000000005</v>
      </c>
      <c r="I659" s="3">
        <v>-37.829000000000001</v>
      </c>
      <c r="J659" s="3">
        <v>0.156</v>
      </c>
      <c r="K659" s="3">
        <v>0.156</v>
      </c>
    </row>
    <row r="660" spans="1:11" x14ac:dyDescent="0.2">
      <c r="A660" s="1">
        <v>8</v>
      </c>
      <c r="B660" s="1">
        <v>2</v>
      </c>
      <c r="C660" s="1"/>
      <c r="D660" s="1">
        <v>1</v>
      </c>
      <c r="E660" s="1" t="s">
        <v>9</v>
      </c>
      <c r="F660">
        <v>-0.35499999999999998</v>
      </c>
      <c r="G660">
        <v>-0.30499999999999999</v>
      </c>
      <c r="H660" s="3">
        <v>0.252</v>
      </c>
      <c r="I660" s="3">
        <v>11.78</v>
      </c>
      <c r="J660" s="3">
        <v>-7.4999999999999997E-2</v>
      </c>
      <c r="K660" s="3">
        <v>-7.4999999999999997E-2</v>
      </c>
    </row>
    <row r="661" spans="1:11" x14ac:dyDescent="0.2">
      <c r="A661" s="1">
        <v>8</v>
      </c>
      <c r="B661" s="1">
        <v>2</v>
      </c>
      <c r="C661" s="1"/>
      <c r="D661" s="1">
        <v>1</v>
      </c>
      <c r="E661" s="1" t="s">
        <v>10</v>
      </c>
      <c r="F661">
        <v>-18.129000000000001</v>
      </c>
      <c r="G661">
        <v>-14.189</v>
      </c>
      <c r="H661" s="3">
        <v>0.44400000000000001</v>
      </c>
      <c r="I661" s="3">
        <v>22.294</v>
      </c>
      <c r="J661" s="3">
        <v>5.8999999999999997E-2</v>
      </c>
      <c r="K661" s="3">
        <v>5.8999999999999997E-2</v>
      </c>
    </row>
    <row r="662" spans="1:11" x14ac:dyDescent="0.2">
      <c r="A662" s="1">
        <v>8</v>
      </c>
      <c r="B662" s="1">
        <v>8</v>
      </c>
      <c r="C662" s="1"/>
      <c r="D662" s="1">
        <v>5</v>
      </c>
      <c r="E662" s="1" t="s">
        <v>7</v>
      </c>
      <c r="F662">
        <v>4.4480000000000004</v>
      </c>
      <c r="G662">
        <v>3.3029999999999999</v>
      </c>
      <c r="H662" s="3">
        <v>0.11600000000000001</v>
      </c>
      <c r="I662" s="3">
        <v>6.8789999999999996</v>
      </c>
      <c r="J662" s="3">
        <v>4.5999999999999999E-2</v>
      </c>
      <c r="K662" s="3">
        <v>4.5999999999999999E-2</v>
      </c>
    </row>
    <row r="663" spans="1:11" x14ac:dyDescent="0.2">
      <c r="A663" s="1">
        <v>8</v>
      </c>
      <c r="B663" s="1">
        <v>8</v>
      </c>
      <c r="C663" s="1"/>
      <c r="D663" s="1">
        <v>5</v>
      </c>
      <c r="E663" s="1" t="s">
        <v>8</v>
      </c>
      <c r="F663">
        <v>-3.3239999999999998</v>
      </c>
      <c r="G663">
        <v>-2.4889999999999999</v>
      </c>
      <c r="H663" s="3">
        <v>9.2999999999999999E-2</v>
      </c>
      <c r="I663" s="3">
        <v>3.36</v>
      </c>
      <c r="J663" s="3">
        <v>-4.1000000000000002E-2</v>
      </c>
      <c r="K663" s="3">
        <v>-4.1000000000000002E-2</v>
      </c>
    </row>
    <row r="664" spans="1:11" x14ac:dyDescent="0.2">
      <c r="A664" s="1">
        <v>8</v>
      </c>
      <c r="B664" s="1">
        <v>8</v>
      </c>
      <c r="C664" s="1"/>
      <c r="D664" s="1">
        <v>5</v>
      </c>
      <c r="E664" s="1" t="s">
        <v>9</v>
      </c>
      <c r="F664">
        <v>2.355</v>
      </c>
      <c r="G664">
        <v>1.7549999999999999</v>
      </c>
      <c r="H664" s="3">
        <v>4.2000000000000003E-2</v>
      </c>
      <c r="I664" s="3">
        <v>2.391</v>
      </c>
      <c r="J664" s="3">
        <v>2.5999999999999999E-2</v>
      </c>
      <c r="K664" s="3">
        <v>2.5999999999999999E-2</v>
      </c>
    </row>
    <row r="665" spans="1:11" x14ac:dyDescent="0.2">
      <c r="A665" s="1">
        <v>8</v>
      </c>
      <c r="B665" s="1">
        <v>8</v>
      </c>
      <c r="C665" s="1"/>
      <c r="D665" s="1">
        <v>5</v>
      </c>
      <c r="E665" s="1" t="s">
        <v>10</v>
      </c>
      <c r="F665">
        <v>-4.2869999999999999</v>
      </c>
      <c r="G665">
        <v>-3.2570000000000001</v>
      </c>
      <c r="H665" s="3">
        <v>-4.1000000000000002E-2</v>
      </c>
      <c r="I665" s="3">
        <v>-2.4350000000000001</v>
      </c>
      <c r="J665" s="3">
        <v>-1.6E-2</v>
      </c>
      <c r="K665" s="3">
        <v>-1.6E-2</v>
      </c>
    </row>
    <row r="666" spans="1:11" x14ac:dyDescent="0.2">
      <c r="A666" s="1">
        <v>8</v>
      </c>
      <c r="B666" s="1">
        <v>8</v>
      </c>
      <c r="C666" s="1"/>
      <c r="D666" s="1">
        <v>4</v>
      </c>
      <c r="E666" s="1" t="s">
        <v>7</v>
      </c>
      <c r="F666">
        <v>1.31</v>
      </c>
      <c r="G666">
        <v>0.92900000000000005</v>
      </c>
      <c r="H666" s="3">
        <v>0.23899999999999999</v>
      </c>
      <c r="I666" s="3">
        <v>11.315</v>
      </c>
      <c r="J666" s="3">
        <v>8.0000000000000002E-3</v>
      </c>
      <c r="K666" s="3">
        <v>8.0000000000000002E-3</v>
      </c>
    </row>
    <row r="667" spans="1:11" x14ac:dyDescent="0.2">
      <c r="A667" s="1">
        <v>8</v>
      </c>
      <c r="B667" s="1">
        <v>8</v>
      </c>
      <c r="C667" s="1"/>
      <c r="D667" s="1">
        <v>4</v>
      </c>
      <c r="E667" s="1" t="s">
        <v>8</v>
      </c>
      <c r="F667">
        <v>-1.9179999999999999</v>
      </c>
      <c r="G667">
        <v>-1.397</v>
      </c>
      <c r="H667" s="3">
        <v>-8.7999999999999995E-2</v>
      </c>
      <c r="I667" s="3">
        <v>-5.21</v>
      </c>
      <c r="J667" s="3">
        <v>-1.4999999999999999E-2</v>
      </c>
      <c r="K667" s="3">
        <v>-1.4999999999999999E-2</v>
      </c>
    </row>
    <row r="668" spans="1:11" x14ac:dyDescent="0.2">
      <c r="A668" s="1">
        <v>8</v>
      </c>
      <c r="B668" s="1">
        <v>8</v>
      </c>
      <c r="C668" s="1"/>
      <c r="D668" s="1">
        <v>4</v>
      </c>
      <c r="E668" s="1" t="s">
        <v>9</v>
      </c>
      <c r="F668">
        <v>0.97799999999999998</v>
      </c>
      <c r="G668">
        <v>0.70499999999999996</v>
      </c>
      <c r="H668" s="3">
        <v>9.6000000000000002E-2</v>
      </c>
      <c r="I668" s="3">
        <v>4.7519999999999998</v>
      </c>
      <c r="J668" s="3">
        <v>7.0000000000000001E-3</v>
      </c>
      <c r="K668" s="3">
        <v>7.0000000000000001E-3</v>
      </c>
    </row>
    <row r="669" spans="1:11" x14ac:dyDescent="0.2">
      <c r="A669" s="1">
        <v>8</v>
      </c>
      <c r="B669" s="1">
        <v>8</v>
      </c>
      <c r="C669" s="1"/>
      <c r="D669" s="1">
        <v>4</v>
      </c>
      <c r="E669" s="1" t="s">
        <v>10</v>
      </c>
      <c r="F669">
        <v>-8.5679999999999996</v>
      </c>
      <c r="G669">
        <v>-6.5</v>
      </c>
      <c r="H669" s="3">
        <v>-0.107</v>
      </c>
      <c r="I669" s="3">
        <v>-6.1340000000000003</v>
      </c>
      <c r="J669" s="3">
        <v>-3.4000000000000002E-2</v>
      </c>
      <c r="K669" s="3">
        <v>-3.4000000000000002E-2</v>
      </c>
    </row>
    <row r="670" spans="1:11" x14ac:dyDescent="0.2">
      <c r="A670" s="1">
        <v>8</v>
      </c>
      <c r="B670" s="1">
        <v>8</v>
      </c>
      <c r="C670" s="1"/>
      <c r="D670" s="1">
        <v>3</v>
      </c>
      <c r="E670" s="1" t="s">
        <v>7</v>
      </c>
      <c r="F670">
        <v>2.4889999999999999</v>
      </c>
      <c r="G670">
        <v>1.847</v>
      </c>
      <c r="H670" s="3">
        <v>0.22600000000000001</v>
      </c>
      <c r="I670" s="3">
        <v>10.606</v>
      </c>
      <c r="J670" s="3">
        <v>3.1E-2</v>
      </c>
      <c r="K670" s="3">
        <v>3.1E-2</v>
      </c>
    </row>
    <row r="671" spans="1:11" x14ac:dyDescent="0.2">
      <c r="A671" s="1">
        <v>8</v>
      </c>
      <c r="B671" s="1">
        <v>8</v>
      </c>
      <c r="C671" s="1"/>
      <c r="D671" s="1">
        <v>3</v>
      </c>
      <c r="E671" s="1" t="s">
        <v>8</v>
      </c>
      <c r="F671">
        <v>-2.2989999999999999</v>
      </c>
      <c r="G671">
        <v>-1.68</v>
      </c>
      <c r="H671" s="3">
        <v>-9.8000000000000004E-2</v>
      </c>
      <c r="I671" s="3">
        <v>-6.5330000000000004</v>
      </c>
      <c r="J671" s="3">
        <v>-4.3999999999999997E-2</v>
      </c>
      <c r="K671" s="3">
        <v>-4.4999999999999998E-2</v>
      </c>
    </row>
    <row r="672" spans="1:11" x14ac:dyDescent="0.2">
      <c r="A672" s="1">
        <v>8</v>
      </c>
      <c r="B672" s="1">
        <v>8</v>
      </c>
      <c r="C672" s="1"/>
      <c r="D672" s="1">
        <v>3</v>
      </c>
      <c r="E672" s="1" t="s">
        <v>9</v>
      </c>
      <c r="F672">
        <v>1.4510000000000001</v>
      </c>
      <c r="G672">
        <v>1.069</v>
      </c>
      <c r="H672" s="3">
        <v>9.5000000000000001E-2</v>
      </c>
      <c r="I672" s="3">
        <v>4.9889999999999999</v>
      </c>
      <c r="J672" s="3">
        <v>2.3E-2</v>
      </c>
      <c r="K672" s="3">
        <v>2.3E-2</v>
      </c>
    </row>
    <row r="673" spans="1:11" x14ac:dyDescent="0.2">
      <c r="A673" s="1">
        <v>8</v>
      </c>
      <c r="B673" s="1">
        <v>8</v>
      </c>
      <c r="C673" s="1"/>
      <c r="D673" s="1">
        <v>3</v>
      </c>
      <c r="E673" s="1" t="s">
        <v>10</v>
      </c>
      <c r="F673">
        <v>-12.785</v>
      </c>
      <c r="G673">
        <v>-9.6929999999999996</v>
      </c>
      <c r="H673" s="3">
        <v>-0.20300000000000001</v>
      </c>
      <c r="I673" s="3">
        <v>-11.041</v>
      </c>
      <c r="J673" s="3">
        <v>-0.05</v>
      </c>
      <c r="K673" s="3">
        <v>-0.05</v>
      </c>
    </row>
    <row r="674" spans="1:11" x14ac:dyDescent="0.2">
      <c r="A674" s="1">
        <v>8</v>
      </c>
      <c r="B674" s="1">
        <v>8</v>
      </c>
      <c r="C674" s="1"/>
      <c r="D674" s="1">
        <v>2</v>
      </c>
      <c r="E674" s="1" t="s">
        <v>7</v>
      </c>
      <c r="F674">
        <v>2.1360000000000001</v>
      </c>
      <c r="G674">
        <v>1.595</v>
      </c>
      <c r="H674" s="3">
        <v>0.25600000000000001</v>
      </c>
      <c r="I674" s="3">
        <v>10.701000000000001</v>
      </c>
      <c r="J674" s="3">
        <v>-5.0000000000000001E-3</v>
      </c>
      <c r="K674" s="3">
        <v>-5.0000000000000001E-3</v>
      </c>
    </row>
    <row r="675" spans="1:11" x14ac:dyDescent="0.2">
      <c r="A675" s="1">
        <v>8</v>
      </c>
      <c r="B675" s="1">
        <v>8</v>
      </c>
      <c r="C675" s="1"/>
      <c r="D675" s="1">
        <v>2</v>
      </c>
      <c r="E675" s="1" t="s">
        <v>8</v>
      </c>
      <c r="F675">
        <v>-2.9239999999999999</v>
      </c>
      <c r="G675">
        <v>-2.1160000000000001</v>
      </c>
      <c r="H675" s="3">
        <v>-0.25</v>
      </c>
      <c r="I675" s="3">
        <v>-10.18</v>
      </c>
      <c r="J675" s="3">
        <v>-0.114</v>
      </c>
      <c r="K675" s="3">
        <v>-0.114</v>
      </c>
    </row>
    <row r="676" spans="1:11" x14ac:dyDescent="0.2">
      <c r="A676" s="1">
        <v>8</v>
      </c>
      <c r="B676" s="1">
        <v>8</v>
      </c>
      <c r="C676" s="1"/>
      <c r="D676" s="1">
        <v>2</v>
      </c>
      <c r="E676" s="1" t="s">
        <v>9</v>
      </c>
      <c r="F676">
        <v>1.5329999999999999</v>
      </c>
      <c r="G676">
        <v>1.125</v>
      </c>
      <c r="H676" s="3">
        <v>0.151</v>
      </c>
      <c r="I676" s="3">
        <v>6.19</v>
      </c>
      <c r="J676" s="3">
        <v>3.3000000000000002E-2</v>
      </c>
      <c r="K676" s="3">
        <v>3.3000000000000002E-2</v>
      </c>
    </row>
    <row r="677" spans="1:11" x14ac:dyDescent="0.2">
      <c r="A677" s="1">
        <v>8</v>
      </c>
      <c r="B677" s="1">
        <v>8</v>
      </c>
      <c r="C677" s="1"/>
      <c r="D677" s="1">
        <v>2</v>
      </c>
      <c r="E677" s="1" t="s">
        <v>10</v>
      </c>
      <c r="F677">
        <v>-17.001000000000001</v>
      </c>
      <c r="G677">
        <v>-12.888999999999999</v>
      </c>
      <c r="H677" s="3">
        <v>-0.32200000000000001</v>
      </c>
      <c r="I677" s="3">
        <v>-16.625</v>
      </c>
      <c r="J677" s="3">
        <v>-6.4000000000000001E-2</v>
      </c>
      <c r="K677" s="3">
        <v>-6.4000000000000001E-2</v>
      </c>
    </row>
    <row r="678" spans="1:11" x14ac:dyDescent="0.2">
      <c r="A678" s="1">
        <v>8</v>
      </c>
      <c r="B678" s="1">
        <v>8</v>
      </c>
      <c r="C678" s="1"/>
      <c r="D678" s="1">
        <v>1</v>
      </c>
      <c r="E678" s="1" t="s">
        <v>7</v>
      </c>
      <c r="F678">
        <v>1.2430000000000001</v>
      </c>
      <c r="G678">
        <v>0.99099999999999999</v>
      </c>
      <c r="H678" s="3">
        <v>0.17899999999999999</v>
      </c>
      <c r="I678" s="3">
        <v>7.2930000000000001</v>
      </c>
      <c r="J678" s="3">
        <v>-0.128</v>
      </c>
      <c r="K678" s="3">
        <v>-0.129</v>
      </c>
    </row>
    <row r="679" spans="1:11" x14ac:dyDescent="0.2">
      <c r="A679" s="1">
        <v>8</v>
      </c>
      <c r="B679" s="1">
        <v>8</v>
      </c>
      <c r="C679" s="1"/>
      <c r="D679" s="1">
        <v>1</v>
      </c>
      <c r="E679" s="1" t="s">
        <v>8</v>
      </c>
      <c r="F679">
        <v>-1.665</v>
      </c>
      <c r="G679">
        <v>-1.125</v>
      </c>
      <c r="H679" s="3">
        <v>-0.80500000000000005</v>
      </c>
      <c r="I679" s="3">
        <v>-37.829000000000001</v>
      </c>
      <c r="J679" s="3">
        <v>0.156</v>
      </c>
      <c r="K679" s="3">
        <v>0.156</v>
      </c>
    </row>
    <row r="680" spans="1:11" x14ac:dyDescent="0.2">
      <c r="A680" s="1">
        <v>8</v>
      </c>
      <c r="B680" s="1">
        <v>8</v>
      </c>
      <c r="C680" s="1"/>
      <c r="D680" s="1">
        <v>1</v>
      </c>
      <c r="E680" s="1" t="s">
        <v>9</v>
      </c>
      <c r="F680">
        <v>0.76500000000000001</v>
      </c>
      <c r="G680">
        <v>0.55700000000000005</v>
      </c>
      <c r="H680" s="3">
        <v>0.252</v>
      </c>
      <c r="I680" s="3">
        <v>11.78</v>
      </c>
      <c r="J680" s="3">
        <v>-7.4999999999999997E-2</v>
      </c>
      <c r="K680" s="3">
        <v>-7.4999999999999997E-2</v>
      </c>
    </row>
    <row r="681" spans="1:11" x14ac:dyDescent="0.2">
      <c r="A681" s="1">
        <v>8</v>
      </c>
      <c r="B681" s="1">
        <v>8</v>
      </c>
      <c r="C681" s="1"/>
      <c r="D681" s="1">
        <v>1</v>
      </c>
      <c r="E681" s="1" t="s">
        <v>10</v>
      </c>
      <c r="F681">
        <v>-21.138000000000002</v>
      </c>
      <c r="G681">
        <v>-16.039000000000001</v>
      </c>
      <c r="H681" s="3">
        <v>-0.44400000000000001</v>
      </c>
      <c r="I681" s="3">
        <v>-22.294</v>
      </c>
      <c r="J681" s="3">
        <v>-5.8999999999999997E-2</v>
      </c>
      <c r="K681" s="3">
        <v>-5.8999999999999997E-2</v>
      </c>
    </row>
    <row r="682" spans="1:11" x14ac:dyDescent="0.2">
      <c r="A682" s="1">
        <v>9</v>
      </c>
      <c r="B682" s="1">
        <v>14</v>
      </c>
      <c r="C682" s="1"/>
      <c r="D682" s="1">
        <v>5</v>
      </c>
      <c r="E682" s="1" t="s">
        <v>7</v>
      </c>
      <c r="F682">
        <v>-119.34099999999999</v>
      </c>
      <c r="G682">
        <v>-71.591999999999999</v>
      </c>
      <c r="H682" s="3">
        <v>0.59299999999999997</v>
      </c>
      <c r="I682" s="3">
        <v>35.485999999999997</v>
      </c>
      <c r="J682" s="3">
        <v>0.23899999999999999</v>
      </c>
      <c r="K682" s="3">
        <v>0.24</v>
      </c>
    </row>
    <row r="683" spans="1:11" x14ac:dyDescent="0.2">
      <c r="A683" s="1">
        <v>9</v>
      </c>
      <c r="B683" s="1">
        <v>14</v>
      </c>
      <c r="C683" s="1"/>
      <c r="D683" s="1">
        <v>5</v>
      </c>
      <c r="E683" s="1" t="s">
        <v>8</v>
      </c>
      <c r="F683">
        <v>86.462999999999994</v>
      </c>
      <c r="G683">
        <v>51.841000000000001</v>
      </c>
      <c r="H683" s="3">
        <v>0.47799999999999998</v>
      </c>
      <c r="I683" s="3">
        <v>-20.059000000000001</v>
      </c>
      <c r="J683" s="3">
        <v>-0.27100000000000002</v>
      </c>
      <c r="K683" s="3">
        <v>-0.27200000000000002</v>
      </c>
    </row>
    <row r="684" spans="1:11" x14ac:dyDescent="0.2">
      <c r="A684" s="1">
        <v>9</v>
      </c>
      <c r="B684" s="1">
        <v>14</v>
      </c>
      <c r="C684" s="1"/>
      <c r="D684" s="1">
        <v>5</v>
      </c>
      <c r="E684" s="1" t="s">
        <v>9</v>
      </c>
      <c r="F684">
        <v>-62.365000000000002</v>
      </c>
      <c r="G684">
        <v>-37.404000000000003</v>
      </c>
      <c r="H684" s="3">
        <v>0.25600000000000001</v>
      </c>
      <c r="I684" s="3">
        <v>15.010999999999999</v>
      </c>
      <c r="J684" s="3">
        <v>0.155</v>
      </c>
      <c r="K684" s="3">
        <v>0.155</v>
      </c>
    </row>
    <row r="685" spans="1:11" x14ac:dyDescent="0.2">
      <c r="A685" s="1">
        <v>9</v>
      </c>
      <c r="B685" s="1">
        <v>14</v>
      </c>
      <c r="C685" s="1"/>
      <c r="D685" s="1">
        <v>5</v>
      </c>
      <c r="E685" s="1" t="s">
        <v>10</v>
      </c>
      <c r="F685">
        <v>-145.02000000000001</v>
      </c>
      <c r="G685">
        <v>-87.093000000000004</v>
      </c>
      <c r="H685" s="3">
        <v>0.184</v>
      </c>
      <c r="I685" s="3">
        <v>11.03</v>
      </c>
      <c r="J685" s="3">
        <v>7.2999999999999995E-2</v>
      </c>
      <c r="K685" s="3">
        <v>7.3999999999999996E-2</v>
      </c>
    </row>
    <row r="686" spans="1:11" x14ac:dyDescent="0.2">
      <c r="A686" s="1">
        <v>9</v>
      </c>
      <c r="B686" s="1">
        <v>14</v>
      </c>
      <c r="C686" s="1"/>
      <c r="D686" s="1">
        <v>4</v>
      </c>
      <c r="E686" s="1" t="s">
        <v>7</v>
      </c>
      <c r="F686">
        <v>-61.692999999999998</v>
      </c>
      <c r="G686">
        <v>-38.264000000000003</v>
      </c>
      <c r="H686" s="3">
        <v>1.5980000000000001</v>
      </c>
      <c r="I686" s="3">
        <v>78.668000000000006</v>
      </c>
      <c r="J686" s="3">
        <v>0.127</v>
      </c>
      <c r="K686" s="3">
        <v>0.127</v>
      </c>
    </row>
    <row r="687" spans="1:11" x14ac:dyDescent="0.2">
      <c r="A687" s="1">
        <v>9</v>
      </c>
      <c r="B687" s="1">
        <v>14</v>
      </c>
      <c r="C687" s="1"/>
      <c r="D687" s="1">
        <v>4</v>
      </c>
      <c r="E687" s="1" t="s">
        <v>8</v>
      </c>
      <c r="F687">
        <v>61.645000000000003</v>
      </c>
      <c r="G687">
        <v>37.831000000000003</v>
      </c>
      <c r="H687" s="3">
        <v>-0.69099999999999995</v>
      </c>
      <c r="I687" s="3">
        <v>-41.215000000000003</v>
      </c>
      <c r="J687" s="3">
        <v>-0.13500000000000001</v>
      </c>
      <c r="K687" s="3">
        <v>-0.13500000000000001</v>
      </c>
    </row>
    <row r="688" spans="1:11" x14ac:dyDescent="0.2">
      <c r="A688" s="1">
        <v>9</v>
      </c>
      <c r="B688" s="1">
        <v>14</v>
      </c>
      <c r="C688" s="1"/>
      <c r="D688" s="1">
        <v>4</v>
      </c>
      <c r="E688" s="1" t="s">
        <v>9</v>
      </c>
      <c r="F688">
        <v>-37.375</v>
      </c>
      <c r="G688">
        <v>-23.059000000000001</v>
      </c>
      <c r="H688" s="3">
        <v>0.68100000000000005</v>
      </c>
      <c r="I688" s="3">
        <v>35.316000000000003</v>
      </c>
      <c r="J688" s="3">
        <v>7.9000000000000001E-2</v>
      </c>
      <c r="K688" s="3">
        <v>7.9000000000000001E-2</v>
      </c>
    </row>
    <row r="689" spans="1:11" x14ac:dyDescent="0.2">
      <c r="A689" s="1">
        <v>9</v>
      </c>
      <c r="B689" s="1">
        <v>14</v>
      </c>
      <c r="C689" s="1"/>
      <c r="D689" s="1">
        <v>4</v>
      </c>
      <c r="E689" s="1" t="s">
        <v>10</v>
      </c>
      <c r="F689">
        <v>-311.32600000000002</v>
      </c>
      <c r="G689">
        <v>-188.346</v>
      </c>
      <c r="H689" s="3">
        <v>0.65600000000000003</v>
      </c>
      <c r="I689" s="3">
        <v>37.497999999999998</v>
      </c>
      <c r="J689" s="3">
        <v>0.19800000000000001</v>
      </c>
      <c r="K689" s="3">
        <v>0.19900000000000001</v>
      </c>
    </row>
    <row r="690" spans="1:11" x14ac:dyDescent="0.2">
      <c r="A690" s="1">
        <v>9</v>
      </c>
      <c r="B690" s="1">
        <v>14</v>
      </c>
      <c r="C690" s="1"/>
      <c r="D690" s="1">
        <v>3</v>
      </c>
      <c r="E690" s="1" t="s">
        <v>7</v>
      </c>
      <c r="F690">
        <v>-82.548000000000002</v>
      </c>
      <c r="G690">
        <v>-50.173999999999999</v>
      </c>
      <c r="H690" s="3">
        <v>1.859</v>
      </c>
      <c r="I690" s="3">
        <v>88.454999999999998</v>
      </c>
      <c r="J690" s="3">
        <v>0.26</v>
      </c>
      <c r="K690" s="3">
        <v>0.26100000000000001</v>
      </c>
    </row>
    <row r="691" spans="1:11" x14ac:dyDescent="0.2">
      <c r="A691" s="1">
        <v>9</v>
      </c>
      <c r="B691" s="1">
        <v>14</v>
      </c>
      <c r="C691" s="1"/>
      <c r="D691" s="1">
        <v>3</v>
      </c>
      <c r="E691" s="1" t="s">
        <v>8</v>
      </c>
      <c r="F691">
        <v>71.66</v>
      </c>
      <c r="G691">
        <v>43.694000000000003</v>
      </c>
      <c r="H691" s="3">
        <v>-0.95599999999999996</v>
      </c>
      <c r="I691" s="3">
        <v>-59.21</v>
      </c>
      <c r="J691" s="3">
        <v>-0.35399999999999998</v>
      </c>
      <c r="K691" s="3">
        <v>-0.35499999999999998</v>
      </c>
    </row>
    <row r="692" spans="1:11" x14ac:dyDescent="0.2">
      <c r="A692" s="1">
        <v>9</v>
      </c>
      <c r="B692" s="1">
        <v>14</v>
      </c>
      <c r="C692" s="1"/>
      <c r="D692" s="1">
        <v>3</v>
      </c>
      <c r="E692" s="1" t="s">
        <v>9</v>
      </c>
      <c r="F692">
        <v>-46.73</v>
      </c>
      <c r="G692">
        <v>-28.445</v>
      </c>
      <c r="H692" s="3">
        <v>0.83399999999999996</v>
      </c>
      <c r="I692" s="3">
        <v>43.703000000000003</v>
      </c>
      <c r="J692" s="3">
        <v>0.186</v>
      </c>
      <c r="K692" s="3">
        <v>0.186</v>
      </c>
    </row>
    <row r="693" spans="1:11" x14ac:dyDescent="0.2">
      <c r="A693" s="1">
        <v>9</v>
      </c>
      <c r="B693" s="1">
        <v>14</v>
      </c>
      <c r="C693" s="1"/>
      <c r="D693" s="1">
        <v>3</v>
      </c>
      <c r="E693" s="1" t="s">
        <v>10</v>
      </c>
      <c r="F693">
        <v>-476.11700000000002</v>
      </c>
      <c r="G693">
        <v>-288.76900000000001</v>
      </c>
      <c r="H693" s="3">
        <v>1.3979999999999999</v>
      </c>
      <c r="I693" s="3">
        <v>75.016999999999996</v>
      </c>
      <c r="J693" s="3">
        <v>0.32200000000000001</v>
      </c>
      <c r="K693" s="3">
        <v>0.32300000000000001</v>
      </c>
    </row>
    <row r="694" spans="1:11" x14ac:dyDescent="0.2">
      <c r="A694" s="1">
        <v>9</v>
      </c>
      <c r="B694" s="1">
        <v>14</v>
      </c>
      <c r="C694" s="1"/>
      <c r="D694" s="1">
        <v>2</v>
      </c>
      <c r="E694" s="1" t="s">
        <v>7</v>
      </c>
      <c r="F694">
        <v>-72.320999999999998</v>
      </c>
      <c r="G694">
        <v>-44.088999999999999</v>
      </c>
      <c r="H694" s="3">
        <v>2.1259999999999999</v>
      </c>
      <c r="I694" s="3">
        <v>90.069000000000003</v>
      </c>
      <c r="J694" s="3">
        <v>-1.9E-2</v>
      </c>
      <c r="K694" s="3">
        <v>-1.9E-2</v>
      </c>
    </row>
    <row r="695" spans="1:11" x14ac:dyDescent="0.2">
      <c r="A695" s="1">
        <v>9</v>
      </c>
      <c r="B695" s="1">
        <v>14</v>
      </c>
      <c r="C695" s="1"/>
      <c r="D695" s="1">
        <v>2</v>
      </c>
      <c r="E695" s="1" t="s">
        <v>8</v>
      </c>
      <c r="F695">
        <v>78.45</v>
      </c>
      <c r="G695">
        <v>47.85</v>
      </c>
      <c r="H695" s="3">
        <v>-2.0710000000000002</v>
      </c>
      <c r="I695" s="3">
        <v>-86.97</v>
      </c>
      <c r="J695" s="3">
        <v>-0.80500000000000005</v>
      </c>
      <c r="K695" s="3">
        <v>-0.80700000000000005</v>
      </c>
    </row>
    <row r="696" spans="1:11" x14ac:dyDescent="0.2">
      <c r="A696" s="1">
        <v>9</v>
      </c>
      <c r="B696" s="1">
        <v>14</v>
      </c>
      <c r="C696" s="1"/>
      <c r="D696" s="1">
        <v>2</v>
      </c>
      <c r="E696" s="1" t="s">
        <v>9</v>
      </c>
      <c r="F696">
        <v>-45.688000000000002</v>
      </c>
      <c r="G696">
        <v>-27.86</v>
      </c>
      <c r="H696" s="3">
        <v>1.256</v>
      </c>
      <c r="I696" s="3">
        <v>52.857999999999997</v>
      </c>
      <c r="J696" s="3">
        <v>0.23799999999999999</v>
      </c>
      <c r="K696" s="3">
        <v>0.23899999999999999</v>
      </c>
    </row>
    <row r="697" spans="1:11" x14ac:dyDescent="0.2">
      <c r="A697" s="1">
        <v>9</v>
      </c>
      <c r="B697" s="1">
        <v>14</v>
      </c>
      <c r="C697" s="1"/>
      <c r="D697" s="1">
        <v>2</v>
      </c>
      <c r="E697" s="1" t="s">
        <v>10</v>
      </c>
      <c r="F697">
        <v>-640.15099999999995</v>
      </c>
      <c r="G697">
        <v>-388.70600000000002</v>
      </c>
      <c r="H697" s="3">
        <v>2.335</v>
      </c>
      <c r="I697" s="3">
        <v>119.34</v>
      </c>
      <c r="J697" s="3">
        <v>0.42499999999999999</v>
      </c>
      <c r="K697" s="3">
        <v>0.42599999999999999</v>
      </c>
    </row>
    <row r="698" spans="1:11" x14ac:dyDescent="0.2">
      <c r="A698" s="1">
        <v>9</v>
      </c>
      <c r="B698" s="1">
        <v>14</v>
      </c>
      <c r="C698" s="1"/>
      <c r="D698" s="1">
        <v>1</v>
      </c>
      <c r="E698" s="1" t="s">
        <v>7</v>
      </c>
      <c r="F698">
        <v>-55.412999999999997</v>
      </c>
      <c r="G698">
        <v>-33.685000000000002</v>
      </c>
      <c r="H698" s="3">
        <v>1.4259999999999999</v>
      </c>
      <c r="I698" s="3">
        <v>60.417999999999999</v>
      </c>
      <c r="J698" s="3">
        <v>-0.92500000000000004</v>
      </c>
      <c r="K698" s="3">
        <v>-0.92700000000000005</v>
      </c>
    </row>
    <row r="699" spans="1:11" x14ac:dyDescent="0.2">
      <c r="A699" s="1">
        <v>9</v>
      </c>
      <c r="B699" s="1">
        <v>14</v>
      </c>
      <c r="C699" s="1"/>
      <c r="D699" s="1">
        <v>1</v>
      </c>
      <c r="E699" s="1" t="s">
        <v>8</v>
      </c>
      <c r="F699">
        <v>20.288</v>
      </c>
      <c r="G699">
        <v>12.366</v>
      </c>
      <c r="H699" s="3">
        <v>-5.8220000000000001</v>
      </c>
      <c r="I699" s="3">
        <v>-273.60500000000002</v>
      </c>
      <c r="J699" s="3">
        <v>1.1160000000000001</v>
      </c>
      <c r="K699" s="3">
        <v>1.119</v>
      </c>
    </row>
    <row r="700" spans="1:11" x14ac:dyDescent="0.2">
      <c r="A700" s="1">
        <v>9</v>
      </c>
      <c r="B700" s="1">
        <v>14</v>
      </c>
      <c r="C700" s="1"/>
      <c r="D700" s="1">
        <v>1</v>
      </c>
      <c r="E700" s="1" t="s">
        <v>9</v>
      </c>
      <c r="F700">
        <v>-19.920999999999999</v>
      </c>
      <c r="G700">
        <v>-12.118</v>
      </c>
      <c r="H700" s="3">
        <v>1.87</v>
      </c>
      <c r="I700" s="3">
        <v>87.378</v>
      </c>
      <c r="J700" s="3">
        <v>-0.53700000000000003</v>
      </c>
      <c r="K700" s="3">
        <v>-0.53800000000000003</v>
      </c>
    </row>
    <row r="701" spans="1:11" x14ac:dyDescent="0.2">
      <c r="A701" s="1">
        <v>9</v>
      </c>
      <c r="B701" s="1">
        <v>14</v>
      </c>
      <c r="C701" s="1"/>
      <c r="D701" s="1">
        <v>1</v>
      </c>
      <c r="E701" s="1" t="s">
        <v>10</v>
      </c>
      <c r="F701">
        <v>-800.7</v>
      </c>
      <c r="G701">
        <v>-486.48500000000001</v>
      </c>
      <c r="H701" s="3">
        <v>3.2530000000000001</v>
      </c>
      <c r="I701" s="3">
        <v>161.88900000000001</v>
      </c>
      <c r="J701" s="3">
        <v>0.39200000000000002</v>
      </c>
      <c r="K701" s="3">
        <v>0.39300000000000002</v>
      </c>
    </row>
    <row r="702" spans="1:11" x14ac:dyDescent="0.2">
      <c r="A702" s="1">
        <v>9</v>
      </c>
      <c r="B702" s="1">
        <v>20</v>
      </c>
      <c r="C702" s="1"/>
      <c r="D702" s="1">
        <v>5</v>
      </c>
      <c r="E702" s="1" t="s">
        <v>7</v>
      </c>
      <c r="F702">
        <v>18.565000000000001</v>
      </c>
      <c r="G702">
        <v>11.132</v>
      </c>
      <c r="H702" s="3">
        <v>0.69599999999999995</v>
      </c>
      <c r="I702" s="3">
        <v>41.198999999999998</v>
      </c>
      <c r="J702" s="3">
        <v>0.25800000000000001</v>
      </c>
      <c r="K702" s="3">
        <v>0.25900000000000001</v>
      </c>
    </row>
    <row r="703" spans="1:11" x14ac:dyDescent="0.2">
      <c r="A703" s="1">
        <v>9</v>
      </c>
      <c r="B703" s="1">
        <v>20</v>
      </c>
      <c r="C703" s="1"/>
      <c r="D703" s="1">
        <v>5</v>
      </c>
      <c r="E703" s="1" t="s">
        <v>8</v>
      </c>
      <c r="F703">
        <v>-16.257999999999999</v>
      </c>
      <c r="G703">
        <v>-9.8089999999999993</v>
      </c>
      <c r="H703" s="3">
        <v>-0.67100000000000004</v>
      </c>
      <c r="I703" s="3">
        <v>-39.938000000000002</v>
      </c>
      <c r="J703" s="3">
        <v>-0.254</v>
      </c>
      <c r="K703" s="3">
        <v>-0.255</v>
      </c>
    </row>
    <row r="704" spans="1:11" x14ac:dyDescent="0.2">
      <c r="A704" s="1">
        <v>9</v>
      </c>
      <c r="B704" s="1">
        <v>20</v>
      </c>
      <c r="C704" s="1"/>
      <c r="D704" s="1">
        <v>5</v>
      </c>
      <c r="E704" s="1" t="s">
        <v>9</v>
      </c>
      <c r="F704">
        <v>10.552</v>
      </c>
      <c r="G704">
        <v>6.3460000000000001</v>
      </c>
      <c r="H704" s="3">
        <v>0.41399999999999998</v>
      </c>
      <c r="I704" s="3">
        <v>24.587</v>
      </c>
      <c r="J704" s="3">
        <v>0.155</v>
      </c>
      <c r="K704" s="3">
        <v>0.156</v>
      </c>
    </row>
    <row r="705" spans="1:11" x14ac:dyDescent="0.2">
      <c r="A705" s="1">
        <v>9</v>
      </c>
      <c r="B705" s="1">
        <v>20</v>
      </c>
      <c r="C705" s="1"/>
      <c r="D705" s="1">
        <v>5</v>
      </c>
      <c r="E705" s="1" t="s">
        <v>10</v>
      </c>
      <c r="F705">
        <v>-254.495</v>
      </c>
      <c r="G705">
        <v>-153.61500000000001</v>
      </c>
      <c r="H705" s="3">
        <v>-0.03</v>
      </c>
      <c r="I705" s="3">
        <v>-1.897</v>
      </c>
      <c r="J705" s="3">
        <v>-1.7000000000000001E-2</v>
      </c>
      <c r="K705" s="3">
        <v>-1.7000000000000001E-2</v>
      </c>
    </row>
    <row r="706" spans="1:11" x14ac:dyDescent="0.2">
      <c r="A706" s="1">
        <v>9</v>
      </c>
      <c r="B706" s="1">
        <v>20</v>
      </c>
      <c r="C706" s="1"/>
      <c r="D706" s="1">
        <v>4</v>
      </c>
      <c r="E706" s="1" t="s">
        <v>7</v>
      </c>
      <c r="F706">
        <v>12.45</v>
      </c>
      <c r="G706">
        <v>7.2770000000000001</v>
      </c>
      <c r="H706" s="3">
        <v>1.165</v>
      </c>
      <c r="I706" s="3">
        <v>61.616999999999997</v>
      </c>
      <c r="J706" s="3">
        <v>0.217</v>
      </c>
      <c r="K706" s="3">
        <v>0.217</v>
      </c>
    </row>
    <row r="707" spans="1:11" x14ac:dyDescent="0.2">
      <c r="A707" s="1">
        <v>9</v>
      </c>
      <c r="B707" s="1">
        <v>20</v>
      </c>
      <c r="C707" s="1"/>
      <c r="D707" s="1">
        <v>4</v>
      </c>
      <c r="E707" s="1" t="s">
        <v>8</v>
      </c>
      <c r="F707">
        <v>-12.446999999999999</v>
      </c>
      <c r="G707">
        <v>-7.282</v>
      </c>
      <c r="H707" s="3">
        <v>-1.1279999999999999</v>
      </c>
      <c r="I707" s="3">
        <v>-60.076999999999998</v>
      </c>
      <c r="J707" s="3">
        <v>-0.217</v>
      </c>
      <c r="K707" s="3">
        <v>-0.218</v>
      </c>
    </row>
    <row r="708" spans="1:11" x14ac:dyDescent="0.2">
      <c r="A708" s="1">
        <v>9</v>
      </c>
      <c r="B708" s="1">
        <v>20</v>
      </c>
      <c r="C708" s="1"/>
      <c r="D708" s="1">
        <v>4</v>
      </c>
      <c r="E708" s="1" t="s">
        <v>9</v>
      </c>
      <c r="F708">
        <v>7.5449999999999999</v>
      </c>
      <c r="G708">
        <v>4.4119999999999999</v>
      </c>
      <c r="H708" s="3">
        <v>0.69499999999999995</v>
      </c>
      <c r="I708" s="3">
        <v>36.875999999999998</v>
      </c>
      <c r="J708" s="3">
        <v>0.13200000000000001</v>
      </c>
      <c r="K708" s="3">
        <v>0.13200000000000001</v>
      </c>
    </row>
    <row r="709" spans="1:11" x14ac:dyDescent="0.2">
      <c r="A709" s="1">
        <v>9</v>
      </c>
      <c r="B709" s="1">
        <v>20</v>
      </c>
      <c r="C709" s="1"/>
      <c r="D709" s="1">
        <v>4</v>
      </c>
      <c r="E709" s="1" t="s">
        <v>10</v>
      </c>
      <c r="F709">
        <v>-527.67399999999998</v>
      </c>
      <c r="G709">
        <v>-321.13600000000002</v>
      </c>
      <c r="H709" s="3">
        <v>-9.9000000000000005E-2</v>
      </c>
      <c r="I709" s="3">
        <v>-6.0780000000000003</v>
      </c>
      <c r="J709" s="3">
        <v>-3.7999999999999999E-2</v>
      </c>
      <c r="K709" s="3">
        <v>-3.7999999999999999E-2</v>
      </c>
    </row>
    <row r="710" spans="1:11" x14ac:dyDescent="0.2">
      <c r="A710" s="1">
        <v>9</v>
      </c>
      <c r="B710" s="1">
        <v>20</v>
      </c>
      <c r="C710" s="1"/>
      <c r="D710" s="1">
        <v>3</v>
      </c>
      <c r="E710" s="1" t="s">
        <v>7</v>
      </c>
      <c r="F710">
        <v>13.659000000000001</v>
      </c>
      <c r="G710">
        <v>8.0069999999999997</v>
      </c>
      <c r="H710" s="3">
        <v>1.675</v>
      </c>
      <c r="I710" s="3">
        <v>82.738</v>
      </c>
      <c r="J710" s="3">
        <v>0.251</v>
      </c>
      <c r="K710" s="3">
        <v>0.252</v>
      </c>
    </row>
    <row r="711" spans="1:11" x14ac:dyDescent="0.2">
      <c r="A711" s="1">
        <v>9</v>
      </c>
      <c r="B711" s="1">
        <v>20</v>
      </c>
      <c r="C711" s="1"/>
      <c r="D711" s="1">
        <v>3</v>
      </c>
      <c r="E711" s="1" t="s">
        <v>8</v>
      </c>
      <c r="F711">
        <v>-13.304</v>
      </c>
      <c r="G711">
        <v>-7.8010000000000002</v>
      </c>
      <c r="H711" s="3">
        <v>-1.633</v>
      </c>
      <c r="I711" s="3">
        <v>-81.08</v>
      </c>
      <c r="J711" s="3">
        <v>-0.26</v>
      </c>
      <c r="K711" s="3">
        <v>-0.26</v>
      </c>
    </row>
    <row r="712" spans="1:11" x14ac:dyDescent="0.2">
      <c r="A712" s="1">
        <v>9</v>
      </c>
      <c r="B712" s="1">
        <v>20</v>
      </c>
      <c r="C712" s="1"/>
      <c r="D712" s="1">
        <v>3</v>
      </c>
      <c r="E712" s="1" t="s">
        <v>9</v>
      </c>
      <c r="F712">
        <v>8.1709999999999994</v>
      </c>
      <c r="G712">
        <v>4.79</v>
      </c>
      <c r="H712" s="3">
        <v>1.002</v>
      </c>
      <c r="I712" s="3">
        <v>49.640999999999998</v>
      </c>
      <c r="J712" s="3">
        <v>0.155</v>
      </c>
      <c r="K712" s="3">
        <v>0.155</v>
      </c>
    </row>
    <row r="713" spans="1:11" x14ac:dyDescent="0.2">
      <c r="A713" s="1">
        <v>9</v>
      </c>
      <c r="B713" s="1">
        <v>20</v>
      </c>
      <c r="C713" s="1"/>
      <c r="D713" s="1">
        <v>3</v>
      </c>
      <c r="E713" s="1" t="s">
        <v>10</v>
      </c>
      <c r="F713">
        <v>-805.05600000000004</v>
      </c>
      <c r="G713">
        <v>-491.14800000000002</v>
      </c>
      <c r="H713" s="3">
        <v>-0.23400000000000001</v>
      </c>
      <c r="I713" s="3">
        <v>-12.842000000000001</v>
      </c>
      <c r="J713" s="3">
        <v>-0.06</v>
      </c>
      <c r="K713" s="3">
        <v>-0.06</v>
      </c>
    </row>
    <row r="714" spans="1:11" x14ac:dyDescent="0.2">
      <c r="A714" s="1">
        <v>9</v>
      </c>
      <c r="B714" s="1">
        <v>20</v>
      </c>
      <c r="C714" s="1"/>
      <c r="D714" s="1">
        <v>2</v>
      </c>
      <c r="E714" s="1" t="s">
        <v>7</v>
      </c>
      <c r="F714">
        <v>12.353999999999999</v>
      </c>
      <c r="G714">
        <v>7.2480000000000002</v>
      </c>
      <c r="H714" s="3">
        <v>1.9690000000000001</v>
      </c>
      <c r="I714" s="3">
        <v>91.484999999999999</v>
      </c>
      <c r="J714" s="3">
        <v>0.10100000000000001</v>
      </c>
      <c r="K714" s="3">
        <v>0.10100000000000001</v>
      </c>
    </row>
    <row r="715" spans="1:11" x14ac:dyDescent="0.2">
      <c r="A715" s="1">
        <v>9</v>
      </c>
      <c r="B715" s="1">
        <v>20</v>
      </c>
      <c r="C715" s="1"/>
      <c r="D715" s="1">
        <v>2</v>
      </c>
      <c r="E715" s="1" t="s">
        <v>8</v>
      </c>
      <c r="F715">
        <v>-12.52</v>
      </c>
      <c r="G715">
        <v>-7.3369999999999997</v>
      </c>
      <c r="H715" s="3">
        <v>-2.0230000000000001</v>
      </c>
      <c r="I715" s="3">
        <v>-94.236000000000004</v>
      </c>
      <c r="J715" s="3">
        <v>-0.114</v>
      </c>
      <c r="K715" s="3">
        <v>-0.114</v>
      </c>
    </row>
    <row r="716" spans="1:11" x14ac:dyDescent="0.2">
      <c r="A716" s="1">
        <v>9</v>
      </c>
      <c r="B716" s="1">
        <v>20</v>
      </c>
      <c r="C716" s="1"/>
      <c r="D716" s="1">
        <v>2</v>
      </c>
      <c r="E716" s="1" t="s">
        <v>9</v>
      </c>
      <c r="F716">
        <v>7.5369999999999999</v>
      </c>
      <c r="G716">
        <v>4.42</v>
      </c>
      <c r="H716" s="3">
        <v>1.21</v>
      </c>
      <c r="I716" s="3">
        <v>56.279000000000003</v>
      </c>
      <c r="J716" s="3">
        <v>6.5000000000000002E-2</v>
      </c>
      <c r="K716" s="3">
        <v>6.5000000000000002E-2</v>
      </c>
    </row>
    <row r="717" spans="1:11" x14ac:dyDescent="0.2">
      <c r="A717" s="1">
        <v>9</v>
      </c>
      <c r="B717" s="1">
        <v>20</v>
      </c>
      <c r="C717" s="1"/>
      <c r="D717" s="1">
        <v>2</v>
      </c>
      <c r="E717" s="1" t="s">
        <v>10</v>
      </c>
      <c r="F717">
        <v>-1084.384</v>
      </c>
      <c r="G717">
        <v>-662.35900000000004</v>
      </c>
      <c r="H717" s="3">
        <v>-0.39300000000000002</v>
      </c>
      <c r="I717" s="3">
        <v>-20.262</v>
      </c>
      <c r="J717" s="3">
        <v>-8.5000000000000006E-2</v>
      </c>
      <c r="K717" s="3">
        <v>-8.5000000000000006E-2</v>
      </c>
    </row>
    <row r="718" spans="1:11" x14ac:dyDescent="0.2">
      <c r="A718" s="1">
        <v>9</v>
      </c>
      <c r="B718" s="1">
        <v>20</v>
      </c>
      <c r="C718" s="1"/>
      <c r="D718" s="1">
        <v>1</v>
      </c>
      <c r="E718" s="1" t="s">
        <v>7</v>
      </c>
      <c r="F718">
        <v>6.4379999999999997</v>
      </c>
      <c r="G718">
        <v>3.7650000000000001</v>
      </c>
      <c r="H718" s="3">
        <v>1.2290000000000001</v>
      </c>
      <c r="I718" s="3">
        <v>57.625999999999998</v>
      </c>
      <c r="J718" s="3">
        <v>-0.189</v>
      </c>
      <c r="K718" s="3">
        <v>-0.189</v>
      </c>
    </row>
    <row r="719" spans="1:11" x14ac:dyDescent="0.2">
      <c r="A719" s="1">
        <v>9</v>
      </c>
      <c r="B719" s="1">
        <v>20</v>
      </c>
      <c r="C719" s="1"/>
      <c r="D719" s="1">
        <v>1</v>
      </c>
      <c r="E719" s="1" t="s">
        <v>8</v>
      </c>
      <c r="F719">
        <v>-4.2619999999999996</v>
      </c>
      <c r="G719">
        <v>-2.512</v>
      </c>
      <c r="H719" s="3">
        <v>-1.347</v>
      </c>
      <c r="I719" s="3">
        <v>-63.228999999999999</v>
      </c>
      <c r="J719" s="3">
        <v>0.186</v>
      </c>
      <c r="K719" s="3">
        <v>0.187</v>
      </c>
    </row>
    <row r="720" spans="1:11" x14ac:dyDescent="0.2">
      <c r="A720" s="1">
        <v>9</v>
      </c>
      <c r="B720" s="1">
        <v>20</v>
      </c>
      <c r="C720" s="1"/>
      <c r="D720" s="1">
        <v>1</v>
      </c>
      <c r="E720" s="1" t="s">
        <v>9</v>
      </c>
      <c r="F720">
        <v>2.8159999999999998</v>
      </c>
      <c r="G720">
        <v>1.6519999999999999</v>
      </c>
      <c r="H720" s="3">
        <v>0.67800000000000005</v>
      </c>
      <c r="I720" s="3">
        <v>31.803999999999998</v>
      </c>
      <c r="J720" s="3">
        <v>-9.9000000000000005E-2</v>
      </c>
      <c r="K720" s="3">
        <v>-9.9000000000000005E-2</v>
      </c>
    </row>
    <row r="721" spans="1:11" x14ac:dyDescent="0.2">
      <c r="A721" s="1">
        <v>9</v>
      </c>
      <c r="B721" s="1">
        <v>20</v>
      </c>
      <c r="C721" s="1"/>
      <c r="D721" s="1">
        <v>1</v>
      </c>
      <c r="E721" s="1" t="s">
        <v>10</v>
      </c>
      <c r="F721">
        <v>-1373.72</v>
      </c>
      <c r="G721">
        <v>-839.7</v>
      </c>
      <c r="H721" s="3">
        <v>-0.623</v>
      </c>
      <c r="I721" s="3">
        <v>-30.841000000000001</v>
      </c>
      <c r="J721" s="3">
        <v>-6.6000000000000003E-2</v>
      </c>
      <c r="K721" s="3">
        <v>-6.6000000000000003E-2</v>
      </c>
    </row>
    <row r="722" spans="1:11" x14ac:dyDescent="0.2">
      <c r="A722" s="1">
        <v>9</v>
      </c>
      <c r="B722" s="1">
        <v>23</v>
      </c>
      <c r="C722" s="1"/>
      <c r="D722" s="1">
        <v>5</v>
      </c>
      <c r="E722" s="1" t="s">
        <v>7</v>
      </c>
      <c r="F722">
        <v>55.173000000000002</v>
      </c>
      <c r="G722">
        <v>33.798000000000002</v>
      </c>
      <c r="H722" s="3">
        <v>0.42699999999999999</v>
      </c>
      <c r="I722" s="3">
        <v>25.263000000000002</v>
      </c>
      <c r="J722" s="3">
        <v>0.159</v>
      </c>
      <c r="K722" s="3">
        <v>0.159</v>
      </c>
    </row>
    <row r="723" spans="1:11" x14ac:dyDescent="0.2">
      <c r="A723" s="1">
        <v>9</v>
      </c>
      <c r="B723" s="1">
        <v>23</v>
      </c>
      <c r="C723" s="1"/>
      <c r="D723" s="1">
        <v>5</v>
      </c>
      <c r="E723" s="1" t="s">
        <v>8</v>
      </c>
      <c r="F723">
        <v>-47.345999999999997</v>
      </c>
      <c r="G723">
        <v>-29.167000000000002</v>
      </c>
      <c r="H723" s="3">
        <v>-0.37</v>
      </c>
      <c r="I723" s="3">
        <v>-22.382999999999999</v>
      </c>
      <c r="J723" s="3">
        <v>-0.159</v>
      </c>
      <c r="K723" s="3">
        <v>-0.159</v>
      </c>
    </row>
    <row r="724" spans="1:11" x14ac:dyDescent="0.2">
      <c r="A724" s="1">
        <v>9</v>
      </c>
      <c r="B724" s="1">
        <v>23</v>
      </c>
      <c r="C724" s="1"/>
      <c r="D724" s="1">
        <v>5</v>
      </c>
      <c r="E724" s="1" t="s">
        <v>9</v>
      </c>
      <c r="F724">
        <v>31.065999999999999</v>
      </c>
      <c r="G724">
        <v>19.079999999999998</v>
      </c>
      <c r="H724" s="3">
        <v>0.24099999999999999</v>
      </c>
      <c r="I724" s="3">
        <v>14.429</v>
      </c>
      <c r="J724" s="3">
        <v>9.6000000000000002E-2</v>
      </c>
      <c r="K724" s="3">
        <v>9.7000000000000003E-2</v>
      </c>
    </row>
    <row r="725" spans="1:11" x14ac:dyDescent="0.2">
      <c r="A725" s="1">
        <v>9</v>
      </c>
      <c r="B725" s="1">
        <v>23</v>
      </c>
      <c r="C725" s="1"/>
      <c r="D725" s="1">
        <v>5</v>
      </c>
      <c r="E725" s="1" t="s">
        <v>10</v>
      </c>
      <c r="F725">
        <v>-96.691000000000003</v>
      </c>
      <c r="G725">
        <v>-58.911000000000001</v>
      </c>
      <c r="H725" s="3">
        <v>-0.156</v>
      </c>
      <c r="I725" s="3">
        <v>-9.1760000000000002</v>
      </c>
      <c r="J725" s="3">
        <v>-5.7000000000000002E-2</v>
      </c>
      <c r="K725" s="3">
        <v>-5.7000000000000002E-2</v>
      </c>
    </row>
    <row r="726" spans="1:11" x14ac:dyDescent="0.2">
      <c r="A726" s="1">
        <v>9</v>
      </c>
      <c r="B726" s="1">
        <v>23</v>
      </c>
      <c r="C726" s="1"/>
      <c r="D726" s="1">
        <v>4</v>
      </c>
      <c r="E726" s="1" t="s">
        <v>7</v>
      </c>
      <c r="F726">
        <v>37.901000000000003</v>
      </c>
      <c r="G726">
        <v>23.265000000000001</v>
      </c>
      <c r="H726" s="3">
        <v>0.75900000000000001</v>
      </c>
      <c r="I726" s="3">
        <v>39.692</v>
      </c>
      <c r="J726" s="3">
        <v>0.126</v>
      </c>
      <c r="K726" s="3">
        <v>0.127</v>
      </c>
    </row>
    <row r="727" spans="1:11" x14ac:dyDescent="0.2">
      <c r="A727" s="1">
        <v>9</v>
      </c>
      <c r="B727" s="1">
        <v>23</v>
      </c>
      <c r="C727" s="1"/>
      <c r="D727" s="1">
        <v>4</v>
      </c>
      <c r="E727" s="1" t="s">
        <v>8</v>
      </c>
      <c r="F727">
        <v>-37.78</v>
      </c>
      <c r="G727">
        <v>-23.209</v>
      </c>
      <c r="H727" s="3">
        <v>-0.65900000000000003</v>
      </c>
      <c r="I727" s="3">
        <v>-35.546999999999997</v>
      </c>
      <c r="J727" s="3">
        <v>-0.128</v>
      </c>
      <c r="K727" s="3">
        <v>-0.128</v>
      </c>
    </row>
    <row r="728" spans="1:11" x14ac:dyDescent="0.2">
      <c r="A728" s="1">
        <v>9</v>
      </c>
      <c r="B728" s="1">
        <v>23</v>
      </c>
      <c r="C728" s="1"/>
      <c r="D728" s="1">
        <v>4</v>
      </c>
      <c r="E728" s="1" t="s">
        <v>9</v>
      </c>
      <c r="F728">
        <v>22.934000000000001</v>
      </c>
      <c r="G728">
        <v>14.083</v>
      </c>
      <c r="H728" s="3">
        <v>0.43</v>
      </c>
      <c r="I728" s="3">
        <v>22.788</v>
      </c>
      <c r="J728" s="3">
        <v>7.6999999999999999E-2</v>
      </c>
      <c r="K728" s="3">
        <v>7.6999999999999999E-2</v>
      </c>
    </row>
    <row r="729" spans="1:11" x14ac:dyDescent="0.2">
      <c r="A729" s="1">
        <v>9</v>
      </c>
      <c r="B729" s="1">
        <v>23</v>
      </c>
      <c r="C729" s="1"/>
      <c r="D729" s="1">
        <v>4</v>
      </c>
      <c r="E729" s="1" t="s">
        <v>10</v>
      </c>
      <c r="F729">
        <v>-216.07599999999999</v>
      </c>
      <c r="G729">
        <v>-132.56899999999999</v>
      </c>
      <c r="H729" s="3">
        <v>-0.55700000000000005</v>
      </c>
      <c r="I729" s="3">
        <v>-31.466000000000001</v>
      </c>
      <c r="J729" s="3">
        <v>-0.16</v>
      </c>
      <c r="K729" s="3">
        <v>-0.161</v>
      </c>
    </row>
    <row r="730" spans="1:11" x14ac:dyDescent="0.2">
      <c r="A730" s="1">
        <v>9</v>
      </c>
      <c r="B730" s="1">
        <v>23</v>
      </c>
      <c r="C730" s="1"/>
      <c r="D730" s="1">
        <v>3</v>
      </c>
      <c r="E730" s="1" t="s">
        <v>7</v>
      </c>
      <c r="F730">
        <v>41.155000000000001</v>
      </c>
      <c r="G730">
        <v>25.31</v>
      </c>
      <c r="H730" s="3">
        <v>1.0229999999999999</v>
      </c>
      <c r="I730" s="3">
        <v>50.292000000000002</v>
      </c>
      <c r="J730" s="3">
        <v>0.153</v>
      </c>
      <c r="K730" s="3">
        <v>0.153</v>
      </c>
    </row>
    <row r="731" spans="1:11" x14ac:dyDescent="0.2">
      <c r="A731" s="1">
        <v>9</v>
      </c>
      <c r="B731" s="1">
        <v>23</v>
      </c>
      <c r="C731" s="1"/>
      <c r="D731" s="1">
        <v>3</v>
      </c>
      <c r="E731" s="1" t="s">
        <v>8</v>
      </c>
      <c r="F731">
        <v>-39.481000000000002</v>
      </c>
      <c r="G731">
        <v>-24.277999999999999</v>
      </c>
      <c r="H731" s="3">
        <v>-0.93700000000000006</v>
      </c>
      <c r="I731" s="3">
        <v>-47.305999999999997</v>
      </c>
      <c r="J731" s="3">
        <v>-0.16400000000000001</v>
      </c>
      <c r="K731" s="3">
        <v>-0.16500000000000001</v>
      </c>
    </row>
    <row r="732" spans="1:11" x14ac:dyDescent="0.2">
      <c r="A732" s="1">
        <v>9</v>
      </c>
      <c r="B732" s="1">
        <v>23</v>
      </c>
      <c r="C732" s="1"/>
      <c r="D732" s="1">
        <v>3</v>
      </c>
      <c r="E732" s="1" t="s">
        <v>9</v>
      </c>
      <c r="F732">
        <v>24.434999999999999</v>
      </c>
      <c r="G732">
        <v>15.026999999999999</v>
      </c>
      <c r="H732" s="3">
        <v>0.59399999999999997</v>
      </c>
      <c r="I732" s="3">
        <v>29.565000000000001</v>
      </c>
      <c r="J732" s="3">
        <v>9.6000000000000002E-2</v>
      </c>
      <c r="K732" s="3">
        <v>9.6000000000000002E-2</v>
      </c>
    </row>
    <row r="733" spans="1:11" x14ac:dyDescent="0.2">
      <c r="A733" s="1">
        <v>9</v>
      </c>
      <c r="B733" s="1">
        <v>23</v>
      </c>
      <c r="C733" s="1"/>
      <c r="D733" s="1">
        <v>3</v>
      </c>
      <c r="E733" s="1" t="s">
        <v>10</v>
      </c>
      <c r="F733">
        <v>-332.77300000000002</v>
      </c>
      <c r="G733">
        <v>-204.566</v>
      </c>
      <c r="H733" s="3">
        <v>-1.1639999999999999</v>
      </c>
      <c r="I733" s="3">
        <v>-62.185000000000002</v>
      </c>
      <c r="J733" s="3">
        <v>-0.26300000000000001</v>
      </c>
      <c r="K733" s="3">
        <v>-0.26300000000000001</v>
      </c>
    </row>
    <row r="734" spans="1:11" x14ac:dyDescent="0.2">
      <c r="A734" s="1">
        <v>9</v>
      </c>
      <c r="B734" s="1">
        <v>23</v>
      </c>
      <c r="C734" s="1"/>
      <c r="D734" s="1">
        <v>2</v>
      </c>
      <c r="E734" s="1" t="s">
        <v>7</v>
      </c>
      <c r="F734">
        <v>37.962000000000003</v>
      </c>
      <c r="G734">
        <v>23.382999999999999</v>
      </c>
      <c r="H734" s="3">
        <v>1.1990000000000001</v>
      </c>
      <c r="I734" s="3">
        <v>55.122999999999998</v>
      </c>
      <c r="J734" s="3">
        <v>5.3999999999999999E-2</v>
      </c>
      <c r="K734" s="3">
        <v>5.3999999999999999E-2</v>
      </c>
    </row>
    <row r="735" spans="1:11" x14ac:dyDescent="0.2">
      <c r="A735" s="1">
        <v>9</v>
      </c>
      <c r="B735" s="1">
        <v>23</v>
      </c>
      <c r="C735" s="1"/>
      <c r="D735" s="1">
        <v>2</v>
      </c>
      <c r="E735" s="1" t="s">
        <v>8</v>
      </c>
      <c r="F735">
        <v>-38.880000000000003</v>
      </c>
      <c r="G735">
        <v>-23.957999999999998</v>
      </c>
      <c r="H735" s="3">
        <v>-1.224</v>
      </c>
      <c r="I735" s="3">
        <v>-56.628999999999998</v>
      </c>
      <c r="J735" s="3">
        <v>-0.113</v>
      </c>
      <c r="K735" s="3">
        <v>-0.113</v>
      </c>
    </row>
    <row r="736" spans="1:11" x14ac:dyDescent="0.2">
      <c r="A736" s="1">
        <v>9</v>
      </c>
      <c r="B736" s="1">
        <v>23</v>
      </c>
      <c r="C736" s="1"/>
      <c r="D736" s="1">
        <v>2</v>
      </c>
      <c r="E736" s="1" t="s">
        <v>9</v>
      </c>
      <c r="F736">
        <v>23.285</v>
      </c>
      <c r="G736">
        <v>14.346</v>
      </c>
      <c r="H736" s="3">
        <v>0.73399999999999999</v>
      </c>
      <c r="I736" s="3">
        <v>33.856999999999999</v>
      </c>
      <c r="J736" s="3">
        <v>5.0999999999999997E-2</v>
      </c>
      <c r="K736" s="3">
        <v>5.0999999999999997E-2</v>
      </c>
    </row>
    <row r="737" spans="1:11" x14ac:dyDescent="0.2">
      <c r="A737" s="1">
        <v>9</v>
      </c>
      <c r="B737" s="1">
        <v>23</v>
      </c>
      <c r="C737" s="1"/>
      <c r="D737" s="1">
        <v>2</v>
      </c>
      <c r="E737" s="1" t="s">
        <v>10</v>
      </c>
      <c r="F737">
        <v>-448.28100000000001</v>
      </c>
      <c r="G737">
        <v>-275.85000000000002</v>
      </c>
      <c r="H737" s="3">
        <v>-1.9410000000000001</v>
      </c>
      <c r="I737" s="3">
        <v>-99.082999999999998</v>
      </c>
      <c r="J737" s="3">
        <v>-0.34100000000000003</v>
      </c>
      <c r="K737" s="3">
        <v>-0.34100000000000003</v>
      </c>
    </row>
    <row r="738" spans="1:11" x14ac:dyDescent="0.2">
      <c r="A738" s="1">
        <v>9</v>
      </c>
      <c r="B738" s="1">
        <v>23</v>
      </c>
      <c r="C738" s="1"/>
      <c r="D738" s="1">
        <v>1</v>
      </c>
      <c r="E738" s="1" t="s">
        <v>7</v>
      </c>
      <c r="F738">
        <v>22.134</v>
      </c>
      <c r="G738">
        <v>13.669</v>
      </c>
      <c r="H738" s="3">
        <v>0.749</v>
      </c>
      <c r="I738" s="3">
        <v>35.128999999999998</v>
      </c>
      <c r="J738" s="3">
        <v>-0.16300000000000001</v>
      </c>
      <c r="K738" s="3">
        <v>-0.16300000000000001</v>
      </c>
    </row>
    <row r="739" spans="1:11" x14ac:dyDescent="0.2">
      <c r="A739" s="1">
        <v>9</v>
      </c>
      <c r="B739" s="1">
        <v>23</v>
      </c>
      <c r="C739" s="1"/>
      <c r="D739" s="1">
        <v>1</v>
      </c>
      <c r="E739" s="1" t="s">
        <v>8</v>
      </c>
      <c r="F739">
        <v>-12.11</v>
      </c>
      <c r="G739">
        <v>-7.4640000000000004</v>
      </c>
      <c r="H739" s="3">
        <v>-1.1060000000000001</v>
      </c>
      <c r="I739" s="3">
        <v>-51.968000000000004</v>
      </c>
      <c r="J739" s="3">
        <v>0.17299999999999999</v>
      </c>
      <c r="K739" s="3">
        <v>0.17399999999999999</v>
      </c>
    </row>
    <row r="740" spans="1:11" x14ac:dyDescent="0.2">
      <c r="A740" s="1">
        <v>9</v>
      </c>
      <c r="B740" s="1">
        <v>23</v>
      </c>
      <c r="C740" s="1"/>
      <c r="D740" s="1">
        <v>1</v>
      </c>
      <c r="E740" s="1" t="s">
        <v>9</v>
      </c>
      <c r="F740">
        <v>9.0120000000000005</v>
      </c>
      <c r="G740">
        <v>5.5609999999999999</v>
      </c>
      <c r="H740" s="3">
        <v>0.48799999999999999</v>
      </c>
      <c r="I740" s="3">
        <v>22.917000000000002</v>
      </c>
      <c r="J740" s="3">
        <v>-8.7999999999999995E-2</v>
      </c>
      <c r="K740" s="3">
        <v>-8.8999999999999996E-2</v>
      </c>
    </row>
    <row r="741" spans="1:11" x14ac:dyDescent="0.2">
      <c r="A741" s="1">
        <v>9</v>
      </c>
      <c r="B741" s="1">
        <v>23</v>
      </c>
      <c r="C741" s="1"/>
      <c r="D741" s="1">
        <v>1</v>
      </c>
      <c r="E741" s="1" t="s">
        <v>10</v>
      </c>
      <c r="F741">
        <v>-557.26700000000005</v>
      </c>
      <c r="G741">
        <v>-343.16199999999998</v>
      </c>
      <c r="H741" s="3">
        <v>-2.63</v>
      </c>
      <c r="I741" s="3">
        <v>-131.053</v>
      </c>
      <c r="J741" s="3">
        <v>-0.32600000000000001</v>
      </c>
      <c r="K741" s="3">
        <v>-0.32700000000000001</v>
      </c>
    </row>
    <row r="742" spans="1:11" x14ac:dyDescent="0.2">
      <c r="A742" s="1">
        <v>10</v>
      </c>
      <c r="B742" s="1">
        <v>3</v>
      </c>
      <c r="C742" s="1"/>
      <c r="D742" s="1">
        <v>5</v>
      </c>
      <c r="E742" s="1" t="s">
        <v>7</v>
      </c>
      <c r="F742">
        <v>-2.5150000000000001</v>
      </c>
      <c r="G742">
        <v>-2.0470000000000002</v>
      </c>
      <c r="H742" s="3">
        <v>-0.36399999999999999</v>
      </c>
      <c r="I742" s="3">
        <v>6.9119999999999999</v>
      </c>
      <c r="J742" s="3">
        <v>0.32700000000000001</v>
      </c>
      <c r="K742" s="3">
        <v>0.32700000000000001</v>
      </c>
    </row>
    <row r="743" spans="1:11" x14ac:dyDescent="0.2">
      <c r="A743" s="1">
        <v>10</v>
      </c>
      <c r="B743" s="1">
        <v>3</v>
      </c>
      <c r="C743" s="1"/>
      <c r="D743" s="1">
        <v>5</v>
      </c>
      <c r="E743" s="1" t="s">
        <v>8</v>
      </c>
      <c r="F743">
        <v>1.3839999999999999</v>
      </c>
      <c r="G743">
        <v>1.1459999999999999</v>
      </c>
      <c r="H743" s="3">
        <v>0.28599999999999998</v>
      </c>
      <c r="I743" s="3">
        <v>3.2890000000000001</v>
      </c>
      <c r="J743" s="3">
        <v>-1.9E-2</v>
      </c>
      <c r="K743" s="3">
        <v>-1.9E-2</v>
      </c>
    </row>
    <row r="744" spans="1:11" x14ac:dyDescent="0.2">
      <c r="A744" s="1">
        <v>10</v>
      </c>
      <c r="B744" s="1">
        <v>3</v>
      </c>
      <c r="C744" s="1"/>
      <c r="D744" s="1">
        <v>5</v>
      </c>
      <c r="E744" s="1" t="s">
        <v>9</v>
      </c>
      <c r="F744">
        <v>-1.1819999999999999</v>
      </c>
      <c r="G744">
        <v>-0.96799999999999997</v>
      </c>
      <c r="H744" s="3">
        <v>-0.184</v>
      </c>
      <c r="I744" s="3">
        <v>2.371</v>
      </c>
      <c r="J744" s="3">
        <v>0.105</v>
      </c>
      <c r="K744" s="3">
        <v>0.105</v>
      </c>
    </row>
    <row r="745" spans="1:11" x14ac:dyDescent="0.2">
      <c r="A745" s="1">
        <v>10</v>
      </c>
      <c r="B745" s="1">
        <v>3</v>
      </c>
      <c r="C745" s="1"/>
      <c r="D745" s="1">
        <v>5</v>
      </c>
      <c r="E745" s="1" t="s">
        <v>10</v>
      </c>
      <c r="F745">
        <v>-3.5790000000000002</v>
      </c>
      <c r="G745">
        <v>-2.7930000000000001</v>
      </c>
      <c r="H745" s="3">
        <v>-0.124</v>
      </c>
      <c r="I745" s="3">
        <v>2.3620000000000001</v>
      </c>
      <c r="J745" s="3">
        <v>0.112</v>
      </c>
      <c r="K745" s="3">
        <v>0.112</v>
      </c>
    </row>
    <row r="746" spans="1:11" x14ac:dyDescent="0.2">
      <c r="A746" s="1">
        <v>10</v>
      </c>
      <c r="B746" s="1">
        <v>3</v>
      </c>
      <c r="C746" s="1"/>
      <c r="D746" s="1">
        <v>4</v>
      </c>
      <c r="E746" s="1" t="s">
        <v>7</v>
      </c>
      <c r="F746">
        <v>-1.4330000000000001</v>
      </c>
      <c r="G746">
        <v>-1.155</v>
      </c>
      <c r="H746" s="3">
        <v>-0.379</v>
      </c>
      <c r="I746" s="3">
        <v>11.539</v>
      </c>
      <c r="J746" s="3">
        <v>0.47799999999999998</v>
      </c>
      <c r="K746" s="3">
        <v>0.47899999999999998</v>
      </c>
    </row>
    <row r="747" spans="1:11" x14ac:dyDescent="0.2">
      <c r="A747" s="1">
        <v>10</v>
      </c>
      <c r="B747" s="1">
        <v>3</v>
      </c>
      <c r="C747" s="1"/>
      <c r="D747" s="1">
        <v>4</v>
      </c>
      <c r="E747" s="1" t="s">
        <v>8</v>
      </c>
      <c r="F747">
        <v>1.38</v>
      </c>
      <c r="G747">
        <v>1.1259999999999999</v>
      </c>
      <c r="H747" s="3">
        <v>0.22600000000000001</v>
      </c>
      <c r="I747" s="3">
        <v>-5.23</v>
      </c>
      <c r="J747" s="3">
        <v>-0.19600000000000001</v>
      </c>
      <c r="K747" s="3">
        <v>-0.19600000000000001</v>
      </c>
    </row>
    <row r="748" spans="1:11" x14ac:dyDescent="0.2">
      <c r="A748" s="1">
        <v>10</v>
      </c>
      <c r="B748" s="1">
        <v>3</v>
      </c>
      <c r="C748" s="1"/>
      <c r="D748" s="1">
        <v>4</v>
      </c>
      <c r="E748" s="1" t="s">
        <v>9</v>
      </c>
      <c r="F748">
        <v>-0.85299999999999998</v>
      </c>
      <c r="G748">
        <v>-0.69099999999999995</v>
      </c>
      <c r="H748" s="3">
        <v>-0.17599999999999999</v>
      </c>
      <c r="I748" s="3">
        <v>4.8230000000000004</v>
      </c>
      <c r="J748" s="3">
        <v>0.20399999999999999</v>
      </c>
      <c r="K748" s="3">
        <v>0.20499999999999999</v>
      </c>
    </row>
    <row r="749" spans="1:11" x14ac:dyDescent="0.2">
      <c r="A749" s="1">
        <v>10</v>
      </c>
      <c r="B749" s="1">
        <v>3</v>
      </c>
      <c r="C749" s="1"/>
      <c r="D749" s="1">
        <v>4</v>
      </c>
      <c r="E749" s="1" t="s">
        <v>10</v>
      </c>
      <c r="F749">
        <v>-7.2140000000000004</v>
      </c>
      <c r="G749">
        <v>-5.6379999999999999</v>
      </c>
      <c r="H749" s="3">
        <v>-0.28599999999999998</v>
      </c>
      <c r="I749" s="3">
        <v>6.0960000000000001</v>
      </c>
      <c r="J749" s="3">
        <v>0.28499999999999998</v>
      </c>
      <c r="K749" s="3">
        <v>0.28599999999999998</v>
      </c>
    </row>
    <row r="750" spans="1:11" x14ac:dyDescent="0.2">
      <c r="A750" s="1">
        <v>10</v>
      </c>
      <c r="B750" s="1">
        <v>3</v>
      </c>
      <c r="C750" s="1"/>
      <c r="D750" s="1">
        <v>3</v>
      </c>
      <c r="E750" s="1" t="s">
        <v>7</v>
      </c>
      <c r="F750">
        <v>-1.506</v>
      </c>
      <c r="G750">
        <v>-1.222</v>
      </c>
      <c r="H750" s="3">
        <v>-0.36099999999999999</v>
      </c>
      <c r="I750" s="3">
        <v>10.750999999999999</v>
      </c>
      <c r="J750" s="3">
        <v>0.443</v>
      </c>
      <c r="K750" s="3">
        <v>0.44400000000000001</v>
      </c>
    </row>
    <row r="751" spans="1:11" x14ac:dyDescent="0.2">
      <c r="A751" s="1">
        <v>10</v>
      </c>
      <c r="B751" s="1">
        <v>3</v>
      </c>
      <c r="C751" s="1"/>
      <c r="D751" s="1">
        <v>3</v>
      </c>
      <c r="E751" s="1" t="s">
        <v>8</v>
      </c>
      <c r="F751">
        <v>1.3089999999999999</v>
      </c>
      <c r="G751">
        <v>1.0880000000000001</v>
      </c>
      <c r="H751" s="3">
        <v>0.34399999999999997</v>
      </c>
      <c r="I751" s="3">
        <v>-6.6719999999999997</v>
      </c>
      <c r="J751" s="3">
        <v>-0.29199999999999998</v>
      </c>
      <c r="K751" s="3">
        <v>-0.29299999999999998</v>
      </c>
    </row>
    <row r="752" spans="1:11" x14ac:dyDescent="0.2">
      <c r="A752" s="1">
        <v>10</v>
      </c>
      <c r="B752" s="1">
        <v>3</v>
      </c>
      <c r="C752" s="1"/>
      <c r="D752" s="1">
        <v>3</v>
      </c>
      <c r="E752" s="1" t="s">
        <v>9</v>
      </c>
      <c r="F752">
        <v>-0.85299999999999998</v>
      </c>
      <c r="G752">
        <v>-0.7</v>
      </c>
      <c r="H752" s="3">
        <v>-0.20699999999999999</v>
      </c>
      <c r="I752" s="3">
        <v>5.0750000000000002</v>
      </c>
      <c r="J752" s="3">
        <v>0.223</v>
      </c>
      <c r="K752" s="3">
        <v>0.223</v>
      </c>
    </row>
    <row r="753" spans="1:11" x14ac:dyDescent="0.2">
      <c r="A753" s="1">
        <v>10</v>
      </c>
      <c r="B753" s="1">
        <v>3</v>
      </c>
      <c r="C753" s="1"/>
      <c r="D753" s="1">
        <v>3</v>
      </c>
      <c r="E753" s="1" t="s">
        <v>10</v>
      </c>
      <c r="F753">
        <v>-10.884</v>
      </c>
      <c r="G753">
        <v>-8.5060000000000002</v>
      </c>
      <c r="H753" s="3">
        <v>-0.46600000000000003</v>
      </c>
      <c r="I753" s="3">
        <v>10.99</v>
      </c>
      <c r="J753" s="3">
        <v>0.50700000000000001</v>
      </c>
      <c r="K753" s="3">
        <v>0.50800000000000001</v>
      </c>
    </row>
    <row r="754" spans="1:11" x14ac:dyDescent="0.2">
      <c r="A754" s="1">
        <v>10</v>
      </c>
      <c r="B754" s="1">
        <v>3</v>
      </c>
      <c r="C754" s="1"/>
      <c r="D754" s="1">
        <v>2</v>
      </c>
      <c r="E754" s="1" t="s">
        <v>7</v>
      </c>
      <c r="F754">
        <v>-1.6180000000000001</v>
      </c>
      <c r="G754">
        <v>-1.2829999999999999</v>
      </c>
      <c r="H754" s="3">
        <v>0.27300000000000002</v>
      </c>
      <c r="I754" s="3">
        <v>10.734</v>
      </c>
      <c r="J754" s="3">
        <v>0.41699999999999998</v>
      </c>
      <c r="K754" s="3">
        <v>0.41799999999999998</v>
      </c>
    </row>
    <row r="755" spans="1:11" x14ac:dyDescent="0.2">
      <c r="A755" s="1">
        <v>10</v>
      </c>
      <c r="B755" s="1">
        <v>3</v>
      </c>
      <c r="C755" s="1"/>
      <c r="D755" s="1">
        <v>2</v>
      </c>
      <c r="E755" s="1" t="s">
        <v>8</v>
      </c>
      <c r="F755">
        <v>1.4790000000000001</v>
      </c>
      <c r="G755">
        <v>1.2529999999999999</v>
      </c>
      <c r="H755" s="3">
        <v>0.70099999999999996</v>
      </c>
      <c r="I755" s="3">
        <v>-10.497</v>
      </c>
      <c r="J755" s="3">
        <v>-0.50800000000000001</v>
      </c>
      <c r="K755" s="3">
        <v>-0.50900000000000001</v>
      </c>
    </row>
    <row r="756" spans="1:11" x14ac:dyDescent="0.2">
      <c r="A756" s="1">
        <v>10</v>
      </c>
      <c r="B756" s="1">
        <v>3</v>
      </c>
      <c r="C756" s="1"/>
      <c r="D756" s="1">
        <v>2</v>
      </c>
      <c r="E756" s="1" t="s">
        <v>9</v>
      </c>
      <c r="F756">
        <v>-0.93899999999999995</v>
      </c>
      <c r="G756">
        <v>-0.76900000000000002</v>
      </c>
      <c r="H756" s="3">
        <v>-0.26600000000000001</v>
      </c>
      <c r="I756" s="3">
        <v>6.298</v>
      </c>
      <c r="J756" s="3">
        <v>0.28000000000000003</v>
      </c>
      <c r="K756" s="3">
        <v>0.28100000000000003</v>
      </c>
    </row>
    <row r="757" spans="1:11" x14ac:dyDescent="0.2">
      <c r="A757" s="1">
        <v>10</v>
      </c>
      <c r="B757" s="1">
        <v>3</v>
      </c>
      <c r="C757" s="1"/>
      <c r="D757" s="1">
        <v>2</v>
      </c>
      <c r="E757" s="1" t="s">
        <v>10</v>
      </c>
      <c r="F757">
        <v>-14.56</v>
      </c>
      <c r="G757">
        <v>-11.377000000000001</v>
      </c>
      <c r="H757" s="3">
        <v>-0.65100000000000002</v>
      </c>
      <c r="I757" s="3">
        <v>16.568000000000001</v>
      </c>
      <c r="J757" s="3">
        <v>0.755</v>
      </c>
      <c r="K757" s="3">
        <v>0.75600000000000001</v>
      </c>
    </row>
    <row r="758" spans="1:11" x14ac:dyDescent="0.2">
      <c r="A758" s="1">
        <v>10</v>
      </c>
      <c r="B758" s="1">
        <v>3</v>
      </c>
      <c r="C758" s="1"/>
      <c r="D758" s="1">
        <v>1</v>
      </c>
      <c r="E758" s="1" t="s">
        <v>7</v>
      </c>
      <c r="F758">
        <v>-1.548</v>
      </c>
      <c r="G758">
        <v>-1.1599999999999999</v>
      </c>
      <c r="H758" s="3">
        <v>0.58699999999999997</v>
      </c>
      <c r="I758" s="3">
        <v>6.8079999999999998</v>
      </c>
      <c r="J758" s="3">
        <v>0.154</v>
      </c>
      <c r="K758" s="3">
        <v>0.154</v>
      </c>
    </row>
    <row r="759" spans="1:11" x14ac:dyDescent="0.2">
      <c r="A759" s="1">
        <v>10</v>
      </c>
      <c r="B759" s="1">
        <v>3</v>
      </c>
      <c r="C759" s="1"/>
      <c r="D759" s="1">
        <v>1</v>
      </c>
      <c r="E759" s="1" t="s">
        <v>8</v>
      </c>
      <c r="F759">
        <v>-0.106</v>
      </c>
      <c r="G759">
        <v>0.05</v>
      </c>
      <c r="H759" s="3">
        <v>-1.0449999999999999</v>
      </c>
      <c r="I759" s="3">
        <v>-38.095999999999997</v>
      </c>
      <c r="J759" s="3">
        <v>-1.454</v>
      </c>
      <c r="K759" s="3">
        <v>-1.4570000000000001</v>
      </c>
    </row>
    <row r="760" spans="1:11" x14ac:dyDescent="0.2">
      <c r="A760" s="1">
        <v>10</v>
      </c>
      <c r="B760" s="1">
        <v>3</v>
      </c>
      <c r="C760" s="1"/>
      <c r="D760" s="1">
        <v>1</v>
      </c>
      <c r="E760" s="1" t="s">
        <v>9</v>
      </c>
      <c r="F760">
        <v>-0.379</v>
      </c>
      <c r="G760">
        <v>-0.318</v>
      </c>
      <c r="H760" s="3">
        <v>0.39</v>
      </c>
      <c r="I760" s="3">
        <v>11.712999999999999</v>
      </c>
      <c r="J760" s="3">
        <v>0.42299999999999999</v>
      </c>
      <c r="K760" s="3">
        <v>0.42399999999999999</v>
      </c>
    </row>
    <row r="761" spans="1:11" x14ac:dyDescent="0.2">
      <c r="A761" s="1">
        <v>10</v>
      </c>
      <c r="B761" s="1">
        <v>3</v>
      </c>
      <c r="C761" s="1"/>
      <c r="D761" s="1">
        <v>1</v>
      </c>
      <c r="E761" s="1" t="s">
        <v>10</v>
      </c>
      <c r="F761">
        <v>-18.280999999999999</v>
      </c>
      <c r="G761">
        <v>-14.271000000000001</v>
      </c>
      <c r="H761" s="3">
        <v>-0.77300000000000002</v>
      </c>
      <c r="I761" s="3">
        <v>22.073</v>
      </c>
      <c r="J761" s="3">
        <v>0.98399999999999999</v>
      </c>
      <c r="K761" s="3">
        <v>0.98699999999999999</v>
      </c>
    </row>
    <row r="762" spans="1:11" x14ac:dyDescent="0.2">
      <c r="A762" s="1">
        <v>10</v>
      </c>
      <c r="B762" s="1">
        <v>9</v>
      </c>
      <c r="C762" s="1"/>
      <c r="D762" s="1">
        <v>5</v>
      </c>
      <c r="E762" s="1" t="s">
        <v>7</v>
      </c>
      <c r="F762">
        <v>2.72</v>
      </c>
      <c r="G762">
        <v>1.8660000000000001</v>
      </c>
      <c r="H762" s="3">
        <v>-0.74299999999999999</v>
      </c>
      <c r="I762" s="3">
        <v>14.129</v>
      </c>
      <c r="J762" s="3">
        <v>0.66700000000000004</v>
      </c>
      <c r="K762" s="3">
        <v>0.66900000000000004</v>
      </c>
    </row>
    <row r="763" spans="1:11" x14ac:dyDescent="0.2">
      <c r="A763" s="1">
        <v>10</v>
      </c>
      <c r="B763" s="1">
        <v>9</v>
      </c>
      <c r="C763" s="1"/>
      <c r="D763" s="1">
        <v>5</v>
      </c>
      <c r="E763" s="1" t="s">
        <v>8</v>
      </c>
      <c r="F763">
        <v>-2.2170000000000001</v>
      </c>
      <c r="G763">
        <v>-1.5369999999999999</v>
      </c>
      <c r="H763" s="3">
        <v>0.53400000000000003</v>
      </c>
      <c r="I763" s="3">
        <v>-6.9969999999999999</v>
      </c>
      <c r="J763" s="3">
        <v>-0.31</v>
      </c>
      <c r="K763" s="3">
        <v>-0.311</v>
      </c>
    </row>
    <row r="764" spans="1:11" x14ac:dyDescent="0.2">
      <c r="A764" s="1">
        <v>10</v>
      </c>
      <c r="B764" s="1">
        <v>9</v>
      </c>
      <c r="C764" s="1"/>
      <c r="D764" s="1">
        <v>5</v>
      </c>
      <c r="E764" s="1" t="s">
        <v>9</v>
      </c>
      <c r="F764">
        <v>1.496</v>
      </c>
      <c r="G764">
        <v>1.0309999999999999</v>
      </c>
      <c r="H764" s="3">
        <v>-0.38200000000000001</v>
      </c>
      <c r="I764" s="3">
        <v>6.2779999999999996</v>
      </c>
      <c r="J764" s="3">
        <v>0.29599999999999999</v>
      </c>
      <c r="K764" s="3">
        <v>0.29699999999999999</v>
      </c>
    </row>
    <row r="765" spans="1:11" x14ac:dyDescent="0.2">
      <c r="A765" s="1">
        <v>10</v>
      </c>
      <c r="B765" s="1">
        <v>9</v>
      </c>
      <c r="C765" s="1"/>
      <c r="D765" s="1">
        <v>5</v>
      </c>
      <c r="E765" s="1" t="s">
        <v>10</v>
      </c>
      <c r="F765">
        <v>-7.1630000000000003</v>
      </c>
      <c r="G765">
        <v>-5.532</v>
      </c>
      <c r="H765" s="3">
        <v>-0.06</v>
      </c>
      <c r="I765" s="3">
        <v>1.1299999999999999</v>
      </c>
      <c r="J765" s="3">
        <v>5.2999999999999999E-2</v>
      </c>
      <c r="K765" s="3">
        <v>5.3999999999999999E-2</v>
      </c>
    </row>
    <row r="766" spans="1:11" x14ac:dyDescent="0.2">
      <c r="A766" s="1">
        <v>10</v>
      </c>
      <c r="B766" s="1">
        <v>9</v>
      </c>
      <c r="C766" s="1"/>
      <c r="D766" s="1">
        <v>4</v>
      </c>
      <c r="E766" s="1" t="s">
        <v>7</v>
      </c>
      <c r="F766">
        <v>0.82799999999999996</v>
      </c>
      <c r="G766">
        <v>0.52100000000000002</v>
      </c>
      <c r="H766" s="3">
        <v>-0.60499999999999998</v>
      </c>
      <c r="I766" s="3">
        <v>17.675999999999998</v>
      </c>
      <c r="J766" s="3">
        <v>0.76100000000000001</v>
      </c>
      <c r="K766" s="3">
        <v>0.76200000000000001</v>
      </c>
    </row>
    <row r="767" spans="1:11" x14ac:dyDescent="0.2">
      <c r="A767" s="1">
        <v>10</v>
      </c>
      <c r="B767" s="1">
        <v>9</v>
      </c>
      <c r="C767" s="1"/>
      <c r="D767" s="1">
        <v>4</v>
      </c>
      <c r="E767" s="1" t="s">
        <v>8</v>
      </c>
      <c r="F767">
        <v>-1.173</v>
      </c>
      <c r="G767">
        <v>-0.77200000000000002</v>
      </c>
      <c r="H767" s="3">
        <v>0.48199999999999998</v>
      </c>
      <c r="I767" s="3">
        <v>-11.827999999999999</v>
      </c>
      <c r="J767" s="3">
        <v>-0.52</v>
      </c>
      <c r="K767" s="3">
        <v>-0.52100000000000002</v>
      </c>
    </row>
    <row r="768" spans="1:11" x14ac:dyDescent="0.2">
      <c r="A768" s="1">
        <v>10</v>
      </c>
      <c r="B768" s="1">
        <v>9</v>
      </c>
      <c r="C768" s="1"/>
      <c r="D768" s="1">
        <v>4</v>
      </c>
      <c r="E768" s="1" t="s">
        <v>9</v>
      </c>
      <c r="F768">
        <v>0.60599999999999998</v>
      </c>
      <c r="G768">
        <v>0.39200000000000002</v>
      </c>
      <c r="H768" s="3">
        <v>-0.32600000000000001</v>
      </c>
      <c r="I768" s="3">
        <v>8.8510000000000009</v>
      </c>
      <c r="J768" s="3">
        <v>0.38800000000000001</v>
      </c>
      <c r="K768" s="3">
        <v>0.38900000000000001</v>
      </c>
    </row>
    <row r="769" spans="1:11" x14ac:dyDescent="0.2">
      <c r="A769" s="1">
        <v>10</v>
      </c>
      <c r="B769" s="1">
        <v>9</v>
      </c>
      <c r="C769" s="1"/>
      <c r="D769" s="1">
        <v>4</v>
      </c>
      <c r="E769" s="1" t="s">
        <v>10</v>
      </c>
      <c r="F769">
        <v>-14.113</v>
      </c>
      <c r="G769">
        <v>-10.906000000000001</v>
      </c>
      <c r="H769" s="3">
        <v>-0.14299999999999999</v>
      </c>
      <c r="I769" s="3">
        <v>3.028</v>
      </c>
      <c r="J769" s="3">
        <v>0.14199999999999999</v>
      </c>
      <c r="K769" s="3">
        <v>0.14199999999999999</v>
      </c>
    </row>
    <row r="770" spans="1:11" x14ac:dyDescent="0.2">
      <c r="A770" s="1">
        <v>10</v>
      </c>
      <c r="B770" s="1">
        <v>9</v>
      </c>
      <c r="C770" s="1"/>
      <c r="D770" s="1">
        <v>3</v>
      </c>
      <c r="E770" s="1" t="s">
        <v>7</v>
      </c>
      <c r="F770">
        <v>1.4990000000000001</v>
      </c>
      <c r="G770">
        <v>1.016</v>
      </c>
      <c r="H770" s="3">
        <v>-0.68899999999999995</v>
      </c>
      <c r="I770" s="3">
        <v>19.739000000000001</v>
      </c>
      <c r="J770" s="3">
        <v>0.85099999999999998</v>
      </c>
      <c r="K770" s="3">
        <v>0.85299999999999998</v>
      </c>
    </row>
    <row r="771" spans="1:11" x14ac:dyDescent="0.2">
      <c r="A771" s="1">
        <v>10</v>
      </c>
      <c r="B771" s="1">
        <v>9</v>
      </c>
      <c r="C771" s="1"/>
      <c r="D771" s="1">
        <v>3</v>
      </c>
      <c r="E771" s="1" t="s">
        <v>8</v>
      </c>
      <c r="F771">
        <v>-1.45</v>
      </c>
      <c r="G771">
        <v>-0.96399999999999997</v>
      </c>
      <c r="H771" s="3">
        <v>0.66500000000000004</v>
      </c>
      <c r="I771" s="3">
        <v>-15.332000000000001</v>
      </c>
      <c r="J771" s="3">
        <v>-0.69099999999999995</v>
      </c>
      <c r="K771" s="3">
        <v>-0.69299999999999995</v>
      </c>
    </row>
    <row r="772" spans="1:11" x14ac:dyDescent="0.2">
      <c r="A772" s="1">
        <v>10</v>
      </c>
      <c r="B772" s="1">
        <v>9</v>
      </c>
      <c r="C772" s="1"/>
      <c r="D772" s="1">
        <v>3</v>
      </c>
      <c r="E772" s="1" t="s">
        <v>9</v>
      </c>
      <c r="F772">
        <v>0.89400000000000002</v>
      </c>
      <c r="G772">
        <v>0.6</v>
      </c>
      <c r="H772" s="3">
        <v>-0.40699999999999997</v>
      </c>
      <c r="I772" s="3">
        <v>10.55</v>
      </c>
      <c r="J772" s="3">
        <v>0.46700000000000003</v>
      </c>
      <c r="K772" s="3">
        <v>0.46800000000000003</v>
      </c>
    </row>
    <row r="773" spans="1:11" x14ac:dyDescent="0.2">
      <c r="A773" s="1">
        <v>10</v>
      </c>
      <c r="B773" s="1">
        <v>9</v>
      </c>
      <c r="C773" s="1"/>
      <c r="D773" s="1">
        <v>3</v>
      </c>
      <c r="E773" s="1" t="s">
        <v>10</v>
      </c>
      <c r="F773">
        <v>-21.143999999999998</v>
      </c>
      <c r="G773">
        <v>-16.341000000000001</v>
      </c>
      <c r="H773" s="3">
        <v>-0.23499999999999999</v>
      </c>
      <c r="I773" s="3">
        <v>5.5369999999999999</v>
      </c>
      <c r="J773" s="3">
        <v>0.25600000000000001</v>
      </c>
      <c r="K773" s="3">
        <v>0.25600000000000001</v>
      </c>
    </row>
    <row r="774" spans="1:11" x14ac:dyDescent="0.2">
      <c r="A774" s="1">
        <v>10</v>
      </c>
      <c r="B774" s="1">
        <v>9</v>
      </c>
      <c r="C774" s="1"/>
      <c r="D774" s="1">
        <v>2</v>
      </c>
      <c r="E774" s="1" t="s">
        <v>7</v>
      </c>
      <c r="F774">
        <v>1.236</v>
      </c>
      <c r="G774">
        <v>0.84899999999999998</v>
      </c>
      <c r="H774" s="3">
        <v>-0.56200000000000006</v>
      </c>
      <c r="I774" s="3">
        <v>20.603000000000002</v>
      </c>
      <c r="J774" s="3">
        <v>0.84399999999999997</v>
      </c>
      <c r="K774" s="3">
        <v>0.84499999999999997</v>
      </c>
    </row>
    <row r="775" spans="1:11" x14ac:dyDescent="0.2">
      <c r="A775" s="1">
        <v>10</v>
      </c>
      <c r="B775" s="1">
        <v>9</v>
      </c>
      <c r="C775" s="1"/>
      <c r="D775" s="1">
        <v>2</v>
      </c>
      <c r="E775" s="1" t="s">
        <v>8</v>
      </c>
      <c r="F775">
        <v>-1.716</v>
      </c>
      <c r="G775">
        <v>-1.145</v>
      </c>
      <c r="H775" s="3">
        <v>0.92100000000000004</v>
      </c>
      <c r="I775" s="3">
        <v>-21.542000000000002</v>
      </c>
      <c r="J775" s="3">
        <v>-0.97199999999999998</v>
      </c>
      <c r="K775" s="3">
        <v>-0.97399999999999998</v>
      </c>
    </row>
    <row r="776" spans="1:11" x14ac:dyDescent="0.2">
      <c r="A776" s="1">
        <v>10</v>
      </c>
      <c r="B776" s="1">
        <v>9</v>
      </c>
      <c r="C776" s="1"/>
      <c r="D776" s="1">
        <v>2</v>
      </c>
      <c r="E776" s="1" t="s">
        <v>9</v>
      </c>
      <c r="F776">
        <v>0.89500000000000002</v>
      </c>
      <c r="G776">
        <v>0.60399999999999998</v>
      </c>
      <c r="H776" s="3">
        <v>-0.434</v>
      </c>
      <c r="I776" s="3">
        <v>12.72</v>
      </c>
      <c r="J776" s="3">
        <v>0.55000000000000004</v>
      </c>
      <c r="K776" s="3">
        <v>0.55100000000000005</v>
      </c>
    </row>
    <row r="777" spans="1:11" x14ac:dyDescent="0.2">
      <c r="A777" s="1">
        <v>10</v>
      </c>
      <c r="B777" s="1">
        <v>9</v>
      </c>
      <c r="C777" s="1"/>
      <c r="D777" s="1">
        <v>2</v>
      </c>
      <c r="E777" s="1" t="s">
        <v>10</v>
      </c>
      <c r="F777">
        <v>-28.158000000000001</v>
      </c>
      <c r="G777">
        <v>-21.762</v>
      </c>
      <c r="H777" s="3">
        <v>-0.33100000000000002</v>
      </c>
      <c r="I777" s="3">
        <v>8.4350000000000005</v>
      </c>
      <c r="J777" s="3">
        <v>0.38400000000000001</v>
      </c>
      <c r="K777" s="3">
        <v>0.38500000000000001</v>
      </c>
    </row>
    <row r="778" spans="1:11" x14ac:dyDescent="0.2">
      <c r="A778" s="1">
        <v>10</v>
      </c>
      <c r="B778" s="1">
        <v>9</v>
      </c>
      <c r="C778" s="1"/>
      <c r="D778" s="1">
        <v>1</v>
      </c>
      <c r="E778" s="1" t="s">
        <v>7</v>
      </c>
      <c r="F778">
        <v>0.5</v>
      </c>
      <c r="G778">
        <v>0.38300000000000001</v>
      </c>
      <c r="H778" s="3">
        <v>0.65</v>
      </c>
      <c r="I778" s="3">
        <v>13.725</v>
      </c>
      <c r="J778" s="3">
        <v>0.44400000000000001</v>
      </c>
      <c r="K778" s="3">
        <v>0.44500000000000001</v>
      </c>
    </row>
    <row r="779" spans="1:11" x14ac:dyDescent="0.2">
      <c r="A779" s="1">
        <v>10</v>
      </c>
      <c r="B779" s="1">
        <v>9</v>
      </c>
      <c r="C779" s="1"/>
      <c r="D779" s="1">
        <v>1</v>
      </c>
      <c r="E779" s="1" t="s">
        <v>8</v>
      </c>
      <c r="F779">
        <v>-1.1299999999999999</v>
      </c>
      <c r="G779">
        <v>-0.72199999999999998</v>
      </c>
      <c r="H779" s="3">
        <v>-1.1279999999999999</v>
      </c>
      <c r="I779" s="3">
        <v>-41.707000000000001</v>
      </c>
      <c r="J779" s="3">
        <v>-1.599</v>
      </c>
      <c r="K779" s="3">
        <v>-1.6020000000000001</v>
      </c>
    </row>
    <row r="780" spans="1:11" x14ac:dyDescent="0.2">
      <c r="A780" s="1">
        <v>10</v>
      </c>
      <c r="B780" s="1">
        <v>9</v>
      </c>
      <c r="C780" s="1"/>
      <c r="D780" s="1">
        <v>1</v>
      </c>
      <c r="E780" s="1" t="s">
        <v>9</v>
      </c>
      <c r="F780">
        <v>0.42899999999999999</v>
      </c>
      <c r="G780">
        <v>0.29099999999999998</v>
      </c>
      <c r="H780" s="3">
        <v>0.44400000000000001</v>
      </c>
      <c r="I780" s="3">
        <v>14.554</v>
      </c>
      <c r="J780" s="3">
        <v>0.53800000000000003</v>
      </c>
      <c r="K780" s="3">
        <v>0.53900000000000003</v>
      </c>
    </row>
    <row r="781" spans="1:11" x14ac:dyDescent="0.2">
      <c r="A781" s="1">
        <v>10</v>
      </c>
      <c r="B781" s="1">
        <v>9</v>
      </c>
      <c r="C781" s="1"/>
      <c r="D781" s="1">
        <v>1</v>
      </c>
      <c r="E781" s="1" t="s">
        <v>10</v>
      </c>
      <c r="F781">
        <v>-35.271999999999998</v>
      </c>
      <c r="G781">
        <v>-27.251999999999999</v>
      </c>
      <c r="H781" s="3">
        <v>-0.39400000000000002</v>
      </c>
      <c r="I781" s="3">
        <v>11.288</v>
      </c>
      <c r="J781" s="3">
        <v>0.503</v>
      </c>
      <c r="K781" s="3">
        <v>0.504</v>
      </c>
    </row>
    <row r="782" spans="1:11" x14ac:dyDescent="0.2">
      <c r="A782" s="1">
        <v>10</v>
      </c>
      <c r="B782" s="1">
        <v>15</v>
      </c>
      <c r="C782" s="1"/>
      <c r="D782" s="1">
        <v>5</v>
      </c>
      <c r="E782" s="1" t="s">
        <v>7</v>
      </c>
      <c r="F782">
        <v>3.008</v>
      </c>
      <c r="G782">
        <v>2.1829999999999998</v>
      </c>
      <c r="H782" s="3">
        <v>-0.433</v>
      </c>
      <c r="I782" s="3">
        <v>8.1910000000000007</v>
      </c>
      <c r="J782" s="3">
        <v>0.38700000000000001</v>
      </c>
      <c r="K782" s="3">
        <v>0.38800000000000001</v>
      </c>
    </row>
    <row r="783" spans="1:11" x14ac:dyDescent="0.2">
      <c r="A783" s="1">
        <v>10</v>
      </c>
      <c r="B783" s="1">
        <v>15</v>
      </c>
      <c r="C783" s="1"/>
      <c r="D783" s="1">
        <v>5</v>
      </c>
      <c r="E783" s="1" t="s">
        <v>8</v>
      </c>
      <c r="F783">
        <v>-2.4039999999999999</v>
      </c>
      <c r="G783">
        <v>-1.7529999999999999</v>
      </c>
      <c r="H783" s="3">
        <v>0.32500000000000001</v>
      </c>
      <c r="I783" s="3">
        <v>-3.4729999999999999</v>
      </c>
      <c r="J783" s="3">
        <v>-7.1999999999999995E-2</v>
      </c>
      <c r="K783" s="3">
        <v>-7.1999999999999995E-2</v>
      </c>
    </row>
    <row r="784" spans="1:11" x14ac:dyDescent="0.2">
      <c r="A784" s="1">
        <v>10</v>
      </c>
      <c r="B784" s="1">
        <v>15</v>
      </c>
      <c r="C784" s="1"/>
      <c r="D784" s="1">
        <v>5</v>
      </c>
      <c r="E784" s="1" t="s">
        <v>9</v>
      </c>
      <c r="F784">
        <v>1.64</v>
      </c>
      <c r="G784">
        <v>1.1930000000000001</v>
      </c>
      <c r="H784" s="3">
        <v>-0.219</v>
      </c>
      <c r="I784" s="3">
        <v>3.0430000000000001</v>
      </c>
      <c r="J784" s="3">
        <v>0.13900000000000001</v>
      </c>
      <c r="K784" s="3">
        <v>0.13900000000000001</v>
      </c>
    </row>
    <row r="785" spans="1:11" x14ac:dyDescent="0.2">
      <c r="A785" s="1">
        <v>10</v>
      </c>
      <c r="B785" s="1">
        <v>15</v>
      </c>
      <c r="C785" s="1"/>
      <c r="D785" s="1">
        <v>5</v>
      </c>
      <c r="E785" s="1" t="s">
        <v>10</v>
      </c>
      <c r="F785">
        <v>-3.4359999999999999</v>
      </c>
      <c r="G785">
        <v>-2.589</v>
      </c>
      <c r="H785" s="3">
        <v>0.184</v>
      </c>
      <c r="I785" s="3">
        <v>-3.492</v>
      </c>
      <c r="J785" s="3">
        <v>-0.16500000000000001</v>
      </c>
      <c r="K785" s="3">
        <v>-0.16500000000000001</v>
      </c>
    </row>
    <row r="786" spans="1:11" x14ac:dyDescent="0.2">
      <c r="A786" s="1">
        <v>10</v>
      </c>
      <c r="B786" s="1">
        <v>15</v>
      </c>
      <c r="C786" s="1"/>
      <c r="D786" s="1">
        <v>4</v>
      </c>
      <c r="E786" s="1" t="s">
        <v>7</v>
      </c>
      <c r="F786">
        <v>0.96799999999999997</v>
      </c>
      <c r="G786">
        <v>0.68100000000000005</v>
      </c>
      <c r="H786" s="3">
        <v>-0.41899999999999998</v>
      </c>
      <c r="I786" s="3">
        <v>12.676</v>
      </c>
      <c r="J786" s="3">
        <v>0.53100000000000003</v>
      </c>
      <c r="K786" s="3">
        <v>0.53200000000000003</v>
      </c>
    </row>
    <row r="787" spans="1:11" x14ac:dyDescent="0.2">
      <c r="A787" s="1">
        <v>10</v>
      </c>
      <c r="B787" s="1">
        <v>15</v>
      </c>
      <c r="C787" s="1"/>
      <c r="D787" s="1">
        <v>4</v>
      </c>
      <c r="E787" s="1" t="s">
        <v>8</v>
      </c>
      <c r="F787">
        <v>-1.367</v>
      </c>
      <c r="G787">
        <v>-0.97599999999999998</v>
      </c>
      <c r="H787" s="3">
        <v>0.27200000000000002</v>
      </c>
      <c r="I787" s="3">
        <v>-6.3620000000000001</v>
      </c>
      <c r="J787" s="3">
        <v>-0.25600000000000001</v>
      </c>
      <c r="K787" s="3">
        <v>-0.25700000000000001</v>
      </c>
    </row>
    <row r="788" spans="1:11" x14ac:dyDescent="0.2">
      <c r="A788" s="1">
        <v>10</v>
      </c>
      <c r="B788" s="1">
        <v>15</v>
      </c>
      <c r="C788" s="1"/>
      <c r="D788" s="1">
        <v>4</v>
      </c>
      <c r="E788" s="1" t="s">
        <v>9</v>
      </c>
      <c r="F788">
        <v>0.70699999999999996</v>
      </c>
      <c r="G788">
        <v>0.502</v>
      </c>
      <c r="H788" s="3">
        <v>-0.20300000000000001</v>
      </c>
      <c r="I788" s="3">
        <v>5.57</v>
      </c>
      <c r="J788" s="3">
        <v>0.23799999999999999</v>
      </c>
      <c r="K788" s="3">
        <v>0.23899999999999999</v>
      </c>
    </row>
    <row r="789" spans="1:11" x14ac:dyDescent="0.2">
      <c r="A789" s="1">
        <v>10</v>
      </c>
      <c r="B789" s="1">
        <v>15</v>
      </c>
      <c r="C789" s="1"/>
      <c r="D789" s="1">
        <v>4</v>
      </c>
      <c r="E789" s="1" t="s">
        <v>10</v>
      </c>
      <c r="F789">
        <v>-7.0279999999999996</v>
      </c>
      <c r="G789">
        <v>-5.2839999999999998</v>
      </c>
      <c r="H789" s="3">
        <v>0.42899999999999999</v>
      </c>
      <c r="I789" s="3">
        <v>-9.1240000000000006</v>
      </c>
      <c r="J789" s="3">
        <v>-0.42699999999999999</v>
      </c>
      <c r="K789" s="3">
        <v>-0.42799999999999999</v>
      </c>
    </row>
    <row r="790" spans="1:11" x14ac:dyDescent="0.2">
      <c r="A790" s="1">
        <v>10</v>
      </c>
      <c r="B790" s="1">
        <v>15</v>
      </c>
      <c r="C790" s="1"/>
      <c r="D790" s="1">
        <v>3</v>
      </c>
      <c r="E790" s="1" t="s">
        <v>7</v>
      </c>
      <c r="F790">
        <v>1.7410000000000001</v>
      </c>
      <c r="G790">
        <v>1.264</v>
      </c>
      <c r="H790" s="3">
        <v>-0.42199999999999999</v>
      </c>
      <c r="I790" s="3">
        <v>12.417999999999999</v>
      </c>
      <c r="J790" s="3">
        <v>0.51900000000000002</v>
      </c>
      <c r="K790" s="3">
        <v>0.52</v>
      </c>
    </row>
    <row r="791" spans="1:11" x14ac:dyDescent="0.2">
      <c r="A791" s="1">
        <v>10</v>
      </c>
      <c r="B791" s="1">
        <v>15</v>
      </c>
      <c r="C791" s="1"/>
      <c r="D791" s="1">
        <v>3</v>
      </c>
      <c r="E791" s="1" t="s">
        <v>8</v>
      </c>
      <c r="F791">
        <v>-1.65</v>
      </c>
      <c r="G791">
        <v>-1.1759999999999999</v>
      </c>
      <c r="H791" s="3">
        <v>0.40400000000000003</v>
      </c>
      <c r="I791" s="3">
        <v>-8.2520000000000007</v>
      </c>
      <c r="J791" s="3">
        <v>-0.36699999999999999</v>
      </c>
      <c r="K791" s="3">
        <v>-0.36799999999999999</v>
      </c>
    </row>
    <row r="792" spans="1:11" x14ac:dyDescent="0.2">
      <c r="A792" s="1">
        <v>10</v>
      </c>
      <c r="B792" s="1">
        <v>15</v>
      </c>
      <c r="C792" s="1"/>
      <c r="D792" s="1">
        <v>3</v>
      </c>
      <c r="E792" s="1" t="s">
        <v>9</v>
      </c>
      <c r="F792">
        <v>1.0269999999999999</v>
      </c>
      <c r="G792">
        <v>0.73899999999999999</v>
      </c>
      <c r="H792" s="3">
        <v>-0.24399999999999999</v>
      </c>
      <c r="I792" s="3">
        <v>6.1020000000000003</v>
      </c>
      <c r="J792" s="3">
        <v>0.26900000000000002</v>
      </c>
      <c r="K792" s="3">
        <v>0.26900000000000002</v>
      </c>
    </row>
    <row r="793" spans="1:11" x14ac:dyDescent="0.2">
      <c r="A793" s="1">
        <v>10</v>
      </c>
      <c r="B793" s="1">
        <v>15</v>
      </c>
      <c r="C793" s="1"/>
      <c r="D793" s="1">
        <v>3</v>
      </c>
      <c r="E793" s="1" t="s">
        <v>10</v>
      </c>
      <c r="F793">
        <v>-10.506</v>
      </c>
      <c r="G793">
        <v>-7.8949999999999996</v>
      </c>
      <c r="H793" s="3">
        <v>0.70199999999999996</v>
      </c>
      <c r="I793" s="3">
        <v>-16.526</v>
      </c>
      <c r="J793" s="3">
        <v>-0.76300000000000001</v>
      </c>
      <c r="K793" s="3">
        <v>-0.76400000000000001</v>
      </c>
    </row>
    <row r="794" spans="1:11" x14ac:dyDescent="0.2">
      <c r="A794" s="1">
        <v>10</v>
      </c>
      <c r="B794" s="1">
        <v>15</v>
      </c>
      <c r="C794" s="1"/>
      <c r="D794" s="1">
        <v>2</v>
      </c>
      <c r="E794" s="1" t="s">
        <v>7</v>
      </c>
      <c r="F794">
        <v>1.482</v>
      </c>
      <c r="G794">
        <v>1.091</v>
      </c>
      <c r="H794" s="3">
        <v>0.32600000000000001</v>
      </c>
      <c r="I794" s="3">
        <v>12.598000000000001</v>
      </c>
      <c r="J794" s="3">
        <v>0.498</v>
      </c>
      <c r="K794" s="3">
        <v>0.499</v>
      </c>
    </row>
    <row r="795" spans="1:11" x14ac:dyDescent="0.2">
      <c r="A795" s="1">
        <v>10</v>
      </c>
      <c r="B795" s="1">
        <v>15</v>
      </c>
      <c r="C795" s="1"/>
      <c r="D795" s="1">
        <v>2</v>
      </c>
      <c r="E795" s="1" t="s">
        <v>8</v>
      </c>
      <c r="F795">
        <v>-2.052</v>
      </c>
      <c r="G795">
        <v>-1.4530000000000001</v>
      </c>
      <c r="H795" s="3">
        <v>0.73799999999999999</v>
      </c>
      <c r="I795" s="3">
        <v>-12.583</v>
      </c>
      <c r="J795" s="3">
        <v>-0.59699999999999998</v>
      </c>
      <c r="K795" s="3">
        <v>-0.59799999999999998</v>
      </c>
    </row>
    <row r="796" spans="1:11" x14ac:dyDescent="0.2">
      <c r="A796" s="1">
        <v>10</v>
      </c>
      <c r="B796" s="1">
        <v>15</v>
      </c>
      <c r="C796" s="1"/>
      <c r="D796" s="1">
        <v>2</v>
      </c>
      <c r="E796" s="1" t="s">
        <v>9</v>
      </c>
      <c r="F796">
        <v>1.071</v>
      </c>
      <c r="G796">
        <v>0.77100000000000002</v>
      </c>
      <c r="H796" s="3">
        <v>-0.29699999999999999</v>
      </c>
      <c r="I796" s="3">
        <v>7.5220000000000002</v>
      </c>
      <c r="J796" s="3">
        <v>0.33200000000000002</v>
      </c>
      <c r="K796" s="3">
        <v>0.33200000000000002</v>
      </c>
    </row>
    <row r="797" spans="1:11" x14ac:dyDescent="0.2">
      <c r="A797" s="1">
        <v>10</v>
      </c>
      <c r="B797" s="1">
        <v>15</v>
      </c>
      <c r="C797" s="1"/>
      <c r="D797" s="1">
        <v>2</v>
      </c>
      <c r="E797" s="1" t="s">
        <v>10</v>
      </c>
      <c r="F797">
        <v>-13.993</v>
      </c>
      <c r="G797">
        <v>-10.516999999999999</v>
      </c>
      <c r="H797" s="3">
        <v>0.98199999999999998</v>
      </c>
      <c r="I797" s="3">
        <v>-25.003</v>
      </c>
      <c r="J797" s="3">
        <v>-1.139</v>
      </c>
      <c r="K797" s="3">
        <v>-1.141</v>
      </c>
    </row>
    <row r="798" spans="1:11" x14ac:dyDescent="0.2">
      <c r="A798" s="1">
        <v>10</v>
      </c>
      <c r="B798" s="1">
        <v>15</v>
      </c>
      <c r="C798" s="1"/>
      <c r="D798" s="1">
        <v>1</v>
      </c>
      <c r="E798" s="1" t="s">
        <v>7</v>
      </c>
      <c r="F798">
        <v>0.746</v>
      </c>
      <c r="G798">
        <v>0.59899999999999998</v>
      </c>
      <c r="H798" s="3">
        <v>0.59599999999999997</v>
      </c>
      <c r="I798" s="3">
        <v>8.0939999999999994</v>
      </c>
      <c r="J798" s="3">
        <v>0.21</v>
      </c>
      <c r="K798" s="3">
        <v>0.21</v>
      </c>
    </row>
    <row r="799" spans="1:11" x14ac:dyDescent="0.2">
      <c r="A799" s="1">
        <v>10</v>
      </c>
      <c r="B799" s="1">
        <v>15</v>
      </c>
      <c r="C799" s="1"/>
      <c r="D799" s="1">
        <v>1</v>
      </c>
      <c r="E799" s="1" t="s">
        <v>8</v>
      </c>
      <c r="F799">
        <v>-1.2529999999999999</v>
      </c>
      <c r="G799">
        <v>-0.83</v>
      </c>
      <c r="H799" s="3">
        <v>-1.0609999999999999</v>
      </c>
      <c r="I799" s="3">
        <v>-38.789000000000001</v>
      </c>
      <c r="J799" s="3">
        <v>-1.482</v>
      </c>
      <c r="K799" s="3">
        <v>-1.4850000000000001</v>
      </c>
    </row>
    <row r="800" spans="1:11" x14ac:dyDescent="0.2">
      <c r="A800" s="1">
        <v>10</v>
      </c>
      <c r="B800" s="1">
        <v>15</v>
      </c>
      <c r="C800" s="1"/>
      <c r="D800" s="1">
        <v>1</v>
      </c>
      <c r="E800" s="1" t="s">
        <v>9</v>
      </c>
      <c r="F800">
        <v>0.52600000000000002</v>
      </c>
      <c r="G800">
        <v>0.376</v>
      </c>
      <c r="H800" s="3">
        <v>0.4</v>
      </c>
      <c r="I800" s="3">
        <v>12.257999999999999</v>
      </c>
      <c r="J800" s="3">
        <v>0.44500000000000001</v>
      </c>
      <c r="K800" s="3">
        <v>0.44600000000000001</v>
      </c>
    </row>
    <row r="801" spans="1:11" x14ac:dyDescent="0.2">
      <c r="A801" s="1">
        <v>10</v>
      </c>
      <c r="B801" s="1">
        <v>15</v>
      </c>
      <c r="C801" s="1"/>
      <c r="D801" s="1">
        <v>1</v>
      </c>
      <c r="E801" s="1" t="s">
        <v>10</v>
      </c>
      <c r="F801">
        <v>-17.337</v>
      </c>
      <c r="G801">
        <v>-13.047000000000001</v>
      </c>
      <c r="H801" s="3">
        <v>1.167</v>
      </c>
      <c r="I801" s="3">
        <v>-33.36</v>
      </c>
      <c r="J801" s="3">
        <v>-1.488</v>
      </c>
      <c r="K801" s="3">
        <v>-1.4910000000000001</v>
      </c>
    </row>
    <row r="802" spans="1:11" x14ac:dyDescent="0.2">
      <c r="A802" s="1">
        <v>11</v>
      </c>
      <c r="B802" s="1">
        <v>4</v>
      </c>
      <c r="C802" s="1"/>
      <c r="D802" s="1">
        <v>5</v>
      </c>
      <c r="E802" s="1" t="s">
        <v>7</v>
      </c>
      <c r="F802">
        <v>-7.7220000000000004</v>
      </c>
      <c r="G802">
        <v>-6.0579999999999998</v>
      </c>
      <c r="H802" s="3">
        <v>-0.79</v>
      </c>
      <c r="I802" s="3">
        <v>8.3350000000000009</v>
      </c>
      <c r="J802" s="3">
        <v>0.66600000000000004</v>
      </c>
      <c r="K802" s="3">
        <v>0.66700000000000004</v>
      </c>
    </row>
    <row r="803" spans="1:11" x14ac:dyDescent="0.2">
      <c r="A803" s="1">
        <v>11</v>
      </c>
      <c r="B803" s="1">
        <v>4</v>
      </c>
      <c r="C803" s="1"/>
      <c r="D803" s="1">
        <v>5</v>
      </c>
      <c r="E803" s="1" t="s">
        <v>8</v>
      </c>
      <c r="F803">
        <v>5.8550000000000004</v>
      </c>
      <c r="G803">
        <v>4.6029999999999998</v>
      </c>
      <c r="H803" s="3">
        <v>0.52300000000000002</v>
      </c>
      <c r="I803" s="3">
        <v>3.2189999999999999</v>
      </c>
      <c r="J803" s="3">
        <v>-4.8000000000000001E-2</v>
      </c>
      <c r="K803" s="3">
        <v>-4.9000000000000002E-2</v>
      </c>
    </row>
    <row r="804" spans="1:11" x14ac:dyDescent="0.2">
      <c r="A804" s="1">
        <v>11</v>
      </c>
      <c r="B804" s="1">
        <v>4</v>
      </c>
      <c r="C804" s="1"/>
      <c r="D804" s="1">
        <v>5</v>
      </c>
      <c r="E804" s="1" t="s">
        <v>9</v>
      </c>
      <c r="F804">
        <v>-4.1139999999999999</v>
      </c>
      <c r="G804">
        <v>-3.2309999999999999</v>
      </c>
      <c r="H804" s="3">
        <v>-0.376</v>
      </c>
      <c r="I804" s="3">
        <v>2.915</v>
      </c>
      <c r="J804" s="3">
        <v>0.216</v>
      </c>
      <c r="K804" s="3">
        <v>0.217</v>
      </c>
    </row>
    <row r="805" spans="1:11" x14ac:dyDescent="0.2">
      <c r="A805" s="1">
        <v>11</v>
      </c>
      <c r="B805" s="1">
        <v>4</v>
      </c>
      <c r="C805" s="1"/>
      <c r="D805" s="1">
        <v>5</v>
      </c>
      <c r="E805" s="1" t="s">
        <v>10</v>
      </c>
      <c r="F805">
        <v>-9.5370000000000008</v>
      </c>
      <c r="G805">
        <v>-7.3760000000000003</v>
      </c>
      <c r="H805" s="3">
        <v>-0.28000000000000003</v>
      </c>
      <c r="I805" s="3">
        <v>2.9660000000000002</v>
      </c>
      <c r="J805" s="3">
        <v>0.23699999999999999</v>
      </c>
      <c r="K805" s="3">
        <v>0.23699999999999999</v>
      </c>
    </row>
    <row r="806" spans="1:11" x14ac:dyDescent="0.2">
      <c r="A806" s="1">
        <v>11</v>
      </c>
      <c r="B806" s="1">
        <v>4</v>
      </c>
      <c r="C806" s="1"/>
      <c r="D806" s="1">
        <v>4</v>
      </c>
      <c r="E806" s="1" t="s">
        <v>7</v>
      </c>
      <c r="F806">
        <v>-5.0880000000000001</v>
      </c>
      <c r="G806">
        <v>-3.948</v>
      </c>
      <c r="H806" s="3">
        <v>-0.73799999999999999</v>
      </c>
      <c r="I806" s="3">
        <v>11.981999999999999</v>
      </c>
      <c r="J806" s="3">
        <v>0.9</v>
      </c>
      <c r="K806" s="3">
        <v>0.90200000000000002</v>
      </c>
    </row>
    <row r="807" spans="1:11" x14ac:dyDescent="0.2">
      <c r="A807" s="1">
        <v>11</v>
      </c>
      <c r="B807" s="1">
        <v>4</v>
      </c>
      <c r="C807" s="1"/>
      <c r="D807" s="1">
        <v>4</v>
      </c>
      <c r="E807" s="1" t="s">
        <v>8</v>
      </c>
      <c r="F807">
        <v>5.1890000000000001</v>
      </c>
      <c r="G807">
        <v>4.0490000000000004</v>
      </c>
      <c r="H807" s="3">
        <v>0.43</v>
      </c>
      <c r="I807" s="3">
        <v>-5.609</v>
      </c>
      <c r="J807" s="3">
        <v>-0.38</v>
      </c>
      <c r="K807" s="3">
        <v>-0.38100000000000001</v>
      </c>
    </row>
    <row r="808" spans="1:11" x14ac:dyDescent="0.2">
      <c r="A808" s="1">
        <v>11</v>
      </c>
      <c r="B808" s="1">
        <v>4</v>
      </c>
      <c r="C808" s="1"/>
      <c r="D808" s="1">
        <v>4</v>
      </c>
      <c r="E808" s="1" t="s">
        <v>9</v>
      </c>
      <c r="F808">
        <v>-3.1139999999999999</v>
      </c>
      <c r="G808">
        <v>-2.423</v>
      </c>
      <c r="H808" s="3">
        <v>-0.34300000000000003</v>
      </c>
      <c r="I808" s="3">
        <v>5.0940000000000003</v>
      </c>
      <c r="J808" s="3">
        <v>0.38800000000000001</v>
      </c>
      <c r="K808" s="3">
        <v>0.38900000000000001</v>
      </c>
    </row>
    <row r="809" spans="1:11" x14ac:dyDescent="0.2">
      <c r="A809" s="1">
        <v>11</v>
      </c>
      <c r="B809" s="1">
        <v>4</v>
      </c>
      <c r="C809" s="1"/>
      <c r="D809" s="1">
        <v>4</v>
      </c>
      <c r="E809" s="1" t="s">
        <v>10</v>
      </c>
      <c r="F809">
        <v>-21.983000000000001</v>
      </c>
      <c r="G809">
        <v>-17.001999999999999</v>
      </c>
      <c r="H809" s="3">
        <v>-0.61399999999999999</v>
      </c>
      <c r="I809" s="3">
        <v>7.0910000000000002</v>
      </c>
      <c r="J809" s="3">
        <v>0.56699999999999995</v>
      </c>
      <c r="K809" s="3">
        <v>0.56799999999999995</v>
      </c>
    </row>
    <row r="810" spans="1:11" x14ac:dyDescent="0.2">
      <c r="A810" s="1">
        <v>11</v>
      </c>
      <c r="B810" s="1">
        <v>4</v>
      </c>
      <c r="C810" s="1"/>
      <c r="D810" s="1">
        <v>3</v>
      </c>
      <c r="E810" s="1" t="s">
        <v>7</v>
      </c>
      <c r="F810">
        <v>-5.7229999999999999</v>
      </c>
      <c r="G810">
        <v>-4.4669999999999996</v>
      </c>
      <c r="H810" s="3">
        <v>-0.75800000000000001</v>
      </c>
      <c r="I810" s="3">
        <v>11.519</v>
      </c>
      <c r="J810" s="3">
        <v>0.84</v>
      </c>
      <c r="K810" s="3">
        <v>0.84199999999999997</v>
      </c>
    </row>
    <row r="811" spans="1:11" x14ac:dyDescent="0.2">
      <c r="A811" s="1">
        <v>11</v>
      </c>
      <c r="B811" s="1">
        <v>4</v>
      </c>
      <c r="C811" s="1"/>
      <c r="D811" s="1">
        <v>3</v>
      </c>
      <c r="E811" s="1" t="s">
        <v>8</v>
      </c>
      <c r="F811">
        <v>5.234</v>
      </c>
      <c r="G811">
        <v>4.1059999999999999</v>
      </c>
      <c r="H811" s="3">
        <v>0.67400000000000004</v>
      </c>
      <c r="I811" s="3">
        <v>-7.3029999999999999</v>
      </c>
      <c r="J811" s="3">
        <v>-0.54100000000000004</v>
      </c>
      <c r="K811" s="3">
        <v>-0.54200000000000004</v>
      </c>
    </row>
    <row r="812" spans="1:11" x14ac:dyDescent="0.2">
      <c r="A812" s="1">
        <v>11</v>
      </c>
      <c r="B812" s="1">
        <v>4</v>
      </c>
      <c r="C812" s="1"/>
      <c r="D812" s="1">
        <v>3</v>
      </c>
      <c r="E812" s="1" t="s">
        <v>9</v>
      </c>
      <c r="F812">
        <v>-3.32</v>
      </c>
      <c r="G812">
        <v>-2.5979999999999999</v>
      </c>
      <c r="H812" s="3">
        <v>-0.42599999999999999</v>
      </c>
      <c r="I812" s="3">
        <v>5.5129999999999999</v>
      </c>
      <c r="J812" s="3">
        <v>0.41799999999999998</v>
      </c>
      <c r="K812" s="3">
        <v>0.41899999999999998</v>
      </c>
    </row>
    <row r="813" spans="1:11" x14ac:dyDescent="0.2">
      <c r="A813" s="1">
        <v>11</v>
      </c>
      <c r="B813" s="1">
        <v>4</v>
      </c>
      <c r="C813" s="1"/>
      <c r="D813" s="1">
        <v>3</v>
      </c>
      <c r="E813" s="1" t="s">
        <v>10</v>
      </c>
      <c r="F813">
        <v>-34.423999999999999</v>
      </c>
      <c r="G813">
        <v>-26.620999999999999</v>
      </c>
      <c r="H813" s="3">
        <v>-0.997</v>
      </c>
      <c r="I813" s="3">
        <v>12.468999999999999</v>
      </c>
      <c r="J813" s="3">
        <v>0.99399999999999999</v>
      </c>
      <c r="K813" s="3">
        <v>0.996</v>
      </c>
    </row>
    <row r="814" spans="1:11" x14ac:dyDescent="0.2">
      <c r="A814" s="1">
        <v>11</v>
      </c>
      <c r="B814" s="1">
        <v>4</v>
      </c>
      <c r="C814" s="1"/>
      <c r="D814" s="1">
        <v>2</v>
      </c>
      <c r="E814" s="1" t="s">
        <v>7</v>
      </c>
      <c r="F814">
        <v>-5.7949999999999999</v>
      </c>
      <c r="G814">
        <v>-4.4930000000000003</v>
      </c>
      <c r="H814" s="3">
        <v>-0.55200000000000005</v>
      </c>
      <c r="I814" s="3">
        <v>11.242000000000001</v>
      </c>
      <c r="J814" s="3">
        <v>0.80900000000000005</v>
      </c>
      <c r="K814" s="3">
        <v>0.81</v>
      </c>
    </row>
    <row r="815" spans="1:11" x14ac:dyDescent="0.2">
      <c r="A815" s="1">
        <v>11</v>
      </c>
      <c r="B815" s="1">
        <v>4</v>
      </c>
      <c r="C815" s="1"/>
      <c r="D815" s="1">
        <v>2</v>
      </c>
      <c r="E815" s="1" t="s">
        <v>8</v>
      </c>
      <c r="F815">
        <v>6.3010000000000002</v>
      </c>
      <c r="G815">
        <v>4.952</v>
      </c>
      <c r="H815" s="3">
        <v>1.4339999999999999</v>
      </c>
      <c r="I815" s="3">
        <v>-11.33</v>
      </c>
      <c r="J815" s="3">
        <v>-0.875</v>
      </c>
      <c r="K815" s="3">
        <v>-0.876</v>
      </c>
    </row>
    <row r="816" spans="1:11" x14ac:dyDescent="0.2">
      <c r="A816" s="1">
        <v>11</v>
      </c>
      <c r="B816" s="1">
        <v>4</v>
      </c>
      <c r="C816" s="1"/>
      <c r="D816" s="1">
        <v>2</v>
      </c>
      <c r="E816" s="1" t="s">
        <v>9</v>
      </c>
      <c r="F816">
        <v>-3.665</v>
      </c>
      <c r="G816">
        <v>-2.8620000000000001</v>
      </c>
      <c r="H816" s="3">
        <v>-0.56599999999999995</v>
      </c>
      <c r="I816" s="3">
        <v>6.7130000000000001</v>
      </c>
      <c r="J816" s="3">
        <v>0.51</v>
      </c>
      <c r="K816" s="3">
        <v>0.51100000000000001</v>
      </c>
    </row>
    <row r="817" spans="1:11" x14ac:dyDescent="0.2">
      <c r="A817" s="1">
        <v>11</v>
      </c>
      <c r="B817" s="1">
        <v>4</v>
      </c>
      <c r="C817" s="1"/>
      <c r="D817" s="1">
        <v>2</v>
      </c>
      <c r="E817" s="1" t="s">
        <v>10</v>
      </c>
      <c r="F817">
        <v>-46.893000000000001</v>
      </c>
      <c r="G817">
        <v>-36.259</v>
      </c>
      <c r="H817" s="3">
        <v>-1.393</v>
      </c>
      <c r="I817" s="3">
        <v>18.5</v>
      </c>
      <c r="J817" s="3">
        <v>1.4670000000000001</v>
      </c>
      <c r="K817" s="3">
        <v>1.47</v>
      </c>
    </row>
    <row r="818" spans="1:11" x14ac:dyDescent="0.2">
      <c r="A818" s="1">
        <v>11</v>
      </c>
      <c r="B818" s="1">
        <v>4</v>
      </c>
      <c r="C818" s="1"/>
      <c r="D818" s="1">
        <v>1</v>
      </c>
      <c r="E818" s="1" t="s">
        <v>7</v>
      </c>
      <c r="F818">
        <v>-4.5949999999999998</v>
      </c>
      <c r="G818">
        <v>-3.5110000000000001</v>
      </c>
      <c r="H818" s="3">
        <v>1.0740000000000001</v>
      </c>
      <c r="I818" s="3">
        <v>6.7270000000000003</v>
      </c>
      <c r="J818" s="3">
        <v>0.41199999999999998</v>
      </c>
      <c r="K818" s="3">
        <v>0.41299999999999998</v>
      </c>
    </row>
    <row r="819" spans="1:11" x14ac:dyDescent="0.2">
      <c r="A819" s="1">
        <v>11</v>
      </c>
      <c r="B819" s="1">
        <v>4</v>
      </c>
      <c r="C819" s="1"/>
      <c r="D819" s="1">
        <v>1</v>
      </c>
      <c r="E819" s="1" t="s">
        <v>8</v>
      </c>
      <c r="F819">
        <v>1.5589999999999999</v>
      </c>
      <c r="G819">
        <v>1.3109999999999999</v>
      </c>
      <c r="H819" s="3">
        <v>-1.8240000000000001</v>
      </c>
      <c r="I819" s="3">
        <v>-38.530999999999999</v>
      </c>
      <c r="J819" s="3">
        <v>-2.8570000000000002</v>
      </c>
      <c r="K819" s="3">
        <v>-2.863</v>
      </c>
    </row>
    <row r="820" spans="1:11" x14ac:dyDescent="0.2">
      <c r="A820" s="1">
        <v>11</v>
      </c>
      <c r="B820" s="1">
        <v>4</v>
      </c>
      <c r="C820" s="1"/>
      <c r="D820" s="1">
        <v>1</v>
      </c>
      <c r="E820" s="1" t="s">
        <v>9</v>
      </c>
      <c r="F820">
        <v>-1.62</v>
      </c>
      <c r="G820">
        <v>-1.2689999999999999</v>
      </c>
      <c r="H820" s="3">
        <v>0.66900000000000004</v>
      </c>
      <c r="I820" s="3">
        <v>11.807</v>
      </c>
      <c r="J820" s="3">
        <v>0.86</v>
      </c>
      <c r="K820" s="3">
        <v>0.86199999999999999</v>
      </c>
    </row>
    <row r="821" spans="1:11" x14ac:dyDescent="0.2">
      <c r="A821" s="1">
        <v>11</v>
      </c>
      <c r="B821" s="1">
        <v>4</v>
      </c>
      <c r="C821" s="1"/>
      <c r="D821" s="1">
        <v>1</v>
      </c>
      <c r="E821" s="1" t="s">
        <v>10</v>
      </c>
      <c r="F821">
        <v>-59.338000000000001</v>
      </c>
      <c r="G821">
        <v>-45.866</v>
      </c>
      <c r="H821" s="3">
        <v>-1.653</v>
      </c>
      <c r="I821" s="3">
        <v>24.31</v>
      </c>
      <c r="J821" s="3">
        <v>1.9159999999999999</v>
      </c>
      <c r="K821" s="3">
        <v>1.92</v>
      </c>
    </row>
    <row r="822" spans="1:11" x14ac:dyDescent="0.2">
      <c r="A822" s="1">
        <v>11</v>
      </c>
      <c r="B822" s="1">
        <v>10</v>
      </c>
      <c r="C822" s="1"/>
      <c r="D822" s="1">
        <v>5</v>
      </c>
      <c r="E822" s="1" t="s">
        <v>7</v>
      </c>
      <c r="F822">
        <v>9.7509999999999994</v>
      </c>
      <c r="G822">
        <v>6.6479999999999997</v>
      </c>
      <c r="H822" s="3">
        <v>-5.4189999999999996</v>
      </c>
      <c r="I822" s="3">
        <v>52.875999999999998</v>
      </c>
      <c r="J822" s="3">
        <v>4.1760000000000002</v>
      </c>
      <c r="K822" s="3">
        <v>4.1849999999999996</v>
      </c>
    </row>
    <row r="823" spans="1:11" x14ac:dyDescent="0.2">
      <c r="A823" s="1">
        <v>11</v>
      </c>
      <c r="B823" s="1">
        <v>10</v>
      </c>
      <c r="C823" s="1"/>
      <c r="D823" s="1">
        <v>5</v>
      </c>
      <c r="E823" s="1" t="s">
        <v>8</v>
      </c>
      <c r="F823">
        <v>-9.6199999999999992</v>
      </c>
      <c r="G823">
        <v>-6.5460000000000003</v>
      </c>
      <c r="H823" s="3">
        <v>4.7249999999999996</v>
      </c>
      <c r="I823" s="3">
        <v>-32.188000000000002</v>
      </c>
      <c r="J823" s="3">
        <v>-2.0670000000000002</v>
      </c>
      <c r="K823" s="3">
        <v>-2.0720000000000001</v>
      </c>
    </row>
    <row r="824" spans="1:11" x14ac:dyDescent="0.2">
      <c r="A824" s="1">
        <v>11</v>
      </c>
      <c r="B824" s="1">
        <v>10</v>
      </c>
      <c r="C824" s="1"/>
      <c r="D824" s="1">
        <v>5</v>
      </c>
      <c r="E824" s="1" t="s">
        <v>9</v>
      </c>
      <c r="F824">
        <v>5.87</v>
      </c>
      <c r="G824">
        <v>3.9980000000000002</v>
      </c>
      <c r="H824" s="3">
        <v>-3.036</v>
      </c>
      <c r="I824" s="3">
        <v>25.024999999999999</v>
      </c>
      <c r="J824" s="3">
        <v>1.8919999999999999</v>
      </c>
      <c r="K824" s="3">
        <v>1.8959999999999999</v>
      </c>
    </row>
    <row r="825" spans="1:11" x14ac:dyDescent="0.2">
      <c r="A825" s="1">
        <v>11</v>
      </c>
      <c r="B825" s="1">
        <v>10</v>
      </c>
      <c r="C825" s="1"/>
      <c r="D825" s="1">
        <v>5</v>
      </c>
      <c r="E825" s="1" t="s">
        <v>10</v>
      </c>
      <c r="F825">
        <v>-16.268000000000001</v>
      </c>
      <c r="G825">
        <v>-12.792999999999999</v>
      </c>
      <c r="H825" s="3">
        <v>-1.7749999999999999</v>
      </c>
      <c r="I825" s="3">
        <v>16.792999999999999</v>
      </c>
      <c r="J825" s="3">
        <v>1.3169999999999999</v>
      </c>
      <c r="K825" s="3">
        <v>1.32</v>
      </c>
    </row>
    <row r="826" spans="1:11" x14ac:dyDescent="0.2">
      <c r="A826" s="1">
        <v>11</v>
      </c>
      <c r="B826" s="1">
        <v>10</v>
      </c>
      <c r="C826" s="1"/>
      <c r="D826" s="1">
        <v>4</v>
      </c>
      <c r="E826" s="1" t="s">
        <v>7</v>
      </c>
      <c r="F826">
        <v>4.7539999999999996</v>
      </c>
      <c r="G826">
        <v>3.1280000000000001</v>
      </c>
      <c r="H826" s="3">
        <v>-6.7519999999999998</v>
      </c>
      <c r="I826" s="3">
        <v>101.027</v>
      </c>
      <c r="J826" s="3">
        <v>7.8019999999999996</v>
      </c>
      <c r="K826" s="3">
        <v>7.8179999999999996</v>
      </c>
    </row>
    <row r="827" spans="1:11" x14ac:dyDescent="0.2">
      <c r="A827" s="1">
        <v>11</v>
      </c>
      <c r="B827" s="1">
        <v>10</v>
      </c>
      <c r="C827" s="1"/>
      <c r="D827" s="1">
        <v>4</v>
      </c>
      <c r="E827" s="1" t="s">
        <v>8</v>
      </c>
      <c r="F827">
        <v>-5.4619999999999997</v>
      </c>
      <c r="G827">
        <v>-3.6160000000000001</v>
      </c>
      <c r="H827" s="3">
        <v>4.8869999999999996</v>
      </c>
      <c r="I827" s="3">
        <v>-63.401000000000003</v>
      </c>
      <c r="J827" s="3">
        <v>-4.82</v>
      </c>
      <c r="K827" s="3">
        <v>-4.83</v>
      </c>
    </row>
    <row r="828" spans="1:11" x14ac:dyDescent="0.2">
      <c r="A828" s="1">
        <v>11</v>
      </c>
      <c r="B828" s="1">
        <v>10</v>
      </c>
      <c r="C828" s="1"/>
      <c r="D828" s="1">
        <v>4</v>
      </c>
      <c r="E828" s="1" t="s">
        <v>9</v>
      </c>
      <c r="F828">
        <v>3.0960000000000001</v>
      </c>
      <c r="G828">
        <v>2.044</v>
      </c>
      <c r="H828" s="3">
        <v>-3.5009999999999999</v>
      </c>
      <c r="I828" s="3">
        <v>49.262</v>
      </c>
      <c r="J828" s="3">
        <v>3.8250000000000002</v>
      </c>
      <c r="K828" s="3">
        <v>3.8330000000000002</v>
      </c>
    </row>
    <row r="829" spans="1:11" x14ac:dyDescent="0.2">
      <c r="A829" s="1">
        <v>11</v>
      </c>
      <c r="B829" s="1">
        <v>10</v>
      </c>
      <c r="C829" s="1"/>
      <c r="D829" s="1">
        <v>4</v>
      </c>
      <c r="E829" s="1" t="s">
        <v>10</v>
      </c>
      <c r="F829">
        <v>-35.552999999999997</v>
      </c>
      <c r="G829">
        <v>-28.155999999999999</v>
      </c>
      <c r="H829" s="3">
        <v>-5.5860000000000003</v>
      </c>
      <c r="I829" s="3">
        <v>61.994</v>
      </c>
      <c r="J829" s="3">
        <v>4.9340000000000002</v>
      </c>
      <c r="K829" s="3">
        <v>4.9450000000000003</v>
      </c>
    </row>
    <row r="830" spans="1:11" x14ac:dyDescent="0.2">
      <c r="A830" s="1">
        <v>11</v>
      </c>
      <c r="B830" s="1">
        <v>10</v>
      </c>
      <c r="C830" s="1"/>
      <c r="D830" s="1">
        <v>3</v>
      </c>
      <c r="E830" s="1" t="s">
        <v>7</v>
      </c>
      <c r="F830">
        <v>7.6890000000000001</v>
      </c>
      <c r="G830">
        <v>5.1630000000000003</v>
      </c>
      <c r="H830" s="3">
        <v>-8.69</v>
      </c>
      <c r="I830" s="3">
        <v>128.30099999999999</v>
      </c>
      <c r="J830" s="3">
        <v>9.69</v>
      </c>
      <c r="K830" s="3">
        <v>9.7110000000000003</v>
      </c>
    </row>
    <row r="831" spans="1:11" x14ac:dyDescent="0.2">
      <c r="A831" s="1">
        <v>11</v>
      </c>
      <c r="B831" s="1">
        <v>10</v>
      </c>
      <c r="C831" s="1"/>
      <c r="D831" s="1">
        <v>3</v>
      </c>
      <c r="E831" s="1" t="s">
        <v>8</v>
      </c>
      <c r="F831">
        <v>-7.3460000000000001</v>
      </c>
      <c r="G831">
        <v>-4.8209999999999997</v>
      </c>
      <c r="H831" s="3">
        <v>8.0410000000000004</v>
      </c>
      <c r="I831" s="3">
        <v>-96.248999999999995</v>
      </c>
      <c r="J831" s="3">
        <v>-7.407</v>
      </c>
      <c r="K831" s="3">
        <v>-7.423</v>
      </c>
    </row>
    <row r="832" spans="1:11" x14ac:dyDescent="0.2">
      <c r="A832" s="1">
        <v>11</v>
      </c>
      <c r="B832" s="1">
        <v>10</v>
      </c>
      <c r="C832" s="1"/>
      <c r="D832" s="1">
        <v>3</v>
      </c>
      <c r="E832" s="1" t="s">
        <v>9</v>
      </c>
      <c r="F832">
        <v>4.556</v>
      </c>
      <c r="G832">
        <v>3.0249999999999999</v>
      </c>
      <c r="H832" s="3">
        <v>-5.0410000000000004</v>
      </c>
      <c r="I832" s="3">
        <v>67.444999999999993</v>
      </c>
      <c r="J832" s="3">
        <v>5.181</v>
      </c>
      <c r="K832" s="3">
        <v>5.1920000000000002</v>
      </c>
    </row>
    <row r="833" spans="1:11" x14ac:dyDescent="0.2">
      <c r="A833" s="1">
        <v>11</v>
      </c>
      <c r="B833" s="1">
        <v>10</v>
      </c>
      <c r="C833" s="1"/>
      <c r="D833" s="1">
        <v>3</v>
      </c>
      <c r="E833" s="1" t="s">
        <v>10</v>
      </c>
      <c r="F833">
        <v>-55.37</v>
      </c>
      <c r="G833">
        <v>-43.917999999999999</v>
      </c>
      <c r="H833" s="3">
        <v>-10.484999999999999</v>
      </c>
      <c r="I833" s="3">
        <v>130.405</v>
      </c>
      <c r="J833" s="3">
        <v>10.378</v>
      </c>
      <c r="K833" s="3">
        <v>10.4</v>
      </c>
    </row>
    <row r="834" spans="1:11" x14ac:dyDescent="0.2">
      <c r="A834" s="1">
        <v>11</v>
      </c>
      <c r="B834" s="1">
        <v>10</v>
      </c>
      <c r="C834" s="1"/>
      <c r="D834" s="1">
        <v>2</v>
      </c>
      <c r="E834" s="1" t="s">
        <v>7</v>
      </c>
      <c r="F834">
        <v>5.774</v>
      </c>
      <c r="G834">
        <v>3.9569999999999999</v>
      </c>
      <c r="H834" s="3">
        <v>-6.9080000000000004</v>
      </c>
      <c r="I834" s="3">
        <v>132.619</v>
      </c>
      <c r="J834" s="3">
        <v>9.7840000000000007</v>
      </c>
      <c r="K834" s="3">
        <v>9.8040000000000003</v>
      </c>
    </row>
    <row r="835" spans="1:11" x14ac:dyDescent="0.2">
      <c r="A835" s="1">
        <v>11</v>
      </c>
      <c r="B835" s="1">
        <v>10</v>
      </c>
      <c r="C835" s="1"/>
      <c r="D835" s="1">
        <v>2</v>
      </c>
      <c r="E835" s="1" t="s">
        <v>8</v>
      </c>
      <c r="F835">
        <v>-8.4079999999999995</v>
      </c>
      <c r="G835">
        <v>-5.5</v>
      </c>
      <c r="H835" s="3">
        <v>12.474</v>
      </c>
      <c r="I835" s="3">
        <v>-141.39099999999999</v>
      </c>
      <c r="J835" s="3">
        <v>-10.885999999999999</v>
      </c>
      <c r="K835" s="3">
        <v>-10.909000000000001</v>
      </c>
    </row>
    <row r="836" spans="1:11" x14ac:dyDescent="0.2">
      <c r="A836" s="1">
        <v>11</v>
      </c>
      <c r="B836" s="1">
        <v>10</v>
      </c>
      <c r="C836" s="1"/>
      <c r="D836" s="1">
        <v>2</v>
      </c>
      <c r="E836" s="1" t="s">
        <v>9</v>
      </c>
      <c r="F836">
        <v>4.298</v>
      </c>
      <c r="G836">
        <v>2.8660000000000001</v>
      </c>
      <c r="H836" s="3">
        <v>-5.7080000000000002</v>
      </c>
      <c r="I836" s="3">
        <v>82.600999999999999</v>
      </c>
      <c r="J836" s="3">
        <v>6.2629999999999999</v>
      </c>
      <c r="K836" s="3">
        <v>6.2770000000000001</v>
      </c>
    </row>
    <row r="837" spans="1:11" x14ac:dyDescent="0.2">
      <c r="A837" s="1">
        <v>11</v>
      </c>
      <c r="B837" s="1">
        <v>10</v>
      </c>
      <c r="C837" s="1"/>
      <c r="D837" s="1">
        <v>2</v>
      </c>
      <c r="E837" s="1" t="s">
        <v>10</v>
      </c>
      <c r="F837">
        <v>-75.149000000000001</v>
      </c>
      <c r="G837">
        <v>-59.645000000000003</v>
      </c>
      <c r="H837" s="3">
        <v>-15.872999999999999</v>
      </c>
      <c r="I837" s="3">
        <v>213.59299999999999</v>
      </c>
      <c r="J837" s="3">
        <v>16.890999999999998</v>
      </c>
      <c r="K837" s="3">
        <v>16.927</v>
      </c>
    </row>
    <row r="838" spans="1:11" x14ac:dyDescent="0.2">
      <c r="A838" s="1">
        <v>11</v>
      </c>
      <c r="B838" s="1">
        <v>10</v>
      </c>
      <c r="C838" s="1"/>
      <c r="D838" s="1">
        <v>1</v>
      </c>
      <c r="E838" s="1" t="s">
        <v>7</v>
      </c>
      <c r="F838">
        <v>1.7390000000000001</v>
      </c>
      <c r="G838">
        <v>1.387</v>
      </c>
      <c r="H838" s="3">
        <v>8.077</v>
      </c>
      <c r="I838" s="3">
        <v>87.018000000000001</v>
      </c>
      <c r="J838" s="3">
        <v>5.9969999999999999</v>
      </c>
      <c r="K838" s="3">
        <v>6.01</v>
      </c>
    </row>
    <row r="839" spans="1:11" x14ac:dyDescent="0.2">
      <c r="A839" s="1">
        <v>11</v>
      </c>
      <c r="B839" s="1">
        <v>10</v>
      </c>
      <c r="C839" s="1"/>
      <c r="D839" s="1">
        <v>1</v>
      </c>
      <c r="E839" s="1" t="s">
        <v>8</v>
      </c>
      <c r="F839">
        <v>-6.1210000000000004</v>
      </c>
      <c r="G839">
        <v>-3.8519999999999999</v>
      </c>
      <c r="H839" s="3">
        <v>-13.835000000000001</v>
      </c>
      <c r="I839" s="3">
        <v>-294.50099999999998</v>
      </c>
      <c r="J839" s="3">
        <v>-21.850999999999999</v>
      </c>
      <c r="K839" s="3">
        <v>-21.896999999999998</v>
      </c>
    </row>
    <row r="840" spans="1:11" x14ac:dyDescent="0.2">
      <c r="A840" s="1">
        <v>11</v>
      </c>
      <c r="B840" s="1">
        <v>10</v>
      </c>
      <c r="C840" s="1"/>
      <c r="D840" s="1">
        <v>1</v>
      </c>
      <c r="E840" s="1" t="s">
        <v>9</v>
      </c>
      <c r="F840">
        <v>2.0680000000000001</v>
      </c>
      <c r="G840">
        <v>1.379</v>
      </c>
      <c r="H840" s="3">
        <v>5.3090000000000002</v>
      </c>
      <c r="I840" s="3">
        <v>100.099</v>
      </c>
      <c r="J840" s="3">
        <v>7.3280000000000003</v>
      </c>
      <c r="K840" s="3">
        <v>7.3440000000000003</v>
      </c>
    </row>
    <row r="841" spans="1:11" x14ac:dyDescent="0.2">
      <c r="A841" s="1">
        <v>11</v>
      </c>
      <c r="B841" s="1">
        <v>10</v>
      </c>
      <c r="C841" s="1"/>
      <c r="D841" s="1">
        <v>1</v>
      </c>
      <c r="E841" s="1" t="s">
        <v>10</v>
      </c>
      <c r="F841">
        <v>-96.272000000000006</v>
      </c>
      <c r="G841">
        <v>-76.257999999999996</v>
      </c>
      <c r="H841" s="3">
        <v>-19.5</v>
      </c>
      <c r="I841" s="3">
        <v>297.43599999999998</v>
      </c>
      <c r="J841" s="3">
        <v>23.332000000000001</v>
      </c>
      <c r="K841" s="3">
        <v>23.382000000000001</v>
      </c>
    </row>
    <row r="842" spans="1:11" x14ac:dyDescent="0.2">
      <c r="A842" s="1">
        <v>11</v>
      </c>
      <c r="B842" s="1">
        <v>16</v>
      </c>
      <c r="C842" s="1"/>
      <c r="D842" s="1">
        <v>5</v>
      </c>
      <c r="E842" s="1" t="s">
        <v>7</v>
      </c>
      <c r="F842">
        <v>11.345000000000001</v>
      </c>
      <c r="G842">
        <v>7.98</v>
      </c>
      <c r="H842" s="3">
        <v>-4.7110000000000003</v>
      </c>
      <c r="I842" s="3">
        <v>45.314</v>
      </c>
      <c r="J842" s="3">
        <v>3.569</v>
      </c>
      <c r="K842" s="3">
        <v>3.5760000000000001</v>
      </c>
    </row>
    <row r="843" spans="1:11" x14ac:dyDescent="0.2">
      <c r="A843" s="1">
        <v>11</v>
      </c>
      <c r="B843" s="1">
        <v>16</v>
      </c>
      <c r="C843" s="1"/>
      <c r="D843" s="1">
        <v>5</v>
      </c>
      <c r="E843" s="1" t="s">
        <v>8</v>
      </c>
      <c r="F843">
        <v>-11.045999999999999</v>
      </c>
      <c r="G843">
        <v>-7.7160000000000002</v>
      </c>
      <c r="H843" s="3">
        <v>4.2670000000000003</v>
      </c>
      <c r="I843" s="3">
        <v>-27.673999999999999</v>
      </c>
      <c r="J843" s="3">
        <v>-1.593</v>
      </c>
      <c r="K843" s="3">
        <v>-1.597</v>
      </c>
    </row>
    <row r="844" spans="1:11" x14ac:dyDescent="0.2">
      <c r="A844" s="1">
        <v>11</v>
      </c>
      <c r="B844" s="1">
        <v>16</v>
      </c>
      <c r="C844" s="1"/>
      <c r="D844" s="1">
        <v>5</v>
      </c>
      <c r="E844" s="1" t="s">
        <v>9</v>
      </c>
      <c r="F844">
        <v>6.7850000000000001</v>
      </c>
      <c r="G844">
        <v>4.7560000000000002</v>
      </c>
      <c r="H844" s="3">
        <v>-2.677</v>
      </c>
      <c r="I844" s="3">
        <v>21.148</v>
      </c>
      <c r="J844" s="3">
        <v>1.5640000000000001</v>
      </c>
      <c r="K844" s="3">
        <v>1.5680000000000001</v>
      </c>
    </row>
    <row r="845" spans="1:11" x14ac:dyDescent="0.2">
      <c r="A845" s="1">
        <v>11</v>
      </c>
      <c r="B845" s="1">
        <v>16</v>
      </c>
      <c r="C845" s="1"/>
      <c r="D845" s="1">
        <v>5</v>
      </c>
      <c r="E845" s="1" t="s">
        <v>10</v>
      </c>
      <c r="F845">
        <v>-10.404999999999999</v>
      </c>
      <c r="G845">
        <v>-7.6769999999999996</v>
      </c>
      <c r="H845" s="3">
        <v>2.0529999999999999</v>
      </c>
      <c r="I845" s="3">
        <v>-19.739000000000001</v>
      </c>
      <c r="J845" s="3">
        <v>-1.554</v>
      </c>
      <c r="K845" s="3">
        <v>-1.5580000000000001</v>
      </c>
    </row>
    <row r="846" spans="1:11" x14ac:dyDescent="0.2">
      <c r="A846" s="1">
        <v>11</v>
      </c>
      <c r="B846" s="1">
        <v>16</v>
      </c>
      <c r="C846" s="1"/>
      <c r="D846" s="1">
        <v>4</v>
      </c>
      <c r="E846" s="1" t="s">
        <v>7</v>
      </c>
      <c r="F846">
        <v>5.9630000000000001</v>
      </c>
      <c r="G846">
        <v>4.1020000000000003</v>
      </c>
      <c r="H846" s="3">
        <v>-6.3949999999999996</v>
      </c>
      <c r="I846" s="3">
        <v>96.126000000000005</v>
      </c>
      <c r="J846" s="3">
        <v>7.4119999999999999</v>
      </c>
      <c r="K846" s="3">
        <v>7.4269999999999996</v>
      </c>
    </row>
    <row r="847" spans="1:11" x14ac:dyDescent="0.2">
      <c r="A847" s="1">
        <v>11</v>
      </c>
      <c r="B847" s="1">
        <v>16</v>
      </c>
      <c r="C847" s="1"/>
      <c r="D847" s="1">
        <v>4</v>
      </c>
      <c r="E847" s="1" t="s">
        <v>8</v>
      </c>
      <c r="F847">
        <v>-6.6230000000000002</v>
      </c>
      <c r="G847">
        <v>-4.5540000000000003</v>
      </c>
      <c r="H847" s="3">
        <v>4.4960000000000004</v>
      </c>
      <c r="I847" s="3">
        <v>-58.128</v>
      </c>
      <c r="J847" s="3">
        <v>-4.38</v>
      </c>
      <c r="K847" s="3">
        <v>-4.3890000000000002</v>
      </c>
    </row>
    <row r="848" spans="1:11" x14ac:dyDescent="0.2">
      <c r="A848" s="1">
        <v>11</v>
      </c>
      <c r="B848" s="1">
        <v>16</v>
      </c>
      <c r="C848" s="1"/>
      <c r="D848" s="1">
        <v>4</v>
      </c>
      <c r="E848" s="1" t="s">
        <v>9</v>
      </c>
      <c r="F848">
        <v>3.8140000000000001</v>
      </c>
      <c r="G848">
        <v>2.6230000000000002</v>
      </c>
      <c r="H848" s="3">
        <v>-3.2719999999999998</v>
      </c>
      <c r="I848" s="3">
        <v>46.106000000000002</v>
      </c>
      <c r="J848" s="3">
        <v>3.573</v>
      </c>
      <c r="K848" s="3">
        <v>3.581</v>
      </c>
    </row>
    <row r="849" spans="1:11" x14ac:dyDescent="0.2">
      <c r="A849" s="1">
        <v>11</v>
      </c>
      <c r="B849" s="1">
        <v>16</v>
      </c>
      <c r="C849" s="1"/>
      <c r="D849" s="1">
        <v>4</v>
      </c>
      <c r="E849" s="1" t="s">
        <v>10</v>
      </c>
      <c r="F849">
        <v>-24.779</v>
      </c>
      <c r="G849">
        <v>-18.183</v>
      </c>
      <c r="H849" s="3">
        <v>6.1989999999999998</v>
      </c>
      <c r="I849" s="3">
        <v>-69.075999999999993</v>
      </c>
      <c r="J849" s="3">
        <v>-5.5010000000000003</v>
      </c>
      <c r="K849" s="3">
        <v>-5.5129999999999999</v>
      </c>
    </row>
    <row r="850" spans="1:11" x14ac:dyDescent="0.2">
      <c r="A850" s="1">
        <v>11</v>
      </c>
      <c r="B850" s="1">
        <v>16</v>
      </c>
      <c r="C850" s="1"/>
      <c r="D850" s="1">
        <v>3</v>
      </c>
      <c r="E850" s="1" t="s">
        <v>7</v>
      </c>
      <c r="F850">
        <v>9.1929999999999996</v>
      </c>
      <c r="G850">
        <v>6.3819999999999997</v>
      </c>
      <c r="H850" s="3">
        <v>-8.0809999999999995</v>
      </c>
      <c r="I850" s="3">
        <v>119.73699999999999</v>
      </c>
      <c r="J850" s="3">
        <v>9.0120000000000005</v>
      </c>
      <c r="K850" s="3">
        <v>9.0310000000000006</v>
      </c>
    </row>
    <row r="851" spans="1:11" x14ac:dyDescent="0.2">
      <c r="A851" s="1">
        <v>11</v>
      </c>
      <c r="B851" s="1">
        <v>16</v>
      </c>
      <c r="C851" s="1"/>
      <c r="D851" s="1">
        <v>3</v>
      </c>
      <c r="E851" s="1" t="s">
        <v>8</v>
      </c>
      <c r="F851">
        <v>-8.6910000000000007</v>
      </c>
      <c r="G851">
        <v>-5.9109999999999996</v>
      </c>
      <c r="H851" s="3">
        <v>7.4749999999999996</v>
      </c>
      <c r="I851" s="3">
        <v>-88.397000000000006</v>
      </c>
      <c r="J851" s="3">
        <v>-6.782</v>
      </c>
      <c r="K851" s="3">
        <v>-6.7969999999999997</v>
      </c>
    </row>
    <row r="852" spans="1:11" x14ac:dyDescent="0.2">
      <c r="A852" s="1">
        <v>11</v>
      </c>
      <c r="B852" s="1">
        <v>16</v>
      </c>
      <c r="C852" s="1"/>
      <c r="D852" s="1">
        <v>3</v>
      </c>
      <c r="E852" s="1" t="s">
        <v>9</v>
      </c>
      <c r="F852">
        <v>5.4189999999999996</v>
      </c>
      <c r="G852">
        <v>3.7250000000000001</v>
      </c>
      <c r="H852" s="3">
        <v>-4.6820000000000004</v>
      </c>
      <c r="I852" s="3">
        <v>62.402999999999999</v>
      </c>
      <c r="J852" s="3">
        <v>4.7859999999999996</v>
      </c>
      <c r="K852" s="3">
        <v>4.7960000000000003</v>
      </c>
    </row>
    <row r="853" spans="1:11" x14ac:dyDescent="0.2">
      <c r="A853" s="1">
        <v>11</v>
      </c>
      <c r="B853" s="1">
        <v>16</v>
      </c>
      <c r="C853" s="1"/>
      <c r="D853" s="1">
        <v>3</v>
      </c>
      <c r="E853" s="1" t="s">
        <v>10</v>
      </c>
      <c r="F853">
        <v>-38.622999999999998</v>
      </c>
      <c r="G853">
        <v>-28.298999999999999</v>
      </c>
      <c r="H853" s="3">
        <v>11.483000000000001</v>
      </c>
      <c r="I853" s="3">
        <v>-142.87299999999999</v>
      </c>
      <c r="J853" s="3">
        <v>-11.372</v>
      </c>
      <c r="K853" s="3">
        <v>-11.396000000000001</v>
      </c>
    </row>
    <row r="854" spans="1:11" x14ac:dyDescent="0.2">
      <c r="A854" s="1">
        <v>11</v>
      </c>
      <c r="B854" s="1">
        <v>16</v>
      </c>
      <c r="C854" s="1"/>
      <c r="D854" s="1">
        <v>2</v>
      </c>
      <c r="E854" s="1" t="s">
        <v>7</v>
      </c>
      <c r="F854">
        <v>7.1769999999999996</v>
      </c>
      <c r="G854">
        <v>5.0830000000000002</v>
      </c>
      <c r="H854" s="3">
        <v>-6.4210000000000003</v>
      </c>
      <c r="I854" s="3">
        <v>124.327</v>
      </c>
      <c r="J854" s="3">
        <v>9.141</v>
      </c>
      <c r="K854" s="3">
        <v>9.1609999999999996</v>
      </c>
    </row>
    <row r="855" spans="1:11" x14ac:dyDescent="0.2">
      <c r="A855" s="1">
        <v>11</v>
      </c>
      <c r="B855" s="1">
        <v>16</v>
      </c>
      <c r="C855" s="1"/>
      <c r="D855" s="1">
        <v>2</v>
      </c>
      <c r="E855" s="1" t="s">
        <v>8</v>
      </c>
      <c r="F855">
        <v>-10.028</v>
      </c>
      <c r="G855">
        <v>-6.7910000000000004</v>
      </c>
      <c r="H855" s="3">
        <v>12.068</v>
      </c>
      <c r="I855" s="3">
        <v>-132.08000000000001</v>
      </c>
      <c r="J855" s="3">
        <v>-10.172000000000001</v>
      </c>
      <c r="K855" s="3">
        <v>-10.193</v>
      </c>
    </row>
    <row r="856" spans="1:11" x14ac:dyDescent="0.2">
      <c r="A856" s="1">
        <v>11</v>
      </c>
      <c r="B856" s="1">
        <v>16</v>
      </c>
      <c r="C856" s="1"/>
      <c r="D856" s="1">
        <v>2</v>
      </c>
      <c r="E856" s="1" t="s">
        <v>9</v>
      </c>
      <c r="F856">
        <v>5.2140000000000004</v>
      </c>
      <c r="G856">
        <v>3.5979999999999999</v>
      </c>
      <c r="H856" s="3">
        <v>-5.4249999999999998</v>
      </c>
      <c r="I856" s="3">
        <v>77.222999999999999</v>
      </c>
      <c r="J856" s="3">
        <v>5.8520000000000003</v>
      </c>
      <c r="K856" s="3">
        <v>5.8650000000000002</v>
      </c>
    </row>
    <row r="857" spans="1:11" x14ac:dyDescent="0.2">
      <c r="A857" s="1">
        <v>11</v>
      </c>
      <c r="B857" s="1">
        <v>16</v>
      </c>
      <c r="C857" s="1"/>
      <c r="D857" s="1">
        <v>2</v>
      </c>
      <c r="E857" s="1" t="s">
        <v>10</v>
      </c>
      <c r="F857">
        <v>-52.48</v>
      </c>
      <c r="G857">
        <v>-38.430999999999997</v>
      </c>
      <c r="H857" s="3">
        <v>17.265999999999998</v>
      </c>
      <c r="I857" s="3">
        <v>-232.09</v>
      </c>
      <c r="J857" s="3">
        <v>-18.358000000000001</v>
      </c>
      <c r="K857" s="3">
        <v>-18.396999999999998</v>
      </c>
    </row>
    <row r="858" spans="1:11" x14ac:dyDescent="0.2">
      <c r="A858" s="1">
        <v>11</v>
      </c>
      <c r="B858" s="1">
        <v>16</v>
      </c>
      <c r="C858" s="1"/>
      <c r="D858" s="1">
        <v>1</v>
      </c>
      <c r="E858" s="1" t="s">
        <v>7</v>
      </c>
      <c r="F858">
        <v>2.802</v>
      </c>
      <c r="G858">
        <v>2.2290000000000001</v>
      </c>
      <c r="H858" s="3">
        <v>8.0129999999999999</v>
      </c>
      <c r="I858" s="3">
        <v>81.168999999999997</v>
      </c>
      <c r="J858" s="3">
        <v>5.5419999999999998</v>
      </c>
      <c r="K858" s="3">
        <v>5.5540000000000003</v>
      </c>
    </row>
    <row r="859" spans="1:11" x14ac:dyDescent="0.2">
      <c r="A859" s="1">
        <v>11</v>
      </c>
      <c r="B859" s="1">
        <v>16</v>
      </c>
      <c r="C859" s="1"/>
      <c r="D859" s="1">
        <v>1</v>
      </c>
      <c r="E859" s="1" t="s">
        <v>8</v>
      </c>
      <c r="F859">
        <v>-6.6520000000000001</v>
      </c>
      <c r="G859">
        <v>-4.2729999999999997</v>
      </c>
      <c r="H859" s="3">
        <v>-13.71</v>
      </c>
      <c r="I859" s="3">
        <v>-291.48899999999998</v>
      </c>
      <c r="J859" s="3">
        <v>-21.623999999999999</v>
      </c>
      <c r="K859" s="3">
        <v>-21.67</v>
      </c>
    </row>
    <row r="860" spans="1:11" x14ac:dyDescent="0.2">
      <c r="A860" s="1">
        <v>11</v>
      </c>
      <c r="B860" s="1">
        <v>16</v>
      </c>
      <c r="C860" s="1"/>
      <c r="D860" s="1">
        <v>1</v>
      </c>
      <c r="E860" s="1" t="s">
        <v>9</v>
      </c>
      <c r="F860">
        <v>2.488</v>
      </c>
      <c r="G860">
        <v>1.7110000000000001</v>
      </c>
      <c r="H860" s="3">
        <v>5.2309999999999999</v>
      </c>
      <c r="I860" s="3">
        <v>97.727999999999994</v>
      </c>
      <c r="J860" s="3">
        <v>7.149</v>
      </c>
      <c r="K860" s="3">
        <v>7.1639999999999997</v>
      </c>
    </row>
    <row r="861" spans="1:11" x14ac:dyDescent="0.2">
      <c r="A861" s="1">
        <v>11</v>
      </c>
      <c r="B861" s="1">
        <v>16</v>
      </c>
      <c r="C861" s="1"/>
      <c r="D861" s="1">
        <v>1</v>
      </c>
      <c r="E861" s="1" t="s">
        <v>10</v>
      </c>
      <c r="F861">
        <v>-65.016000000000005</v>
      </c>
      <c r="G861">
        <v>-47.706000000000003</v>
      </c>
      <c r="H861" s="3">
        <v>21.152000000000001</v>
      </c>
      <c r="I861" s="3">
        <v>-321.73899999999998</v>
      </c>
      <c r="J861" s="3">
        <v>-25.248000000000001</v>
      </c>
      <c r="K861" s="3">
        <v>-25.300999999999998</v>
      </c>
    </row>
    <row r="862" spans="1:11" x14ac:dyDescent="0.2">
      <c r="A862" s="1">
        <v>12</v>
      </c>
      <c r="B862" s="1">
        <v>5</v>
      </c>
      <c r="C862" s="1"/>
      <c r="D862" s="1">
        <v>5</v>
      </c>
      <c r="E862" s="1" t="s">
        <v>7</v>
      </c>
      <c r="F862">
        <v>-31.8</v>
      </c>
      <c r="G862">
        <v>-25.245999999999999</v>
      </c>
      <c r="H862" s="3">
        <v>-7.1619999999999999</v>
      </c>
      <c r="I862" s="3">
        <v>48.554000000000002</v>
      </c>
      <c r="J862" s="3">
        <v>5.6050000000000004</v>
      </c>
      <c r="K862" s="3">
        <v>5.6159999999999997</v>
      </c>
    </row>
    <row r="863" spans="1:11" x14ac:dyDescent="0.2">
      <c r="A863" s="1">
        <v>12</v>
      </c>
      <c r="B863" s="1">
        <v>5</v>
      </c>
      <c r="C863" s="1"/>
      <c r="D863" s="1">
        <v>5</v>
      </c>
      <c r="E863" s="1" t="s">
        <v>8</v>
      </c>
      <c r="F863">
        <v>21.606999999999999</v>
      </c>
      <c r="G863">
        <v>20.68</v>
      </c>
      <c r="H863" s="3">
        <v>6.1669999999999998</v>
      </c>
      <c r="I863" s="3">
        <v>-26.753</v>
      </c>
      <c r="J863" s="3">
        <v>-2.246</v>
      </c>
      <c r="K863" s="3">
        <v>-2.2509999999999999</v>
      </c>
    </row>
    <row r="864" spans="1:11" x14ac:dyDescent="0.2">
      <c r="A864" s="1">
        <v>12</v>
      </c>
      <c r="B864" s="1">
        <v>5</v>
      </c>
      <c r="C864" s="1"/>
      <c r="D864" s="1">
        <v>5</v>
      </c>
      <c r="E864" s="1" t="s">
        <v>9</v>
      </c>
      <c r="F864">
        <v>-16.184000000000001</v>
      </c>
      <c r="G864">
        <v>-13.917</v>
      </c>
      <c r="H864" s="3">
        <v>-3.9550000000000001</v>
      </c>
      <c r="I864" s="3">
        <v>21.867000000000001</v>
      </c>
      <c r="J864" s="3">
        <v>2.379</v>
      </c>
      <c r="K864" s="3">
        <v>2.3839999999999999</v>
      </c>
    </row>
    <row r="865" spans="1:11" x14ac:dyDescent="0.2">
      <c r="A865" s="1">
        <v>12</v>
      </c>
      <c r="B865" s="1">
        <v>5</v>
      </c>
      <c r="C865" s="1"/>
      <c r="D865" s="1">
        <v>5</v>
      </c>
      <c r="E865" s="1" t="s">
        <v>10</v>
      </c>
      <c r="F865">
        <v>-37.965000000000003</v>
      </c>
      <c r="G865">
        <v>-28.853000000000002</v>
      </c>
      <c r="H865" s="3">
        <v>-2.452</v>
      </c>
      <c r="I865" s="3">
        <v>16.692</v>
      </c>
      <c r="J865" s="3">
        <v>1.9279999999999999</v>
      </c>
      <c r="K865" s="3">
        <v>1.9319999999999999</v>
      </c>
    </row>
    <row r="866" spans="1:11" x14ac:dyDescent="0.2">
      <c r="A866" s="1">
        <v>12</v>
      </c>
      <c r="B866" s="1">
        <v>5</v>
      </c>
      <c r="C866" s="1"/>
      <c r="D866" s="1">
        <v>4</v>
      </c>
      <c r="E866" s="1" t="s">
        <v>7</v>
      </c>
      <c r="F866">
        <v>-15.343</v>
      </c>
      <c r="G866">
        <v>-17.481000000000002</v>
      </c>
      <c r="H866" s="3">
        <v>-9.7289999999999992</v>
      </c>
      <c r="I866" s="3">
        <v>94.790999999999997</v>
      </c>
      <c r="J866" s="3">
        <v>10.936</v>
      </c>
      <c r="K866" s="3">
        <v>10.959</v>
      </c>
    </row>
    <row r="867" spans="1:11" x14ac:dyDescent="0.2">
      <c r="A867" s="1">
        <v>12</v>
      </c>
      <c r="B867" s="1">
        <v>5</v>
      </c>
      <c r="C867" s="1"/>
      <c r="D867" s="1">
        <v>4</v>
      </c>
      <c r="E867" s="1" t="s">
        <v>8</v>
      </c>
      <c r="F867">
        <v>15.343</v>
      </c>
      <c r="G867">
        <v>16.611999999999998</v>
      </c>
      <c r="H867" s="3">
        <v>6.4</v>
      </c>
      <c r="I867" s="3">
        <v>-54.152000000000001</v>
      </c>
      <c r="J867" s="3">
        <v>-6.008</v>
      </c>
      <c r="K867" s="3">
        <v>-6.0209999999999999</v>
      </c>
    </row>
    <row r="868" spans="1:11" x14ac:dyDescent="0.2">
      <c r="A868" s="1">
        <v>12</v>
      </c>
      <c r="B868" s="1">
        <v>5</v>
      </c>
      <c r="C868" s="1"/>
      <c r="D868" s="1">
        <v>4</v>
      </c>
      <c r="E868" s="1" t="s">
        <v>9</v>
      </c>
      <c r="F868">
        <v>-9.2989999999999995</v>
      </c>
      <c r="G868">
        <v>-10.331</v>
      </c>
      <c r="H868" s="3">
        <v>-4.84</v>
      </c>
      <c r="I868" s="3">
        <v>44.396000000000001</v>
      </c>
      <c r="J868" s="3">
        <v>5.1349999999999998</v>
      </c>
      <c r="K868" s="3">
        <v>5.1449999999999996</v>
      </c>
    </row>
    <row r="869" spans="1:11" x14ac:dyDescent="0.2">
      <c r="A869" s="1">
        <v>12</v>
      </c>
      <c r="B869" s="1">
        <v>5</v>
      </c>
      <c r="C869" s="1"/>
      <c r="D869" s="1">
        <v>4</v>
      </c>
      <c r="E869" s="1" t="s">
        <v>10</v>
      </c>
      <c r="F869">
        <v>-79.328000000000003</v>
      </c>
      <c r="G869">
        <v>-70.694999999999993</v>
      </c>
      <c r="H869" s="3">
        <v>-7.3259999999999996</v>
      </c>
      <c r="I869" s="3">
        <v>55.307000000000002</v>
      </c>
      <c r="J869" s="3">
        <v>6.4569999999999999</v>
      </c>
      <c r="K869" s="3">
        <v>6.4710000000000001</v>
      </c>
    </row>
    <row r="870" spans="1:11" x14ac:dyDescent="0.2">
      <c r="A870" s="1">
        <v>12</v>
      </c>
      <c r="B870" s="1">
        <v>5</v>
      </c>
      <c r="C870" s="1"/>
      <c r="D870" s="1">
        <v>3</v>
      </c>
      <c r="E870" s="1" t="s">
        <v>7</v>
      </c>
      <c r="F870">
        <v>-20.809000000000001</v>
      </c>
      <c r="G870">
        <v>-21.356000000000002</v>
      </c>
      <c r="H870" s="3">
        <v>-11.835000000000001</v>
      </c>
      <c r="I870" s="3">
        <v>111.842</v>
      </c>
      <c r="J870" s="3">
        <v>12.484999999999999</v>
      </c>
      <c r="K870" s="3">
        <v>12.512</v>
      </c>
    </row>
    <row r="871" spans="1:11" x14ac:dyDescent="0.2">
      <c r="A871" s="1">
        <v>12</v>
      </c>
      <c r="B871" s="1">
        <v>5</v>
      </c>
      <c r="C871" s="1"/>
      <c r="D871" s="1">
        <v>3</v>
      </c>
      <c r="E871" s="1" t="s">
        <v>8</v>
      </c>
      <c r="F871">
        <v>17.709</v>
      </c>
      <c r="G871">
        <v>18.710999999999999</v>
      </c>
      <c r="H871" s="3">
        <v>10.500999999999999</v>
      </c>
      <c r="I871" s="3">
        <v>-80.209999999999994</v>
      </c>
      <c r="J871" s="3">
        <v>-8.9480000000000004</v>
      </c>
      <c r="K871" s="3">
        <v>-8.9670000000000005</v>
      </c>
    </row>
    <row r="872" spans="1:11" x14ac:dyDescent="0.2">
      <c r="A872" s="1">
        <v>12</v>
      </c>
      <c r="B872" s="1">
        <v>5</v>
      </c>
      <c r="C872" s="1"/>
      <c r="D872" s="1">
        <v>3</v>
      </c>
      <c r="E872" s="1" t="s">
        <v>9</v>
      </c>
      <c r="F872">
        <v>-11.672000000000001</v>
      </c>
      <c r="G872">
        <v>-12.141999999999999</v>
      </c>
      <c r="H872" s="3">
        <v>-6.7190000000000003</v>
      </c>
      <c r="I872" s="3">
        <v>57.405999999999999</v>
      </c>
      <c r="J872" s="3">
        <v>6.4950000000000001</v>
      </c>
      <c r="K872" s="3">
        <v>6.5090000000000003</v>
      </c>
    </row>
    <row r="873" spans="1:11" x14ac:dyDescent="0.2">
      <c r="A873" s="1">
        <v>12</v>
      </c>
      <c r="B873" s="1">
        <v>5</v>
      </c>
      <c r="C873" s="1"/>
      <c r="D873" s="1">
        <v>3</v>
      </c>
      <c r="E873" s="1" t="s">
        <v>10</v>
      </c>
      <c r="F873">
        <v>-120.434</v>
      </c>
      <c r="G873">
        <v>-112.407</v>
      </c>
      <c r="H873" s="3">
        <v>-13.385</v>
      </c>
      <c r="I873" s="3">
        <v>109.56699999999999</v>
      </c>
      <c r="J873" s="3">
        <v>12.831</v>
      </c>
      <c r="K873" s="3">
        <v>12.858000000000001</v>
      </c>
    </row>
    <row r="874" spans="1:11" x14ac:dyDescent="0.2">
      <c r="A874" s="1">
        <v>12</v>
      </c>
      <c r="B874" s="1">
        <v>5</v>
      </c>
      <c r="C874" s="1"/>
      <c r="D874" s="1">
        <v>2</v>
      </c>
      <c r="E874" s="1" t="s">
        <v>7</v>
      </c>
      <c r="F874">
        <v>-18.472000000000001</v>
      </c>
      <c r="G874">
        <v>-19.199000000000002</v>
      </c>
      <c r="H874" s="3">
        <v>-9.1999999999999993</v>
      </c>
      <c r="I874" s="3">
        <v>111.152</v>
      </c>
      <c r="J874" s="3">
        <v>12.381</v>
      </c>
      <c r="K874" s="3">
        <v>12.407999999999999</v>
      </c>
    </row>
    <row r="875" spans="1:11" x14ac:dyDescent="0.2">
      <c r="A875" s="1">
        <v>12</v>
      </c>
      <c r="B875" s="1">
        <v>5</v>
      </c>
      <c r="C875" s="1"/>
      <c r="D875" s="1">
        <v>2</v>
      </c>
      <c r="E875" s="1" t="s">
        <v>8</v>
      </c>
      <c r="F875">
        <v>19.341000000000001</v>
      </c>
      <c r="G875">
        <v>20.855</v>
      </c>
      <c r="H875" s="3">
        <v>18.532</v>
      </c>
      <c r="I875" s="3">
        <v>-117.922</v>
      </c>
      <c r="J875" s="3">
        <v>-13.086</v>
      </c>
      <c r="K875" s="3">
        <v>-13.114000000000001</v>
      </c>
    </row>
    <row r="876" spans="1:11" x14ac:dyDescent="0.2">
      <c r="A876" s="1">
        <v>12</v>
      </c>
      <c r="B876" s="1">
        <v>5</v>
      </c>
      <c r="C876" s="1"/>
      <c r="D876" s="1">
        <v>2</v>
      </c>
      <c r="E876" s="1" t="s">
        <v>9</v>
      </c>
      <c r="F876">
        <v>-11.458</v>
      </c>
      <c r="G876">
        <v>-12.137</v>
      </c>
      <c r="H876" s="3">
        <v>-8.1229999999999993</v>
      </c>
      <c r="I876" s="3">
        <v>68.837000000000003</v>
      </c>
      <c r="J876" s="3">
        <v>7.7169999999999996</v>
      </c>
      <c r="K876" s="3">
        <v>7.734</v>
      </c>
    </row>
    <row r="877" spans="1:11" x14ac:dyDescent="0.2">
      <c r="A877" s="1">
        <v>12</v>
      </c>
      <c r="B877" s="1">
        <v>5</v>
      </c>
      <c r="C877" s="1"/>
      <c r="D877" s="1">
        <v>2</v>
      </c>
      <c r="E877" s="1" t="s">
        <v>10</v>
      </c>
      <c r="F877">
        <v>-161.37100000000001</v>
      </c>
      <c r="G877">
        <v>-153.94200000000001</v>
      </c>
      <c r="H877" s="3">
        <v>-19.902000000000001</v>
      </c>
      <c r="I877" s="3">
        <v>172.91800000000001</v>
      </c>
      <c r="J877" s="3">
        <v>20.227</v>
      </c>
      <c r="K877" s="3">
        <v>20.27</v>
      </c>
    </row>
    <row r="878" spans="1:11" x14ac:dyDescent="0.2">
      <c r="A878" s="1">
        <v>12</v>
      </c>
      <c r="B878" s="1">
        <v>5</v>
      </c>
      <c r="C878" s="1"/>
      <c r="D878" s="1">
        <v>1</v>
      </c>
      <c r="E878" s="1" t="s">
        <v>7</v>
      </c>
      <c r="F878">
        <v>-15.353</v>
      </c>
      <c r="G878">
        <v>-15.101000000000001</v>
      </c>
      <c r="H878" s="3">
        <v>12.016</v>
      </c>
      <c r="I878" s="3">
        <v>66.003</v>
      </c>
      <c r="J878" s="3">
        <v>7.5579999999999998</v>
      </c>
      <c r="K878" s="3">
        <v>7.5739999999999998</v>
      </c>
    </row>
    <row r="879" spans="1:11" x14ac:dyDescent="0.2">
      <c r="A879" s="1">
        <v>12</v>
      </c>
      <c r="B879" s="1">
        <v>5</v>
      </c>
      <c r="C879" s="1"/>
      <c r="D879" s="1">
        <v>1</v>
      </c>
      <c r="E879" s="1" t="s">
        <v>8</v>
      </c>
      <c r="F879">
        <v>3.6360000000000001</v>
      </c>
      <c r="G879">
        <v>5.1280000000000001</v>
      </c>
      <c r="H879" s="3">
        <v>-21.169</v>
      </c>
      <c r="I879" s="3">
        <v>-287.87</v>
      </c>
      <c r="J879" s="3">
        <v>-33.529000000000003</v>
      </c>
      <c r="K879" s="3">
        <v>-33.6</v>
      </c>
    </row>
    <row r="880" spans="1:11" x14ac:dyDescent="0.2">
      <c r="A880" s="1">
        <v>12</v>
      </c>
      <c r="B880" s="1">
        <v>5</v>
      </c>
      <c r="C880" s="1"/>
      <c r="D880" s="1">
        <v>1</v>
      </c>
      <c r="E880" s="1" t="s">
        <v>9</v>
      </c>
      <c r="F880">
        <v>-4.9969999999999999</v>
      </c>
      <c r="G880">
        <v>-5.3239999999999998</v>
      </c>
      <c r="H880" s="3">
        <v>7.7919999999999998</v>
      </c>
      <c r="I880" s="3">
        <v>92.677000000000007</v>
      </c>
      <c r="J880" s="3">
        <v>10.811999999999999</v>
      </c>
      <c r="K880" s="3">
        <v>10.835000000000001</v>
      </c>
    </row>
    <row r="881" spans="1:11" x14ac:dyDescent="0.2">
      <c r="A881" s="1">
        <v>12</v>
      </c>
      <c r="B881" s="1">
        <v>5</v>
      </c>
      <c r="C881" s="1"/>
      <c r="D881" s="1">
        <v>1</v>
      </c>
      <c r="E881" s="1" t="s">
        <v>10</v>
      </c>
      <c r="F881">
        <v>-201.928</v>
      </c>
      <c r="G881">
        <v>-194.93100000000001</v>
      </c>
      <c r="H881" s="3">
        <v>-24.279</v>
      </c>
      <c r="I881" s="3">
        <v>233.22</v>
      </c>
      <c r="J881" s="3">
        <v>27.321999999999999</v>
      </c>
      <c r="K881" s="3">
        <v>27.38</v>
      </c>
    </row>
    <row r="882" spans="1:11" x14ac:dyDescent="0.2">
      <c r="A882" s="1">
        <v>12</v>
      </c>
      <c r="B882" s="1">
        <v>11</v>
      </c>
      <c r="C882" s="1"/>
      <c r="D882" s="1">
        <v>5</v>
      </c>
      <c r="E882" s="1" t="s">
        <v>7</v>
      </c>
      <c r="F882">
        <v>18.646999999999998</v>
      </c>
      <c r="G882">
        <v>13.348000000000001</v>
      </c>
      <c r="H882" s="3">
        <v>-13.85</v>
      </c>
      <c r="I882" s="3">
        <v>92.853999999999999</v>
      </c>
      <c r="J882" s="3">
        <v>10.685</v>
      </c>
      <c r="K882" s="3">
        <v>10.708</v>
      </c>
    </row>
    <row r="883" spans="1:11" x14ac:dyDescent="0.2">
      <c r="A883" s="1">
        <v>12</v>
      </c>
      <c r="B883" s="1">
        <v>11</v>
      </c>
      <c r="C883" s="1"/>
      <c r="D883" s="1">
        <v>5</v>
      </c>
      <c r="E883" s="1" t="s">
        <v>8</v>
      </c>
      <c r="F883">
        <v>-16.097999999999999</v>
      </c>
      <c r="G883">
        <v>-12.247999999999999</v>
      </c>
      <c r="H883" s="3">
        <v>12.541</v>
      </c>
      <c r="I883" s="3">
        <v>-72.204999999999998</v>
      </c>
      <c r="J883" s="3">
        <v>-7.952</v>
      </c>
      <c r="K883" s="3">
        <v>-7.9690000000000003</v>
      </c>
    </row>
    <row r="884" spans="1:11" x14ac:dyDescent="0.2">
      <c r="A884" s="1">
        <v>12</v>
      </c>
      <c r="B884" s="1">
        <v>11</v>
      </c>
      <c r="C884" s="1"/>
      <c r="D884" s="1">
        <v>5</v>
      </c>
      <c r="E884" s="1" t="s">
        <v>9</v>
      </c>
      <c r="F884">
        <v>10.529</v>
      </c>
      <c r="G884">
        <v>7.7560000000000002</v>
      </c>
      <c r="H884" s="3">
        <v>-7.9770000000000003</v>
      </c>
      <c r="I884" s="3">
        <v>49.853000000000002</v>
      </c>
      <c r="J884" s="3">
        <v>5.6479999999999997</v>
      </c>
      <c r="K884" s="3">
        <v>5.66</v>
      </c>
    </row>
    <row r="885" spans="1:11" x14ac:dyDescent="0.2">
      <c r="A885" s="1">
        <v>12</v>
      </c>
      <c r="B885" s="1">
        <v>11</v>
      </c>
      <c r="C885" s="1"/>
      <c r="D885" s="1">
        <v>5</v>
      </c>
      <c r="E885" s="1" t="s">
        <v>10</v>
      </c>
      <c r="F885">
        <v>-68.914000000000001</v>
      </c>
      <c r="G885">
        <v>-50.7</v>
      </c>
      <c r="H885" s="3">
        <v>-0.81899999999999995</v>
      </c>
      <c r="I885" s="3">
        <v>4.8369999999999997</v>
      </c>
      <c r="J885" s="3">
        <v>0.53</v>
      </c>
      <c r="K885" s="3">
        <v>0.53100000000000003</v>
      </c>
    </row>
    <row r="886" spans="1:11" x14ac:dyDescent="0.2">
      <c r="A886" s="1">
        <v>12</v>
      </c>
      <c r="B886" s="1">
        <v>11</v>
      </c>
      <c r="C886" s="1"/>
      <c r="D886" s="1">
        <v>4</v>
      </c>
      <c r="E886" s="1" t="s">
        <v>7</v>
      </c>
      <c r="F886">
        <v>10.022</v>
      </c>
      <c r="G886">
        <v>8.8550000000000004</v>
      </c>
      <c r="H886" s="3">
        <v>-16.635999999999999</v>
      </c>
      <c r="I886" s="3">
        <v>153.16800000000001</v>
      </c>
      <c r="J886" s="3">
        <v>17.803999999999998</v>
      </c>
      <c r="K886" s="3">
        <v>17.841999999999999</v>
      </c>
    </row>
    <row r="887" spans="1:11" x14ac:dyDescent="0.2">
      <c r="A887" s="1">
        <v>12</v>
      </c>
      <c r="B887" s="1">
        <v>11</v>
      </c>
      <c r="C887" s="1"/>
      <c r="D887" s="1">
        <v>4</v>
      </c>
      <c r="E887" s="1" t="s">
        <v>8</v>
      </c>
      <c r="F887">
        <v>-10.426</v>
      </c>
      <c r="G887">
        <v>-8.798</v>
      </c>
      <c r="H887" s="3">
        <v>13.55</v>
      </c>
      <c r="I887" s="3">
        <v>-115.75700000000001</v>
      </c>
      <c r="J887" s="3">
        <v>-13.412000000000001</v>
      </c>
      <c r="K887" s="3">
        <v>-13.441000000000001</v>
      </c>
    </row>
    <row r="888" spans="1:11" x14ac:dyDescent="0.2">
      <c r="A888" s="1">
        <v>12</v>
      </c>
      <c r="B888" s="1">
        <v>11</v>
      </c>
      <c r="C888" s="1"/>
      <c r="D888" s="1">
        <v>4</v>
      </c>
      <c r="E888" s="1" t="s">
        <v>9</v>
      </c>
      <c r="F888">
        <v>6.1959999999999997</v>
      </c>
      <c r="G888">
        <v>5.35</v>
      </c>
      <c r="H888" s="3">
        <v>-9.1300000000000008</v>
      </c>
      <c r="I888" s="3">
        <v>81.263000000000005</v>
      </c>
      <c r="J888" s="3">
        <v>9.4589999999999996</v>
      </c>
      <c r="K888" s="3">
        <v>9.4789999999999992</v>
      </c>
    </row>
    <row r="889" spans="1:11" x14ac:dyDescent="0.2">
      <c r="A889" s="1">
        <v>12</v>
      </c>
      <c r="B889" s="1">
        <v>11</v>
      </c>
      <c r="C889" s="1"/>
      <c r="D889" s="1">
        <v>4</v>
      </c>
      <c r="E889" s="1" t="s">
        <v>10</v>
      </c>
      <c r="F889">
        <v>-138.65</v>
      </c>
      <c r="G889">
        <v>-121.556</v>
      </c>
      <c r="H889" s="3">
        <v>-2.5539999999999998</v>
      </c>
      <c r="I889" s="3">
        <v>17.937000000000001</v>
      </c>
      <c r="J889" s="3">
        <v>2.0630000000000002</v>
      </c>
      <c r="K889" s="3">
        <v>2.0680000000000001</v>
      </c>
    </row>
    <row r="890" spans="1:11" x14ac:dyDescent="0.2">
      <c r="A890" s="1">
        <v>12</v>
      </c>
      <c r="B890" s="1">
        <v>11</v>
      </c>
      <c r="C890" s="1"/>
      <c r="D890" s="1">
        <v>3</v>
      </c>
      <c r="E890" s="1" t="s">
        <v>7</v>
      </c>
      <c r="F890">
        <v>14.13</v>
      </c>
      <c r="G890">
        <v>11.586</v>
      </c>
      <c r="H890" s="3">
        <v>-22.686</v>
      </c>
      <c r="I890" s="3">
        <v>210.02199999999999</v>
      </c>
      <c r="J890" s="3">
        <v>23.907</v>
      </c>
      <c r="K890" s="3">
        <v>23.957999999999998</v>
      </c>
    </row>
    <row r="891" spans="1:11" x14ac:dyDescent="0.2">
      <c r="A891" s="1">
        <v>12</v>
      </c>
      <c r="B891" s="1">
        <v>11</v>
      </c>
      <c r="C891" s="1"/>
      <c r="D891" s="1">
        <v>3</v>
      </c>
      <c r="E891" s="1" t="s">
        <v>8</v>
      </c>
      <c r="F891">
        <v>-13.099</v>
      </c>
      <c r="G891">
        <v>-10.625999999999999</v>
      </c>
      <c r="H891" s="3">
        <v>21.056999999999999</v>
      </c>
      <c r="I891" s="3">
        <v>-174.447</v>
      </c>
      <c r="J891" s="3">
        <v>-19.937999999999999</v>
      </c>
      <c r="K891" s="3">
        <v>-19.981000000000002</v>
      </c>
    </row>
    <row r="892" spans="1:11" x14ac:dyDescent="0.2">
      <c r="A892" s="1">
        <v>12</v>
      </c>
      <c r="B892" s="1">
        <v>11</v>
      </c>
      <c r="C892" s="1"/>
      <c r="D892" s="1">
        <v>3</v>
      </c>
      <c r="E892" s="1" t="s">
        <v>9</v>
      </c>
      <c r="F892">
        <v>8.2509999999999994</v>
      </c>
      <c r="G892">
        <v>6.7309999999999999</v>
      </c>
      <c r="H892" s="3">
        <v>-13.234999999999999</v>
      </c>
      <c r="I892" s="3">
        <v>116.23</v>
      </c>
      <c r="J892" s="3">
        <v>13.287000000000001</v>
      </c>
      <c r="K892" s="3">
        <v>13.315</v>
      </c>
    </row>
    <row r="893" spans="1:11" x14ac:dyDescent="0.2">
      <c r="A893" s="1">
        <v>12</v>
      </c>
      <c r="B893" s="1">
        <v>11</v>
      </c>
      <c r="C893" s="1"/>
      <c r="D893" s="1">
        <v>3</v>
      </c>
      <c r="E893" s="1" t="s">
        <v>10</v>
      </c>
      <c r="F893">
        <v>-209.625</v>
      </c>
      <c r="G893">
        <v>-193.066</v>
      </c>
      <c r="H893" s="3">
        <v>-4.9859999999999998</v>
      </c>
      <c r="I893" s="3">
        <v>39.590000000000003</v>
      </c>
      <c r="J893" s="3">
        <v>4.625</v>
      </c>
      <c r="K893" s="3">
        <v>4.6349999999999998</v>
      </c>
    </row>
    <row r="894" spans="1:11" x14ac:dyDescent="0.2">
      <c r="A894" s="1">
        <v>12</v>
      </c>
      <c r="B894" s="1">
        <v>11</v>
      </c>
      <c r="C894" s="1"/>
      <c r="D894" s="1">
        <v>2</v>
      </c>
      <c r="E894" s="1" t="s">
        <v>7</v>
      </c>
      <c r="F894">
        <v>11.561999999999999</v>
      </c>
      <c r="G894">
        <v>9.8640000000000008</v>
      </c>
      <c r="H894" s="3">
        <v>-18.786999999999999</v>
      </c>
      <c r="I894" s="3">
        <v>214.173</v>
      </c>
      <c r="J894" s="3">
        <v>24.306000000000001</v>
      </c>
      <c r="K894" s="3">
        <v>24.358000000000001</v>
      </c>
    </row>
    <row r="895" spans="1:11" x14ac:dyDescent="0.2">
      <c r="A895" s="1">
        <v>12</v>
      </c>
      <c r="B895" s="1">
        <v>11</v>
      </c>
      <c r="C895" s="1"/>
      <c r="D895" s="1">
        <v>2</v>
      </c>
      <c r="E895" s="1" t="s">
        <v>8</v>
      </c>
      <c r="F895">
        <v>-14.048999999999999</v>
      </c>
      <c r="G895">
        <v>-11.539</v>
      </c>
      <c r="H895" s="3">
        <v>26.664999999999999</v>
      </c>
      <c r="I895" s="3">
        <v>-232.28100000000001</v>
      </c>
      <c r="J895" s="3">
        <v>-26.376999999999999</v>
      </c>
      <c r="K895" s="3">
        <v>-26.433</v>
      </c>
    </row>
    <row r="896" spans="1:11" x14ac:dyDescent="0.2">
      <c r="A896" s="1">
        <v>12</v>
      </c>
      <c r="B896" s="1">
        <v>11</v>
      </c>
      <c r="C896" s="1"/>
      <c r="D896" s="1">
        <v>2</v>
      </c>
      <c r="E896" s="1" t="s">
        <v>9</v>
      </c>
      <c r="F896">
        <v>7.7610000000000001</v>
      </c>
      <c r="G896">
        <v>6.4859999999999998</v>
      </c>
      <c r="H896" s="3">
        <v>-13.648</v>
      </c>
      <c r="I896" s="3">
        <v>135.089</v>
      </c>
      <c r="J896" s="3">
        <v>15.359</v>
      </c>
      <c r="K896" s="3">
        <v>15.391</v>
      </c>
    </row>
    <row r="897" spans="1:11" x14ac:dyDescent="0.2">
      <c r="A897" s="1">
        <v>12</v>
      </c>
      <c r="B897" s="1">
        <v>11</v>
      </c>
      <c r="C897" s="1"/>
      <c r="D897" s="1">
        <v>2</v>
      </c>
      <c r="E897" s="1" t="s">
        <v>10</v>
      </c>
      <c r="F897">
        <v>-281.09199999999998</v>
      </c>
      <c r="G897">
        <v>-265.06200000000001</v>
      </c>
      <c r="H897" s="3">
        <v>-7.8179999999999996</v>
      </c>
      <c r="I897" s="3">
        <v>67.463999999999999</v>
      </c>
      <c r="J897" s="3">
        <v>7.8840000000000003</v>
      </c>
      <c r="K897" s="3">
        <v>7.9009999999999998</v>
      </c>
    </row>
    <row r="898" spans="1:11" x14ac:dyDescent="0.2">
      <c r="A898" s="1">
        <v>12</v>
      </c>
      <c r="B898" s="1">
        <v>11</v>
      </c>
      <c r="C898" s="1"/>
      <c r="D898" s="1">
        <v>1</v>
      </c>
      <c r="E898" s="1" t="s">
        <v>7</v>
      </c>
      <c r="F898">
        <v>5.9210000000000003</v>
      </c>
      <c r="G898">
        <v>5.5819999999999999</v>
      </c>
      <c r="H898" s="3">
        <v>13.802</v>
      </c>
      <c r="I898" s="3">
        <v>137.84399999999999</v>
      </c>
      <c r="J898" s="3">
        <v>16.042999999999999</v>
      </c>
      <c r="K898" s="3">
        <v>16.077000000000002</v>
      </c>
    </row>
    <row r="899" spans="1:11" x14ac:dyDescent="0.2">
      <c r="A899" s="1">
        <v>12</v>
      </c>
      <c r="B899" s="1">
        <v>11</v>
      </c>
      <c r="C899" s="1"/>
      <c r="D899" s="1">
        <v>1</v>
      </c>
      <c r="E899" s="1" t="s">
        <v>8</v>
      </c>
      <c r="F899">
        <v>-7.0010000000000003</v>
      </c>
      <c r="G899">
        <v>-5.2130000000000001</v>
      </c>
      <c r="H899" s="3">
        <v>-23.638000000000002</v>
      </c>
      <c r="I899" s="3">
        <v>-324.536</v>
      </c>
      <c r="J899" s="3">
        <v>-37.771999999999998</v>
      </c>
      <c r="K899" s="3">
        <v>-37.851999999999997</v>
      </c>
    </row>
    <row r="900" spans="1:11" x14ac:dyDescent="0.2">
      <c r="A900" s="1">
        <v>12</v>
      </c>
      <c r="B900" s="1">
        <v>11</v>
      </c>
      <c r="C900" s="1"/>
      <c r="D900" s="1">
        <v>1</v>
      </c>
      <c r="E900" s="1" t="s">
        <v>9</v>
      </c>
      <c r="F900">
        <v>3.4009999999999998</v>
      </c>
      <c r="G900">
        <v>2.8410000000000002</v>
      </c>
      <c r="H900" s="3">
        <v>9.407</v>
      </c>
      <c r="I900" s="3">
        <v>121.554</v>
      </c>
      <c r="J900" s="3">
        <v>14.162000000000001</v>
      </c>
      <c r="K900" s="3">
        <v>14.192</v>
      </c>
    </row>
    <row r="901" spans="1:11" x14ac:dyDescent="0.2">
      <c r="A901" s="1">
        <v>12</v>
      </c>
      <c r="B901" s="1">
        <v>11</v>
      </c>
      <c r="C901" s="1"/>
      <c r="D901" s="1">
        <v>1</v>
      </c>
      <c r="E901" s="1" t="s">
        <v>10</v>
      </c>
      <c r="F901">
        <v>-355.33800000000002</v>
      </c>
      <c r="G901">
        <v>-339.62599999999998</v>
      </c>
      <c r="H901" s="3">
        <v>-9.7650000000000006</v>
      </c>
      <c r="I901" s="3">
        <v>95.370999999999995</v>
      </c>
      <c r="J901" s="3">
        <v>11.164999999999999</v>
      </c>
      <c r="K901" s="3">
        <v>11.188000000000001</v>
      </c>
    </row>
    <row r="902" spans="1:11" x14ac:dyDescent="0.2">
      <c r="A902" s="1">
        <v>12</v>
      </c>
      <c r="B902" s="1">
        <v>17</v>
      </c>
      <c r="C902" s="1"/>
      <c r="D902" s="1">
        <v>5</v>
      </c>
      <c r="E902" s="1" t="s">
        <v>7</v>
      </c>
      <c r="F902">
        <v>28.148</v>
      </c>
      <c r="G902">
        <v>21.677</v>
      </c>
      <c r="H902" s="3">
        <v>-7.7030000000000003</v>
      </c>
      <c r="I902" s="3">
        <v>50.552</v>
      </c>
      <c r="J902" s="3">
        <v>5.7880000000000003</v>
      </c>
      <c r="K902" s="3">
        <v>5.8010000000000002</v>
      </c>
    </row>
    <row r="903" spans="1:11" x14ac:dyDescent="0.2">
      <c r="A903" s="1">
        <v>12</v>
      </c>
      <c r="B903" s="1">
        <v>17</v>
      </c>
      <c r="C903" s="1"/>
      <c r="D903" s="1">
        <v>5</v>
      </c>
      <c r="E903" s="1" t="s">
        <v>8</v>
      </c>
      <c r="F903">
        <v>-23.158000000000001</v>
      </c>
      <c r="G903">
        <v>-19.452000000000002</v>
      </c>
      <c r="H903" s="3">
        <v>6.7450000000000001</v>
      </c>
      <c r="I903" s="3">
        <v>-30.047999999999998</v>
      </c>
      <c r="J903" s="3">
        <v>-2.605</v>
      </c>
      <c r="K903" s="3">
        <v>-2.6110000000000002</v>
      </c>
    </row>
    <row r="904" spans="1:11" x14ac:dyDescent="0.2">
      <c r="A904" s="1">
        <v>12</v>
      </c>
      <c r="B904" s="1">
        <v>17</v>
      </c>
      <c r="C904" s="1"/>
      <c r="D904" s="1">
        <v>5</v>
      </c>
      <c r="E904" s="1" t="s">
        <v>9</v>
      </c>
      <c r="F904">
        <v>15.547000000000001</v>
      </c>
      <c r="G904">
        <v>12.462999999999999</v>
      </c>
      <c r="H904" s="3">
        <v>-4.3090000000000002</v>
      </c>
      <c r="I904" s="3">
        <v>23.614999999999998</v>
      </c>
      <c r="J904" s="3">
        <v>2.5430000000000001</v>
      </c>
      <c r="K904" s="3">
        <v>2.5489999999999999</v>
      </c>
    </row>
    <row r="905" spans="1:11" x14ac:dyDescent="0.2">
      <c r="A905" s="1">
        <v>12</v>
      </c>
      <c r="B905" s="1">
        <v>17</v>
      </c>
      <c r="C905" s="1"/>
      <c r="D905" s="1">
        <v>5</v>
      </c>
      <c r="E905" s="1" t="s">
        <v>10</v>
      </c>
      <c r="F905">
        <v>-33.472999999999999</v>
      </c>
      <c r="G905">
        <v>-25.303000000000001</v>
      </c>
      <c r="H905" s="3">
        <v>3.2669999999999999</v>
      </c>
      <c r="I905" s="3">
        <v>-21.466999999999999</v>
      </c>
      <c r="J905" s="3">
        <v>-2.4580000000000002</v>
      </c>
      <c r="K905" s="3">
        <v>-2.464</v>
      </c>
    </row>
    <row r="906" spans="1:11" x14ac:dyDescent="0.2">
      <c r="A906" s="1">
        <v>12</v>
      </c>
      <c r="B906" s="1">
        <v>17</v>
      </c>
      <c r="C906" s="1"/>
      <c r="D906" s="1">
        <v>4</v>
      </c>
      <c r="E906" s="1" t="s">
        <v>7</v>
      </c>
      <c r="F906">
        <v>14.724</v>
      </c>
      <c r="G906">
        <v>14.683999999999999</v>
      </c>
      <c r="H906" s="3">
        <v>-10.458</v>
      </c>
      <c r="I906" s="3">
        <v>100.669</v>
      </c>
      <c r="J906" s="3">
        <v>11.627000000000001</v>
      </c>
      <c r="K906" s="3">
        <v>11.651999999999999</v>
      </c>
    </row>
    <row r="907" spans="1:11" x14ac:dyDescent="0.2">
      <c r="A907" s="1">
        <v>12</v>
      </c>
      <c r="B907" s="1">
        <v>17</v>
      </c>
      <c r="C907" s="1"/>
      <c r="D907" s="1">
        <v>4</v>
      </c>
      <c r="E907" s="1" t="s">
        <v>8</v>
      </c>
      <c r="F907">
        <v>-15.209</v>
      </c>
      <c r="G907">
        <v>-14.378</v>
      </c>
      <c r="H907" s="3">
        <v>7.23</v>
      </c>
      <c r="I907" s="3">
        <v>-61.125</v>
      </c>
      <c r="J907" s="3">
        <v>-6.8570000000000002</v>
      </c>
      <c r="K907" s="3">
        <v>-6.8710000000000004</v>
      </c>
    </row>
    <row r="908" spans="1:11" x14ac:dyDescent="0.2">
      <c r="A908" s="1">
        <v>12</v>
      </c>
      <c r="B908" s="1">
        <v>17</v>
      </c>
      <c r="C908" s="1"/>
      <c r="D908" s="1">
        <v>4</v>
      </c>
      <c r="E908" s="1" t="s">
        <v>9</v>
      </c>
      <c r="F908">
        <v>9.0709999999999997</v>
      </c>
      <c r="G908">
        <v>8.8070000000000004</v>
      </c>
      <c r="H908" s="3">
        <v>-5.32</v>
      </c>
      <c r="I908" s="3">
        <v>48.411999999999999</v>
      </c>
      <c r="J908" s="3">
        <v>5.601</v>
      </c>
      <c r="K908" s="3">
        <v>5.6130000000000004</v>
      </c>
    </row>
    <row r="909" spans="1:11" x14ac:dyDescent="0.2">
      <c r="A909" s="1">
        <v>12</v>
      </c>
      <c r="B909" s="1">
        <v>17</v>
      </c>
      <c r="C909" s="1"/>
      <c r="D909" s="1">
        <v>4</v>
      </c>
      <c r="E909" s="1" t="s">
        <v>10</v>
      </c>
      <c r="F909">
        <v>-72.62</v>
      </c>
      <c r="G909">
        <v>-62.851999999999997</v>
      </c>
      <c r="H909" s="3">
        <v>9.8770000000000007</v>
      </c>
      <c r="I909" s="3">
        <v>-73.186999999999998</v>
      </c>
      <c r="J909" s="3">
        <v>-8.52</v>
      </c>
      <c r="K909" s="3">
        <v>-8.5380000000000003</v>
      </c>
    </row>
    <row r="910" spans="1:11" x14ac:dyDescent="0.2">
      <c r="A910" s="1">
        <v>12</v>
      </c>
      <c r="B910" s="1">
        <v>17</v>
      </c>
      <c r="C910" s="1"/>
      <c r="D910" s="1">
        <v>3</v>
      </c>
      <c r="E910" s="1" t="s">
        <v>7</v>
      </c>
      <c r="F910">
        <v>20.422000000000001</v>
      </c>
      <c r="G910">
        <v>18.62</v>
      </c>
      <c r="H910" s="3">
        <v>-13.282999999999999</v>
      </c>
      <c r="I910" s="3">
        <v>124.926</v>
      </c>
      <c r="J910" s="3">
        <v>13.999000000000001</v>
      </c>
      <c r="K910" s="3">
        <v>14.029</v>
      </c>
    </row>
    <row r="911" spans="1:11" x14ac:dyDescent="0.2">
      <c r="A911" s="1">
        <v>12</v>
      </c>
      <c r="B911" s="1">
        <v>17</v>
      </c>
      <c r="C911" s="1"/>
      <c r="D911" s="1">
        <v>3</v>
      </c>
      <c r="E911" s="1" t="s">
        <v>8</v>
      </c>
      <c r="F911">
        <v>-18.422000000000001</v>
      </c>
      <c r="G911">
        <v>-16.736999999999998</v>
      </c>
      <c r="H911" s="3">
        <v>11.986000000000001</v>
      </c>
      <c r="I911" s="3">
        <v>-93.218999999999994</v>
      </c>
      <c r="J911" s="3">
        <v>-10.474</v>
      </c>
      <c r="K911" s="3">
        <v>-10.497</v>
      </c>
    </row>
    <row r="912" spans="1:11" x14ac:dyDescent="0.2">
      <c r="A912" s="1">
        <v>12</v>
      </c>
      <c r="B912" s="1">
        <v>17</v>
      </c>
      <c r="C912" s="1"/>
      <c r="D912" s="1">
        <v>3</v>
      </c>
      <c r="E912" s="1" t="s">
        <v>9</v>
      </c>
      <c r="F912">
        <v>11.771000000000001</v>
      </c>
      <c r="G912">
        <v>10.714</v>
      </c>
      <c r="H912" s="3">
        <v>-7.6150000000000002</v>
      </c>
      <c r="I912" s="3">
        <v>65.453999999999994</v>
      </c>
      <c r="J912" s="3">
        <v>7.4160000000000004</v>
      </c>
      <c r="K912" s="3">
        <v>7.4320000000000004</v>
      </c>
    </row>
    <row r="913" spans="1:11" x14ac:dyDescent="0.2">
      <c r="A913" s="1">
        <v>12</v>
      </c>
      <c r="B913" s="1">
        <v>17</v>
      </c>
      <c r="C913" s="1"/>
      <c r="D913" s="1">
        <v>3</v>
      </c>
      <c r="E913" s="1" t="s">
        <v>10</v>
      </c>
      <c r="F913">
        <v>-110.785</v>
      </c>
      <c r="G913">
        <v>-99.875</v>
      </c>
      <c r="H913" s="3">
        <v>18.37</v>
      </c>
      <c r="I913" s="3">
        <v>-149.14400000000001</v>
      </c>
      <c r="J913" s="3">
        <v>-17.456</v>
      </c>
      <c r="K913" s="3">
        <v>-17.492999999999999</v>
      </c>
    </row>
    <row r="914" spans="1:11" x14ac:dyDescent="0.2">
      <c r="A914" s="1">
        <v>12</v>
      </c>
      <c r="B914" s="1">
        <v>17</v>
      </c>
      <c r="C914" s="1"/>
      <c r="D914" s="1">
        <v>2</v>
      </c>
      <c r="E914" s="1" t="s">
        <v>7</v>
      </c>
      <c r="F914">
        <v>16.620999999999999</v>
      </c>
      <c r="G914">
        <v>15.701000000000001</v>
      </c>
      <c r="H914" s="3">
        <v>-10.643000000000001</v>
      </c>
      <c r="I914" s="3">
        <v>127.19499999999999</v>
      </c>
      <c r="J914" s="3">
        <v>14.228</v>
      </c>
      <c r="K914" s="3">
        <v>14.259</v>
      </c>
    </row>
    <row r="915" spans="1:11" x14ac:dyDescent="0.2">
      <c r="A915" s="1">
        <v>12</v>
      </c>
      <c r="B915" s="1">
        <v>17</v>
      </c>
      <c r="C915" s="1"/>
      <c r="D915" s="1">
        <v>2</v>
      </c>
      <c r="E915" s="1" t="s">
        <v>8</v>
      </c>
      <c r="F915">
        <v>-19.812999999999999</v>
      </c>
      <c r="G915">
        <v>-18.024999999999999</v>
      </c>
      <c r="H915" s="3">
        <v>19.667000000000002</v>
      </c>
      <c r="I915" s="3">
        <v>-136.41499999999999</v>
      </c>
      <c r="J915" s="3">
        <v>-15.241</v>
      </c>
      <c r="K915" s="3">
        <v>-15.273</v>
      </c>
    </row>
    <row r="916" spans="1:11" x14ac:dyDescent="0.2">
      <c r="A916" s="1">
        <v>12</v>
      </c>
      <c r="B916" s="1">
        <v>17</v>
      </c>
      <c r="C916" s="1"/>
      <c r="D916" s="1">
        <v>2</v>
      </c>
      <c r="E916" s="1" t="s">
        <v>9</v>
      </c>
      <c r="F916">
        <v>11.041</v>
      </c>
      <c r="G916">
        <v>10.220000000000001</v>
      </c>
      <c r="H916" s="3">
        <v>-8.9359999999999999</v>
      </c>
      <c r="I916" s="3">
        <v>79.41</v>
      </c>
      <c r="J916" s="3">
        <v>8.93</v>
      </c>
      <c r="K916" s="3">
        <v>8.9489999999999998</v>
      </c>
    </row>
    <row r="917" spans="1:11" x14ac:dyDescent="0.2">
      <c r="A917" s="1">
        <v>12</v>
      </c>
      <c r="B917" s="1">
        <v>17</v>
      </c>
      <c r="C917" s="1"/>
      <c r="D917" s="1">
        <v>2</v>
      </c>
      <c r="E917" s="1" t="s">
        <v>10</v>
      </c>
      <c r="F917">
        <v>-148.62700000000001</v>
      </c>
      <c r="G917">
        <v>-136.59</v>
      </c>
      <c r="H917" s="3">
        <v>27.721</v>
      </c>
      <c r="I917" s="3">
        <v>-240.381</v>
      </c>
      <c r="J917" s="3">
        <v>-28.111999999999998</v>
      </c>
      <c r="K917" s="3">
        <v>-28.170999999999999</v>
      </c>
    </row>
    <row r="918" spans="1:11" x14ac:dyDescent="0.2">
      <c r="A918" s="1">
        <v>12</v>
      </c>
      <c r="B918" s="1">
        <v>17</v>
      </c>
      <c r="C918" s="1"/>
      <c r="D918" s="1">
        <v>1</v>
      </c>
      <c r="E918" s="1" t="s">
        <v>7</v>
      </c>
      <c r="F918">
        <v>9.6660000000000004</v>
      </c>
      <c r="G918">
        <v>9.7129999999999992</v>
      </c>
      <c r="H918" s="3">
        <v>12.247999999999999</v>
      </c>
      <c r="I918" s="3">
        <v>77.977999999999994</v>
      </c>
      <c r="J918" s="3">
        <v>8.9830000000000005</v>
      </c>
      <c r="K918" s="3">
        <v>9.0030000000000001</v>
      </c>
    </row>
    <row r="919" spans="1:11" x14ac:dyDescent="0.2">
      <c r="A919" s="1">
        <v>12</v>
      </c>
      <c r="B919" s="1">
        <v>17</v>
      </c>
      <c r="C919" s="1"/>
      <c r="D919" s="1">
        <v>1</v>
      </c>
      <c r="E919" s="1" t="s">
        <v>8</v>
      </c>
      <c r="F919">
        <v>-8.8729999999999993</v>
      </c>
      <c r="G919">
        <v>-7.2779999999999996</v>
      </c>
      <c r="H919" s="3">
        <v>-21.588000000000001</v>
      </c>
      <c r="I919" s="3">
        <v>-294.06</v>
      </c>
      <c r="J919" s="3">
        <v>-34.241999999999997</v>
      </c>
      <c r="K919" s="3">
        <v>-34.314999999999998</v>
      </c>
    </row>
    <row r="920" spans="1:11" x14ac:dyDescent="0.2">
      <c r="A920" s="1">
        <v>12</v>
      </c>
      <c r="B920" s="1">
        <v>17</v>
      </c>
      <c r="C920" s="1"/>
      <c r="D920" s="1">
        <v>1</v>
      </c>
      <c r="E920" s="1" t="s">
        <v>9</v>
      </c>
      <c r="F920">
        <v>4.8789999999999996</v>
      </c>
      <c r="G920">
        <v>4.4710000000000001</v>
      </c>
      <c r="H920" s="3">
        <v>8.0630000000000006</v>
      </c>
      <c r="I920" s="3">
        <v>97.552999999999997</v>
      </c>
      <c r="J920" s="3">
        <v>11.375</v>
      </c>
      <c r="K920" s="3">
        <v>11.398999999999999</v>
      </c>
    </row>
    <row r="921" spans="1:11" x14ac:dyDescent="0.2">
      <c r="A921" s="1">
        <v>12</v>
      </c>
      <c r="B921" s="1">
        <v>17</v>
      </c>
      <c r="C921" s="1"/>
      <c r="D921" s="1">
        <v>1</v>
      </c>
      <c r="E921" s="1" t="s">
        <v>10</v>
      </c>
      <c r="F921">
        <v>-184.07</v>
      </c>
      <c r="G921">
        <v>-171.28299999999999</v>
      </c>
      <c r="H921" s="3">
        <v>34.043999999999997</v>
      </c>
      <c r="I921" s="3">
        <v>-328.58699999999999</v>
      </c>
      <c r="J921" s="3">
        <v>-38.487000000000002</v>
      </c>
      <c r="K921" s="3">
        <v>-38.567999999999998</v>
      </c>
    </row>
    <row r="922" spans="1:11" x14ac:dyDescent="0.2">
      <c r="A922" s="1"/>
      <c r="B922" s="1"/>
      <c r="C922" s="1"/>
      <c r="D922" s="1"/>
      <c r="E922" s="1"/>
      <c r="H922" s="3"/>
      <c r="I922" s="3"/>
      <c r="J922" s="3"/>
      <c r="K922" s="3"/>
    </row>
    <row r="923" spans="1:11" x14ac:dyDescent="0.2">
      <c r="A923" s="1"/>
      <c r="B923" s="1"/>
      <c r="C923" s="1"/>
      <c r="D923" s="1"/>
      <c r="E923" s="1"/>
      <c r="H923" s="3"/>
      <c r="I923" s="3"/>
      <c r="J923" s="3"/>
      <c r="K923" s="3"/>
    </row>
    <row r="924" spans="1:11" x14ac:dyDescent="0.2">
      <c r="A924" s="1"/>
      <c r="B924" s="1"/>
      <c r="C924" s="1"/>
      <c r="D924" s="1"/>
      <c r="E924" s="1"/>
      <c r="H924" s="3"/>
      <c r="I924" s="3"/>
      <c r="J924" s="3"/>
      <c r="K924" s="3"/>
    </row>
    <row r="925" spans="1:11" x14ac:dyDescent="0.2">
      <c r="A925" s="1"/>
      <c r="B925" s="1"/>
      <c r="C925" s="1"/>
      <c r="D925" s="1"/>
      <c r="E925" s="1"/>
      <c r="H925" s="3"/>
      <c r="I925" s="3"/>
      <c r="J925" s="3"/>
      <c r="K925" s="3"/>
    </row>
    <row r="926" spans="1:11" x14ac:dyDescent="0.2">
      <c r="A926" s="1"/>
      <c r="B926" s="1"/>
      <c r="C926" s="1"/>
      <c r="D926" s="1"/>
      <c r="E926" s="1"/>
      <c r="H926" s="3"/>
      <c r="I926" s="3"/>
      <c r="J926" s="3"/>
      <c r="K926" s="3"/>
    </row>
    <row r="927" spans="1:11" x14ac:dyDescent="0.2">
      <c r="A927" s="1"/>
      <c r="B927" s="1"/>
      <c r="C927" s="1"/>
      <c r="D927" s="1"/>
      <c r="E927" s="1"/>
      <c r="H927" s="3"/>
      <c r="I927" s="3"/>
      <c r="J927" s="3"/>
      <c r="K927" s="3"/>
    </row>
    <row r="928" spans="1:11" x14ac:dyDescent="0.2">
      <c r="A928" s="1"/>
      <c r="B928" s="1"/>
      <c r="C928" s="1"/>
      <c r="D928" s="1"/>
      <c r="E928" s="1"/>
      <c r="H928" s="3"/>
      <c r="I928" s="3"/>
      <c r="J928" s="3"/>
      <c r="K928" s="3"/>
    </row>
    <row r="929" spans="1:11" x14ac:dyDescent="0.2">
      <c r="A929" s="1"/>
      <c r="B929" s="1"/>
      <c r="C929" s="1"/>
      <c r="D929" s="1"/>
      <c r="E929" s="1"/>
      <c r="H929" s="3"/>
      <c r="I929" s="3"/>
      <c r="J929" s="3"/>
      <c r="K929" s="3"/>
    </row>
    <row r="930" spans="1:11" x14ac:dyDescent="0.2">
      <c r="A930" s="1"/>
      <c r="B930" s="1"/>
      <c r="C930" s="1"/>
      <c r="D930" s="1"/>
      <c r="E930" s="1"/>
      <c r="H930" s="3"/>
      <c r="I930" s="3"/>
      <c r="J930" s="3"/>
      <c r="K930" s="3"/>
    </row>
    <row r="931" spans="1:11" x14ac:dyDescent="0.2">
      <c r="A931" s="1"/>
      <c r="B931" s="1"/>
      <c r="C931" s="1"/>
      <c r="D931" s="1"/>
      <c r="E931" s="1"/>
      <c r="H931" s="3"/>
      <c r="I931" s="3"/>
      <c r="J931" s="3"/>
      <c r="K931" s="3"/>
    </row>
    <row r="932" spans="1:11" x14ac:dyDescent="0.2">
      <c r="A932" s="1"/>
      <c r="B932" s="1"/>
      <c r="C932" s="1"/>
      <c r="D932" s="1"/>
      <c r="E932" s="1"/>
      <c r="H932" s="3"/>
      <c r="I932" s="3"/>
      <c r="J932" s="3"/>
      <c r="K932" s="3"/>
    </row>
    <row r="933" spans="1:11" x14ac:dyDescent="0.2">
      <c r="A933" s="1"/>
      <c r="B933" s="1"/>
      <c r="C933" s="1"/>
      <c r="D933" s="1"/>
      <c r="E933" s="1"/>
      <c r="H933" s="3"/>
      <c r="I933" s="3"/>
      <c r="J933" s="3"/>
      <c r="K933" s="3"/>
    </row>
    <row r="934" spans="1:11" x14ac:dyDescent="0.2">
      <c r="A934" s="1"/>
      <c r="B934" s="1"/>
      <c r="C934" s="1"/>
      <c r="D934" s="1"/>
      <c r="E934" s="1"/>
      <c r="H934" s="3"/>
      <c r="I934" s="3"/>
      <c r="J934" s="3"/>
      <c r="K934" s="3"/>
    </row>
    <row r="935" spans="1:11" x14ac:dyDescent="0.2">
      <c r="A935" s="1"/>
      <c r="B935" s="1"/>
      <c r="C935" s="1"/>
      <c r="D935" s="1"/>
      <c r="E935" s="1"/>
      <c r="H935" s="3"/>
      <c r="I935" s="3"/>
      <c r="J935" s="3"/>
      <c r="K935" s="3"/>
    </row>
    <row r="936" spans="1:11" x14ac:dyDescent="0.2">
      <c r="A936" s="1"/>
      <c r="B936" s="1"/>
      <c r="C936" s="1"/>
      <c r="D936" s="1"/>
      <c r="E936" s="1"/>
      <c r="H936" s="3"/>
      <c r="I936" s="3"/>
      <c r="J936" s="3"/>
      <c r="K936" s="3"/>
    </row>
    <row r="937" spans="1:11" x14ac:dyDescent="0.2">
      <c r="A937" s="1"/>
      <c r="B937" s="1"/>
      <c r="C937" s="1"/>
      <c r="D937" s="1"/>
      <c r="E937" s="1"/>
      <c r="H937" s="3"/>
      <c r="I937" s="3"/>
      <c r="J937" s="3"/>
      <c r="K937" s="3"/>
    </row>
    <row r="938" spans="1:11" x14ac:dyDescent="0.2">
      <c r="A938" s="1"/>
      <c r="B938" s="1"/>
      <c r="C938" s="1"/>
      <c r="D938" s="1"/>
      <c r="E938" s="1"/>
      <c r="H938" s="3"/>
      <c r="I938" s="3"/>
      <c r="J938" s="3"/>
      <c r="K938" s="3"/>
    </row>
    <row r="939" spans="1:11" x14ac:dyDescent="0.2">
      <c r="A939" s="1"/>
      <c r="B939" s="1"/>
      <c r="C939" s="1"/>
      <c r="D939" s="1"/>
      <c r="E939" s="1"/>
      <c r="H939" s="3"/>
      <c r="I939" s="3"/>
      <c r="J939" s="3"/>
      <c r="K939" s="3"/>
    </row>
    <row r="940" spans="1:11" x14ac:dyDescent="0.2">
      <c r="A940" s="1"/>
      <c r="B940" s="1"/>
      <c r="C940" s="1"/>
      <c r="D940" s="1"/>
      <c r="E940" s="1"/>
      <c r="H940" s="3"/>
      <c r="I940" s="3"/>
      <c r="J940" s="3"/>
      <c r="K940" s="3"/>
    </row>
    <row r="941" spans="1:11" x14ac:dyDescent="0.2">
      <c r="A941" s="1"/>
      <c r="B941" s="1"/>
      <c r="C941" s="1"/>
      <c r="D941" s="1"/>
      <c r="E941" s="1"/>
      <c r="H941" s="3"/>
      <c r="I941" s="3"/>
      <c r="J941" s="3"/>
      <c r="K941" s="3"/>
    </row>
    <row r="942" spans="1:11" x14ac:dyDescent="0.2">
      <c r="A942" s="1"/>
      <c r="B942" s="1"/>
      <c r="C942" s="1"/>
      <c r="D942" s="1"/>
      <c r="E942" s="1"/>
      <c r="H942" s="3"/>
      <c r="I942" s="3"/>
      <c r="J942" s="3"/>
      <c r="K942" s="3"/>
    </row>
    <row r="943" spans="1:11" x14ac:dyDescent="0.2">
      <c r="A943" s="1"/>
      <c r="B943" s="1"/>
      <c r="C943" s="1"/>
      <c r="D943" s="1"/>
      <c r="E943" s="1"/>
      <c r="H943" s="3"/>
      <c r="I943" s="3"/>
      <c r="J943" s="3"/>
      <c r="K943" s="3"/>
    </row>
    <row r="944" spans="1:11" x14ac:dyDescent="0.2">
      <c r="A944" s="1"/>
      <c r="B944" s="1"/>
      <c r="C944" s="1"/>
      <c r="D944" s="1"/>
      <c r="E944" s="1"/>
      <c r="H944" s="3"/>
      <c r="I944" s="3"/>
      <c r="J944" s="3"/>
      <c r="K944" s="3"/>
    </row>
    <row r="945" spans="1:11" x14ac:dyDescent="0.2">
      <c r="A945" s="1"/>
      <c r="B945" s="1"/>
      <c r="C945" s="1"/>
      <c r="D945" s="1"/>
      <c r="E945" s="1"/>
      <c r="H945" s="3"/>
      <c r="I945" s="3"/>
      <c r="J945" s="3"/>
      <c r="K945" s="3"/>
    </row>
    <row r="946" spans="1:11" x14ac:dyDescent="0.2">
      <c r="A946" s="1"/>
      <c r="B946" s="1"/>
      <c r="C946" s="1"/>
      <c r="D946" s="1"/>
      <c r="E946" s="1"/>
      <c r="H946" s="3"/>
      <c r="I946" s="3"/>
      <c r="J946" s="3"/>
      <c r="K946" s="3"/>
    </row>
    <row r="947" spans="1:11" x14ac:dyDescent="0.2">
      <c r="A947" s="1"/>
      <c r="B947" s="1"/>
      <c r="C947" s="1"/>
      <c r="D947" s="1"/>
      <c r="E947" s="1"/>
      <c r="H947" s="3"/>
      <c r="I947" s="3"/>
      <c r="J947" s="3"/>
      <c r="K947" s="3"/>
    </row>
    <row r="948" spans="1:11" x14ac:dyDescent="0.2">
      <c r="A948" s="1"/>
      <c r="B948" s="1"/>
      <c r="C948" s="1"/>
      <c r="D948" s="1"/>
      <c r="E948" s="1"/>
      <c r="H948" s="3"/>
      <c r="I948" s="3"/>
      <c r="J948" s="3"/>
      <c r="K948" s="3"/>
    </row>
    <row r="949" spans="1:11" x14ac:dyDescent="0.2">
      <c r="A949" s="1"/>
      <c r="B949" s="1"/>
      <c r="C949" s="1"/>
      <c r="D949" s="1"/>
      <c r="E949" s="1"/>
      <c r="H949" s="3"/>
      <c r="I949" s="3"/>
      <c r="J949" s="3"/>
      <c r="K949" s="3"/>
    </row>
    <row r="950" spans="1:11" x14ac:dyDescent="0.2">
      <c r="A950" s="1"/>
      <c r="B950" s="1"/>
      <c r="C950" s="1"/>
      <c r="D950" s="1"/>
      <c r="E950" s="1"/>
      <c r="H950" s="3"/>
      <c r="I950" s="3"/>
      <c r="J950" s="3"/>
      <c r="K950" s="3"/>
    </row>
    <row r="951" spans="1:11" x14ac:dyDescent="0.2">
      <c r="A951" s="1"/>
      <c r="B951" s="1"/>
      <c r="C951" s="1"/>
      <c r="D951" s="1"/>
      <c r="E951" s="1"/>
      <c r="H951" s="3"/>
      <c r="I951" s="3"/>
      <c r="J951" s="3"/>
      <c r="K951" s="3"/>
    </row>
    <row r="952" spans="1:11" x14ac:dyDescent="0.2">
      <c r="A952" s="1"/>
      <c r="B952" s="1"/>
      <c r="C952" s="1"/>
      <c r="D952" s="1"/>
      <c r="E952" s="1"/>
      <c r="H952" s="3"/>
      <c r="I952" s="3"/>
      <c r="J952" s="3"/>
      <c r="K952" s="3"/>
    </row>
    <row r="953" spans="1:11" x14ac:dyDescent="0.2">
      <c r="A953" s="1"/>
      <c r="B953" s="1"/>
      <c r="C953" s="1"/>
      <c r="D953" s="1"/>
      <c r="E953" s="1"/>
      <c r="H953" s="3"/>
      <c r="I953" s="3"/>
      <c r="J953" s="3"/>
      <c r="K953" s="3"/>
    </row>
    <row r="954" spans="1:11" x14ac:dyDescent="0.2">
      <c r="A954" s="1"/>
      <c r="B954" s="1"/>
      <c r="C954" s="1"/>
      <c r="D954" s="1"/>
      <c r="E954" s="1"/>
      <c r="H954" s="3"/>
      <c r="I954" s="3"/>
      <c r="J954" s="3"/>
      <c r="K954" s="3"/>
    </row>
    <row r="955" spans="1:11" x14ac:dyDescent="0.2">
      <c r="A955" s="1"/>
      <c r="B955" s="1"/>
      <c r="C955" s="1"/>
      <c r="D955" s="1"/>
      <c r="E955" s="1"/>
      <c r="H955" s="3"/>
      <c r="I955" s="3"/>
      <c r="J955" s="3"/>
      <c r="K955" s="3"/>
    </row>
    <row r="956" spans="1:11" x14ac:dyDescent="0.2">
      <c r="A956" s="1"/>
      <c r="B956" s="1"/>
      <c r="C956" s="1"/>
      <c r="D956" s="1"/>
      <c r="E956" s="1"/>
      <c r="H956" s="3"/>
      <c r="I956" s="3"/>
      <c r="J956" s="3"/>
      <c r="K956" s="3"/>
    </row>
    <row r="957" spans="1:11" x14ac:dyDescent="0.2">
      <c r="A957" s="1"/>
      <c r="B957" s="1"/>
      <c r="C957" s="1"/>
      <c r="D957" s="1"/>
      <c r="E957" s="1"/>
      <c r="H957" s="3"/>
      <c r="I957" s="3"/>
      <c r="J957" s="3"/>
      <c r="K957" s="3"/>
    </row>
    <row r="958" spans="1:11" x14ac:dyDescent="0.2">
      <c r="A958" s="1"/>
      <c r="B958" s="1"/>
      <c r="C958" s="1"/>
      <c r="D958" s="1"/>
      <c r="E958" s="1"/>
      <c r="H958" s="3"/>
      <c r="I958" s="3"/>
      <c r="J958" s="3"/>
      <c r="K958" s="3"/>
    </row>
    <row r="959" spans="1:11" x14ac:dyDescent="0.2">
      <c r="A959" s="1"/>
      <c r="B959" s="1"/>
      <c r="C959" s="1"/>
      <c r="D959" s="1"/>
      <c r="E959" s="1"/>
      <c r="H959" s="3"/>
      <c r="I959" s="3"/>
      <c r="J959" s="3"/>
      <c r="K959" s="3"/>
    </row>
    <row r="960" spans="1:11" x14ac:dyDescent="0.2">
      <c r="A960" s="1"/>
      <c r="B960" s="1"/>
      <c r="C960" s="1"/>
      <c r="D960" s="1"/>
      <c r="E960" s="1"/>
      <c r="H960" s="3"/>
      <c r="I960" s="3"/>
      <c r="J960" s="3"/>
      <c r="K960" s="3"/>
    </row>
    <row r="961" spans="1:11" x14ac:dyDescent="0.2">
      <c r="A961" s="1"/>
      <c r="B961" s="1"/>
      <c r="C961" s="1"/>
      <c r="D961" s="1"/>
      <c r="E961" s="1"/>
      <c r="H961" s="3"/>
      <c r="I961" s="3"/>
      <c r="J961" s="3"/>
      <c r="K961" s="3"/>
    </row>
    <row r="962" spans="1:11" x14ac:dyDescent="0.2">
      <c r="A962" s="1"/>
      <c r="B962" s="1"/>
      <c r="C962" s="1"/>
      <c r="D962" s="1"/>
      <c r="E962" s="1"/>
      <c r="H962" s="3"/>
      <c r="I962" s="3"/>
      <c r="J962" s="3"/>
      <c r="K962" s="3"/>
    </row>
    <row r="963" spans="1:11" x14ac:dyDescent="0.2">
      <c r="A963" s="1"/>
      <c r="B963" s="1"/>
      <c r="C963" s="1"/>
      <c r="D963" s="1"/>
      <c r="E963" s="1"/>
      <c r="H963" s="3"/>
      <c r="I963" s="3"/>
      <c r="J963" s="3"/>
      <c r="K963" s="3"/>
    </row>
    <row r="964" spans="1:11" x14ac:dyDescent="0.2">
      <c r="A964" s="1"/>
      <c r="B964" s="1"/>
      <c r="C964" s="1"/>
      <c r="D964" s="1"/>
      <c r="E964" s="1"/>
      <c r="H964" s="3"/>
      <c r="I964" s="3"/>
      <c r="J964" s="3"/>
      <c r="K964" s="3"/>
    </row>
    <row r="965" spans="1:11" x14ac:dyDescent="0.2">
      <c r="A965" s="1"/>
      <c r="B965" s="1"/>
      <c r="C965" s="1"/>
      <c r="D965" s="1"/>
      <c r="E965" s="1"/>
      <c r="H965" s="3"/>
      <c r="I965" s="3"/>
      <c r="J965" s="3"/>
      <c r="K965" s="3"/>
    </row>
    <row r="966" spans="1:11" x14ac:dyDescent="0.2">
      <c r="A966" s="1"/>
      <c r="B966" s="1"/>
      <c r="C966" s="1"/>
      <c r="D966" s="1"/>
      <c r="E966" s="1"/>
      <c r="H966" s="3"/>
      <c r="I966" s="3"/>
      <c r="J966" s="3"/>
      <c r="K966" s="3"/>
    </row>
    <row r="967" spans="1:11" x14ac:dyDescent="0.2">
      <c r="A967" s="1"/>
      <c r="B967" s="1"/>
      <c r="C967" s="1"/>
      <c r="D967" s="1"/>
      <c r="E967" s="1"/>
      <c r="H967" s="3"/>
      <c r="I967" s="3"/>
      <c r="J967" s="3"/>
      <c r="K967" s="3"/>
    </row>
    <row r="968" spans="1:11" x14ac:dyDescent="0.2">
      <c r="A968" s="1"/>
      <c r="B968" s="1"/>
      <c r="C968" s="1"/>
      <c r="D968" s="1"/>
      <c r="E968" s="1"/>
      <c r="H968" s="3"/>
      <c r="I968" s="3"/>
      <c r="J968" s="3"/>
      <c r="K968" s="3"/>
    </row>
    <row r="969" spans="1:11" x14ac:dyDescent="0.2">
      <c r="A969" s="1"/>
      <c r="B969" s="1"/>
      <c r="C969" s="1"/>
      <c r="D969" s="1"/>
      <c r="E969" s="1"/>
      <c r="H969" s="3"/>
      <c r="I969" s="3"/>
      <c r="J969" s="3"/>
      <c r="K969" s="3"/>
    </row>
    <row r="970" spans="1:11" x14ac:dyDescent="0.2">
      <c r="A970" s="1"/>
      <c r="B970" s="1"/>
      <c r="C970" s="1"/>
      <c r="D970" s="1"/>
      <c r="E970" s="1"/>
      <c r="H970" s="3"/>
      <c r="I970" s="3"/>
      <c r="J970" s="3"/>
      <c r="K970" s="3"/>
    </row>
    <row r="971" spans="1:11" x14ac:dyDescent="0.2">
      <c r="A971" s="1"/>
      <c r="B971" s="1"/>
      <c r="C971" s="1"/>
      <c r="D971" s="1"/>
      <c r="E971" s="1"/>
      <c r="H971" s="3"/>
      <c r="I971" s="3"/>
      <c r="J971" s="3"/>
      <c r="K971" s="3"/>
    </row>
    <row r="972" spans="1:11" x14ac:dyDescent="0.2">
      <c r="A972" s="1"/>
      <c r="B972" s="1"/>
      <c r="C972" s="1"/>
      <c r="D972" s="1"/>
      <c r="E972" s="1"/>
      <c r="H972" s="3"/>
      <c r="I972" s="3"/>
      <c r="J972" s="3"/>
      <c r="K972" s="3"/>
    </row>
    <row r="973" spans="1:11" x14ac:dyDescent="0.2">
      <c r="A973" s="1"/>
      <c r="B973" s="1"/>
      <c r="C973" s="1"/>
      <c r="D973" s="1"/>
      <c r="E973" s="1"/>
      <c r="H973" s="3"/>
      <c r="I973" s="3"/>
      <c r="J973" s="3"/>
      <c r="K973" s="3"/>
    </row>
    <row r="974" spans="1:11" x14ac:dyDescent="0.2">
      <c r="A974" s="1"/>
      <c r="B974" s="1"/>
      <c r="C974" s="1"/>
      <c r="D974" s="1"/>
      <c r="E974" s="1"/>
      <c r="H974" s="3"/>
      <c r="I974" s="3"/>
      <c r="J974" s="3"/>
      <c r="K974" s="3"/>
    </row>
    <row r="975" spans="1:11" x14ac:dyDescent="0.2">
      <c r="A975" s="1"/>
      <c r="B975" s="1"/>
      <c r="C975" s="1"/>
      <c r="D975" s="1"/>
      <c r="E975" s="1"/>
      <c r="H975" s="3"/>
      <c r="I975" s="3"/>
      <c r="J975" s="3"/>
      <c r="K975" s="3"/>
    </row>
    <row r="976" spans="1:11" x14ac:dyDescent="0.2">
      <c r="A976" s="1"/>
      <c r="B976" s="1"/>
      <c r="C976" s="1"/>
      <c r="D976" s="1"/>
      <c r="E976" s="1"/>
      <c r="H976" s="3"/>
      <c r="I976" s="3"/>
      <c r="J976" s="3"/>
      <c r="K976" s="3"/>
    </row>
    <row r="977" spans="1:11" x14ac:dyDescent="0.2">
      <c r="A977" s="1"/>
      <c r="B977" s="1"/>
      <c r="C977" s="1"/>
      <c r="D977" s="1"/>
      <c r="E977" s="1"/>
      <c r="H977" s="3"/>
      <c r="I977" s="3"/>
      <c r="J977" s="3"/>
      <c r="K977" s="3"/>
    </row>
    <row r="978" spans="1:11" x14ac:dyDescent="0.2">
      <c r="A978" s="1"/>
      <c r="B978" s="1"/>
      <c r="C978" s="1"/>
      <c r="D978" s="1"/>
      <c r="E978" s="1"/>
      <c r="H978" s="3"/>
      <c r="I978" s="3"/>
      <c r="J978" s="3"/>
      <c r="K978" s="3"/>
    </row>
    <row r="979" spans="1:11" x14ac:dyDescent="0.2">
      <c r="A979" s="1"/>
      <c r="B979" s="1"/>
      <c r="C979" s="1"/>
      <c r="D979" s="1"/>
      <c r="E979" s="1"/>
      <c r="H979" s="3"/>
      <c r="I979" s="3"/>
      <c r="J979" s="3"/>
      <c r="K979" s="3"/>
    </row>
    <row r="980" spans="1:11" x14ac:dyDescent="0.2">
      <c r="A980" s="1"/>
      <c r="B980" s="1"/>
      <c r="C980" s="1"/>
      <c r="D980" s="1"/>
      <c r="E980" s="1"/>
      <c r="H980" s="3"/>
      <c r="I980" s="3"/>
      <c r="J980" s="3"/>
      <c r="K980" s="3"/>
    </row>
    <row r="981" spans="1:11" x14ac:dyDescent="0.2">
      <c r="A981" s="1"/>
      <c r="B981" s="1"/>
      <c r="C981" s="1"/>
      <c r="D981" s="1"/>
      <c r="E981" s="1"/>
      <c r="H981" s="3"/>
      <c r="I981" s="3"/>
      <c r="J981" s="3"/>
      <c r="K981" s="3"/>
    </row>
    <row r="982" spans="1:11" x14ac:dyDescent="0.2">
      <c r="A982" s="1"/>
      <c r="B982" s="1"/>
      <c r="C982" s="1"/>
      <c r="D982" s="1"/>
      <c r="E982" s="1"/>
      <c r="H982" s="3"/>
      <c r="I982" s="3"/>
      <c r="J982" s="3"/>
      <c r="K982" s="3"/>
    </row>
    <row r="983" spans="1:11" x14ac:dyDescent="0.2">
      <c r="A983" s="1"/>
      <c r="B983" s="1"/>
      <c r="C983" s="1"/>
      <c r="D983" s="1"/>
      <c r="E983" s="1"/>
      <c r="H983" s="3"/>
      <c r="I983" s="3"/>
      <c r="J983" s="3"/>
      <c r="K983" s="3"/>
    </row>
    <row r="984" spans="1:11" x14ac:dyDescent="0.2">
      <c r="A984" s="1"/>
      <c r="B984" s="1"/>
      <c r="C984" s="1"/>
      <c r="D984" s="1"/>
      <c r="E984" s="1"/>
      <c r="H984" s="3"/>
      <c r="I984" s="3"/>
      <c r="J984" s="3"/>
      <c r="K984" s="3"/>
    </row>
    <row r="985" spans="1:11" x14ac:dyDescent="0.2">
      <c r="A985" s="1"/>
      <c r="B985" s="1"/>
      <c r="C985" s="1"/>
      <c r="D985" s="1"/>
      <c r="E985" s="1"/>
      <c r="H985" s="3"/>
      <c r="I985" s="3"/>
      <c r="J985" s="3"/>
      <c r="K985" s="3"/>
    </row>
    <row r="986" spans="1:11" x14ac:dyDescent="0.2">
      <c r="A986" s="1"/>
      <c r="B986" s="1"/>
      <c r="C986" s="1"/>
      <c r="D986" s="1"/>
      <c r="E986" s="1"/>
      <c r="H986" s="3"/>
      <c r="I986" s="3"/>
      <c r="J986" s="3"/>
      <c r="K986" s="3"/>
    </row>
    <row r="987" spans="1:11" x14ac:dyDescent="0.2">
      <c r="A987" s="1"/>
      <c r="B987" s="1"/>
      <c r="C987" s="1"/>
      <c r="D987" s="1"/>
      <c r="E987" s="1"/>
      <c r="H987" s="3"/>
      <c r="I987" s="3"/>
      <c r="J987" s="3"/>
      <c r="K987" s="3"/>
    </row>
    <row r="988" spans="1:11" x14ac:dyDescent="0.2">
      <c r="A988" s="1"/>
      <c r="B988" s="1"/>
      <c r="C988" s="1"/>
      <c r="D988" s="1"/>
      <c r="E988" s="1"/>
      <c r="H988" s="3"/>
      <c r="I988" s="3"/>
      <c r="J988" s="3"/>
      <c r="K988" s="3"/>
    </row>
    <row r="989" spans="1:11" x14ac:dyDescent="0.2">
      <c r="A989" s="1"/>
      <c r="B989" s="1"/>
      <c r="C989" s="1"/>
      <c r="D989" s="1"/>
      <c r="E989" s="1"/>
      <c r="H989" s="3"/>
      <c r="I989" s="3"/>
      <c r="J989" s="3"/>
      <c r="K989" s="3"/>
    </row>
    <row r="990" spans="1:11" x14ac:dyDescent="0.2">
      <c r="A990" s="1"/>
      <c r="B990" s="1"/>
      <c r="C990" s="1"/>
      <c r="D990" s="1"/>
      <c r="E990" s="1"/>
      <c r="H990" s="3"/>
      <c r="I990" s="3"/>
      <c r="J990" s="3"/>
      <c r="K990" s="3"/>
    </row>
    <row r="991" spans="1:11" x14ac:dyDescent="0.2">
      <c r="A991" s="1"/>
      <c r="B991" s="1"/>
      <c r="C991" s="1"/>
      <c r="D991" s="1"/>
      <c r="E991" s="1"/>
      <c r="H991" s="3"/>
      <c r="I991" s="3"/>
      <c r="J991" s="3"/>
      <c r="K991" s="3"/>
    </row>
    <row r="992" spans="1:11" x14ac:dyDescent="0.2">
      <c r="A992" s="1"/>
      <c r="B992" s="1"/>
      <c r="C992" s="1"/>
      <c r="D992" s="1"/>
      <c r="E992" s="1"/>
      <c r="H992" s="3"/>
      <c r="I992" s="3"/>
      <c r="J992" s="3"/>
      <c r="K992" s="3"/>
    </row>
    <row r="993" spans="1:11" x14ac:dyDescent="0.2">
      <c r="A993" s="1"/>
      <c r="B993" s="1"/>
      <c r="C993" s="1"/>
      <c r="D993" s="1"/>
      <c r="E993" s="1"/>
      <c r="H993" s="3"/>
      <c r="I993" s="3"/>
      <c r="J993" s="3"/>
      <c r="K993" s="3"/>
    </row>
    <row r="994" spans="1:11" x14ac:dyDescent="0.2">
      <c r="A994" s="1"/>
      <c r="B994" s="1"/>
      <c r="C994" s="1"/>
      <c r="D994" s="1"/>
      <c r="E994" s="1"/>
      <c r="H994" s="3"/>
      <c r="I994" s="3"/>
      <c r="J994" s="3"/>
      <c r="K994" s="3"/>
    </row>
    <row r="995" spans="1:11" x14ac:dyDescent="0.2">
      <c r="A995" s="1"/>
      <c r="B995" s="1"/>
      <c r="C995" s="1"/>
      <c r="D995" s="1"/>
      <c r="E995" s="1"/>
      <c r="H995" s="3"/>
      <c r="I995" s="3"/>
      <c r="J995" s="3"/>
      <c r="K995" s="3"/>
    </row>
    <row r="996" spans="1:11" x14ac:dyDescent="0.2">
      <c r="A996" s="1"/>
      <c r="B996" s="1"/>
      <c r="C996" s="1"/>
      <c r="D996" s="1"/>
      <c r="E996" s="1"/>
      <c r="H996" s="3"/>
      <c r="I996" s="3"/>
      <c r="J996" s="3"/>
      <c r="K996" s="3"/>
    </row>
    <row r="997" spans="1:11" x14ac:dyDescent="0.2">
      <c r="A997" s="1"/>
      <c r="B997" s="1"/>
      <c r="C997" s="1"/>
      <c r="D997" s="1"/>
      <c r="E997" s="1"/>
      <c r="H997" s="3"/>
      <c r="I997" s="3"/>
      <c r="J997" s="3"/>
      <c r="K997" s="3"/>
    </row>
    <row r="998" spans="1:11" x14ac:dyDescent="0.2">
      <c r="A998" s="1"/>
      <c r="B998" s="1"/>
      <c r="C998" s="1"/>
      <c r="D998" s="1"/>
      <c r="E998" s="1"/>
      <c r="H998" s="3"/>
      <c r="I998" s="3"/>
      <c r="J998" s="3"/>
      <c r="K998" s="3"/>
    </row>
    <row r="999" spans="1:11" x14ac:dyDescent="0.2">
      <c r="A999" s="1"/>
      <c r="B999" s="1"/>
      <c r="C999" s="1"/>
      <c r="D999" s="1"/>
      <c r="E999" s="1"/>
      <c r="H999" s="3"/>
      <c r="I999" s="3"/>
      <c r="J999" s="3"/>
      <c r="K999" s="3"/>
    </row>
    <row r="1000" spans="1:11" x14ac:dyDescent="0.2">
      <c r="A1000" s="1"/>
      <c r="B1000" s="1"/>
      <c r="C1000" s="1"/>
      <c r="D1000" s="1"/>
      <c r="E1000" s="1"/>
      <c r="H1000" s="3"/>
      <c r="I1000" s="3"/>
      <c r="J1000" s="3"/>
      <c r="K1000" s="3"/>
    </row>
    <row r="1001" spans="1:11" x14ac:dyDescent="0.2">
      <c r="A1001" s="1"/>
      <c r="B1001" s="1"/>
      <c r="C1001" s="1"/>
      <c r="D1001" s="1"/>
      <c r="E1001" s="1"/>
      <c r="H1001" s="3"/>
      <c r="I1001" s="3"/>
      <c r="J1001" s="3"/>
      <c r="K1001" s="3"/>
    </row>
    <row r="1002" spans="1:11" x14ac:dyDescent="0.2">
      <c r="A1002" s="1"/>
      <c r="B1002" s="1"/>
      <c r="C1002" s="1"/>
      <c r="D1002" s="1"/>
      <c r="E1002" s="1"/>
      <c r="H1002" s="3"/>
      <c r="I1002" s="3"/>
      <c r="J1002" s="3"/>
      <c r="K1002" s="3"/>
    </row>
    <row r="1003" spans="1:11" x14ac:dyDescent="0.2">
      <c r="A1003" s="1"/>
      <c r="B1003" s="1"/>
      <c r="C1003" s="1"/>
      <c r="D1003" s="1"/>
      <c r="E1003" s="1"/>
      <c r="H1003" s="3"/>
      <c r="I1003" s="3"/>
      <c r="J1003" s="3"/>
      <c r="K1003" s="3"/>
    </row>
    <row r="1004" spans="1:11" x14ac:dyDescent="0.2">
      <c r="A1004" s="1"/>
      <c r="B1004" s="1"/>
      <c r="C1004" s="1"/>
      <c r="D1004" s="1"/>
      <c r="E1004" s="1"/>
      <c r="H1004" s="3"/>
      <c r="I1004" s="3"/>
      <c r="J1004" s="3"/>
      <c r="K1004" s="3"/>
    </row>
    <row r="1005" spans="1:11" x14ac:dyDescent="0.2">
      <c r="A1005" s="1"/>
      <c r="B1005" s="1"/>
      <c r="C1005" s="1"/>
      <c r="D1005" s="1"/>
      <c r="E1005" s="1"/>
      <c r="H1005" s="3"/>
      <c r="I1005" s="3"/>
      <c r="J1005" s="3"/>
      <c r="K1005" s="3"/>
    </row>
    <row r="1006" spans="1:11" x14ac:dyDescent="0.2">
      <c r="A1006" s="1"/>
      <c r="B1006" s="1"/>
      <c r="C1006" s="1"/>
      <c r="D1006" s="1"/>
      <c r="E1006" s="1"/>
      <c r="H1006" s="3"/>
      <c r="I1006" s="3"/>
      <c r="J1006" s="3"/>
      <c r="K1006" s="3"/>
    </row>
    <row r="1007" spans="1:11" x14ac:dyDescent="0.2">
      <c r="A1007" s="1"/>
      <c r="B1007" s="1"/>
      <c r="C1007" s="1"/>
      <c r="D1007" s="1"/>
      <c r="E1007" s="1"/>
      <c r="H1007" s="3"/>
      <c r="I1007" s="3"/>
      <c r="J1007" s="3"/>
      <c r="K1007" s="3"/>
    </row>
    <row r="1008" spans="1:11" x14ac:dyDescent="0.2">
      <c r="A1008" s="1"/>
      <c r="B1008" s="1"/>
      <c r="C1008" s="1"/>
      <c r="D1008" s="1"/>
      <c r="E1008" s="1"/>
      <c r="H1008" s="3"/>
      <c r="I1008" s="3"/>
      <c r="J1008" s="3"/>
      <c r="K1008" s="3"/>
    </row>
    <row r="1009" spans="1:11" x14ac:dyDescent="0.2">
      <c r="A1009" s="1"/>
      <c r="B1009" s="1"/>
      <c r="C1009" s="1"/>
      <c r="D1009" s="1"/>
      <c r="E1009" s="1"/>
      <c r="H1009" s="3"/>
      <c r="I1009" s="3"/>
      <c r="J1009" s="3"/>
      <c r="K1009" s="3"/>
    </row>
    <row r="1010" spans="1:11" x14ac:dyDescent="0.2">
      <c r="A1010" s="1"/>
      <c r="B1010" s="1"/>
      <c r="C1010" s="1"/>
      <c r="D1010" s="1"/>
      <c r="E1010" s="1"/>
      <c r="H1010" s="3"/>
      <c r="I1010" s="3"/>
      <c r="J1010" s="3"/>
      <c r="K1010" s="3"/>
    </row>
    <row r="1011" spans="1:11" x14ac:dyDescent="0.2">
      <c r="A1011" s="1"/>
      <c r="B1011" s="1"/>
      <c r="C1011" s="1"/>
      <c r="D1011" s="1"/>
      <c r="E1011" s="1"/>
      <c r="H1011" s="3"/>
      <c r="I1011" s="3"/>
      <c r="J1011" s="3"/>
      <c r="K1011" s="3"/>
    </row>
    <row r="1012" spans="1:11" x14ac:dyDescent="0.2">
      <c r="A1012" s="1"/>
      <c r="B1012" s="1"/>
      <c r="C1012" s="1"/>
      <c r="D1012" s="1"/>
      <c r="E1012" s="1"/>
      <c r="H1012" s="3"/>
      <c r="I1012" s="3"/>
      <c r="J1012" s="3"/>
      <c r="K1012" s="3"/>
    </row>
    <row r="1013" spans="1:11" x14ac:dyDescent="0.2">
      <c r="A1013" s="1"/>
      <c r="B1013" s="1"/>
      <c r="C1013" s="1"/>
      <c r="D1013" s="1"/>
      <c r="E1013" s="1"/>
      <c r="H1013" s="3"/>
      <c r="I1013" s="3"/>
      <c r="J1013" s="3"/>
      <c r="K1013" s="3"/>
    </row>
    <row r="1014" spans="1:11" x14ac:dyDescent="0.2">
      <c r="A1014" s="1"/>
      <c r="B1014" s="1"/>
      <c r="C1014" s="1"/>
      <c r="D1014" s="1"/>
      <c r="E1014" s="1"/>
      <c r="H1014" s="3"/>
      <c r="I1014" s="3"/>
      <c r="J1014" s="3"/>
      <c r="K1014" s="3"/>
    </row>
    <row r="1015" spans="1:11" x14ac:dyDescent="0.2">
      <c r="A1015" s="1"/>
      <c r="B1015" s="1"/>
      <c r="C1015" s="1"/>
      <c r="D1015" s="1"/>
      <c r="E1015" s="1"/>
      <c r="H1015" s="3"/>
      <c r="I1015" s="3"/>
      <c r="J1015" s="3"/>
      <c r="K1015" s="3"/>
    </row>
    <row r="1016" spans="1:11" x14ac:dyDescent="0.2">
      <c r="A1016" s="1"/>
      <c r="B1016" s="1"/>
      <c r="C1016" s="1"/>
      <c r="D1016" s="1"/>
      <c r="E1016" s="1"/>
      <c r="H1016" s="3"/>
      <c r="I1016" s="3"/>
      <c r="J1016" s="3"/>
      <c r="K1016" s="3"/>
    </row>
    <row r="1017" spans="1:11" x14ac:dyDescent="0.2">
      <c r="A1017" s="1"/>
      <c r="B1017" s="1"/>
      <c r="C1017" s="1"/>
      <c r="D1017" s="1"/>
      <c r="E1017" s="1"/>
      <c r="H1017" s="3"/>
      <c r="I1017" s="3"/>
      <c r="J1017" s="3"/>
      <c r="K1017" s="3"/>
    </row>
    <row r="1018" spans="1:11" x14ac:dyDescent="0.2">
      <c r="A1018" s="1"/>
      <c r="B1018" s="1"/>
      <c r="C1018" s="1"/>
      <c r="D1018" s="1"/>
      <c r="E1018" s="1"/>
      <c r="H1018" s="3"/>
      <c r="I1018" s="3"/>
      <c r="J1018" s="3"/>
      <c r="K1018" s="3"/>
    </row>
    <row r="1019" spans="1:11" x14ac:dyDescent="0.2">
      <c r="A1019" s="1"/>
      <c r="B1019" s="1"/>
      <c r="C1019" s="1"/>
      <c r="D1019" s="1"/>
      <c r="E1019" s="1"/>
      <c r="H1019" s="3"/>
      <c r="I1019" s="3"/>
      <c r="J1019" s="3"/>
      <c r="K1019" s="3"/>
    </row>
    <row r="1020" spans="1:11" x14ac:dyDescent="0.2">
      <c r="A1020" s="1"/>
      <c r="B1020" s="1"/>
      <c r="C1020" s="1"/>
      <c r="D1020" s="1"/>
      <c r="E1020" s="1"/>
      <c r="H1020" s="3"/>
      <c r="I1020" s="3"/>
      <c r="J1020" s="3"/>
      <c r="K1020" s="3"/>
    </row>
    <row r="1021" spans="1:11" x14ac:dyDescent="0.2">
      <c r="A1021" s="1"/>
      <c r="B1021" s="1"/>
      <c r="C1021" s="1"/>
      <c r="D1021" s="1"/>
      <c r="E1021" s="1"/>
      <c r="H1021" s="3"/>
      <c r="I1021" s="3"/>
      <c r="J1021" s="3"/>
      <c r="K1021" s="3"/>
    </row>
    <row r="1022" spans="1:11" x14ac:dyDescent="0.2">
      <c r="A1022" s="1"/>
      <c r="B1022" s="1"/>
      <c r="C1022" s="1"/>
      <c r="D1022" s="1"/>
      <c r="E1022" s="1"/>
      <c r="H1022" s="3"/>
      <c r="I1022" s="3"/>
      <c r="J1022" s="3"/>
      <c r="K1022" s="3"/>
    </row>
    <row r="1023" spans="1:11" x14ac:dyDescent="0.2">
      <c r="A1023" s="1"/>
      <c r="B1023" s="1"/>
      <c r="C1023" s="1"/>
      <c r="D1023" s="1"/>
      <c r="E1023" s="1"/>
      <c r="H1023" s="3"/>
      <c r="I1023" s="3"/>
      <c r="J1023" s="3"/>
      <c r="K1023" s="3"/>
    </row>
    <row r="1024" spans="1:11" x14ac:dyDescent="0.2">
      <c r="A1024" s="1"/>
      <c r="B1024" s="1"/>
      <c r="C1024" s="1"/>
      <c r="D1024" s="1"/>
      <c r="E1024" s="1"/>
      <c r="H1024" s="3"/>
      <c r="I1024" s="3"/>
      <c r="J1024" s="3"/>
      <c r="K1024" s="3"/>
    </row>
    <row r="1025" spans="1:11" x14ac:dyDescent="0.2">
      <c r="A1025" s="1"/>
      <c r="B1025" s="1"/>
      <c r="C1025" s="1"/>
      <c r="D1025" s="1"/>
      <c r="E1025" s="1"/>
      <c r="H1025" s="3"/>
      <c r="I1025" s="3"/>
      <c r="J1025" s="3"/>
      <c r="K1025" s="3"/>
    </row>
    <row r="1026" spans="1:11" x14ac:dyDescent="0.2">
      <c r="A1026" s="1"/>
      <c r="B1026" s="1"/>
      <c r="C1026" s="1"/>
      <c r="D1026" s="1"/>
      <c r="E1026" s="1"/>
      <c r="H1026" s="3"/>
      <c r="I1026" s="3"/>
      <c r="J1026" s="3"/>
      <c r="K1026" s="3"/>
    </row>
    <row r="1027" spans="1:11" x14ac:dyDescent="0.2">
      <c r="A1027" s="1"/>
      <c r="B1027" s="1"/>
      <c r="C1027" s="1"/>
      <c r="D1027" s="1"/>
      <c r="E1027" s="1"/>
      <c r="H1027" s="3"/>
      <c r="I1027" s="3"/>
      <c r="J1027" s="3"/>
      <c r="K1027" s="3"/>
    </row>
    <row r="1028" spans="1:11" x14ac:dyDescent="0.2">
      <c r="A1028" s="1"/>
      <c r="B1028" s="1"/>
      <c r="C1028" s="1"/>
      <c r="D1028" s="1"/>
      <c r="E1028" s="1"/>
      <c r="H1028" s="3"/>
      <c r="I1028" s="3"/>
      <c r="J1028" s="3"/>
      <c r="K1028" s="3"/>
    </row>
    <row r="1029" spans="1:11" x14ac:dyDescent="0.2">
      <c r="A1029" s="1"/>
      <c r="B1029" s="1"/>
      <c r="C1029" s="1"/>
      <c r="D1029" s="1"/>
      <c r="E1029" s="1"/>
      <c r="H1029" s="3"/>
      <c r="I1029" s="3"/>
      <c r="J1029" s="3"/>
      <c r="K1029" s="3"/>
    </row>
    <row r="1030" spans="1:11" x14ac:dyDescent="0.2">
      <c r="A1030" s="1"/>
      <c r="B1030" s="1"/>
      <c r="C1030" s="1"/>
      <c r="D1030" s="1"/>
      <c r="E1030" s="1"/>
      <c r="H1030" s="3"/>
      <c r="I1030" s="3"/>
      <c r="J1030" s="3"/>
      <c r="K1030" s="3"/>
    </row>
    <row r="1031" spans="1:11" x14ac:dyDescent="0.2">
      <c r="A1031" s="1"/>
      <c r="B1031" s="1"/>
      <c r="C1031" s="1"/>
      <c r="D1031" s="1"/>
      <c r="E1031" s="1"/>
      <c r="H1031" s="3"/>
      <c r="I1031" s="3"/>
      <c r="J1031" s="3"/>
      <c r="K1031" s="3"/>
    </row>
    <row r="1032" spans="1:11" x14ac:dyDescent="0.2">
      <c r="A1032" s="1"/>
      <c r="B1032" s="1"/>
      <c r="C1032" s="1"/>
      <c r="D1032" s="1"/>
      <c r="E1032" s="1"/>
      <c r="H1032" s="3"/>
      <c r="I1032" s="3"/>
      <c r="J1032" s="3"/>
      <c r="K1032" s="3"/>
    </row>
    <row r="1033" spans="1:11" x14ac:dyDescent="0.2">
      <c r="A1033" s="1"/>
      <c r="B1033" s="1"/>
      <c r="C1033" s="1"/>
      <c r="D1033" s="1"/>
      <c r="E1033" s="1"/>
      <c r="H1033" s="3"/>
      <c r="I1033" s="3"/>
      <c r="J1033" s="3"/>
      <c r="K1033" s="3"/>
    </row>
    <row r="1034" spans="1:11" x14ac:dyDescent="0.2">
      <c r="A1034" s="1"/>
      <c r="B1034" s="1"/>
      <c r="C1034" s="1"/>
      <c r="D1034" s="1"/>
      <c r="E1034" s="1"/>
      <c r="H1034" s="3"/>
      <c r="I1034" s="3"/>
      <c r="J1034" s="3"/>
      <c r="K1034" s="3"/>
    </row>
    <row r="1035" spans="1:11" x14ac:dyDescent="0.2">
      <c r="A1035" s="1"/>
      <c r="B1035" s="1"/>
      <c r="C1035" s="1"/>
      <c r="D1035" s="1"/>
      <c r="E1035" s="1"/>
      <c r="H1035" s="3"/>
      <c r="I1035" s="3"/>
      <c r="J1035" s="3"/>
      <c r="K1035" s="3"/>
    </row>
    <row r="1036" spans="1:11" x14ac:dyDescent="0.2">
      <c r="A1036" s="1"/>
      <c r="B1036" s="1"/>
      <c r="C1036" s="1"/>
      <c r="D1036" s="1"/>
      <c r="E1036" s="1"/>
      <c r="H1036" s="3"/>
      <c r="I1036" s="3"/>
      <c r="J1036" s="3"/>
      <c r="K1036" s="3"/>
    </row>
    <row r="1037" spans="1:11" x14ac:dyDescent="0.2">
      <c r="A1037" s="1"/>
      <c r="B1037" s="1"/>
      <c r="C1037" s="1"/>
      <c r="D1037" s="1"/>
      <c r="E1037" s="1"/>
      <c r="H1037" s="3"/>
      <c r="I1037" s="3"/>
      <c r="J1037" s="3"/>
      <c r="K1037" s="3"/>
    </row>
    <row r="1038" spans="1:11" x14ac:dyDescent="0.2">
      <c r="A1038" s="1"/>
      <c r="B1038" s="1"/>
      <c r="C1038" s="1"/>
      <c r="D1038" s="1"/>
      <c r="E1038" s="1"/>
      <c r="H1038" s="3"/>
      <c r="I1038" s="3"/>
      <c r="J1038" s="3"/>
      <c r="K1038" s="3"/>
    </row>
    <row r="1039" spans="1:11" x14ac:dyDescent="0.2">
      <c r="A1039" s="1"/>
      <c r="B1039" s="1"/>
      <c r="C1039" s="1"/>
      <c r="D1039" s="1"/>
      <c r="E1039" s="1"/>
      <c r="H1039" s="3"/>
      <c r="I1039" s="3"/>
      <c r="J1039" s="3"/>
      <c r="K1039" s="3"/>
    </row>
    <row r="1040" spans="1:11" x14ac:dyDescent="0.2">
      <c r="A1040" s="1"/>
      <c r="B1040" s="1"/>
      <c r="C1040" s="1"/>
      <c r="D1040" s="1"/>
      <c r="E1040" s="1"/>
      <c r="H1040" s="3"/>
      <c r="I1040" s="3"/>
      <c r="J1040" s="3"/>
      <c r="K1040" s="3"/>
    </row>
    <row r="1041" spans="1:11" x14ac:dyDescent="0.2">
      <c r="A1041" s="1"/>
      <c r="B1041" s="1"/>
      <c r="C1041" s="1"/>
      <c r="D1041" s="1"/>
      <c r="E1041" s="1"/>
      <c r="H1041" s="3"/>
      <c r="I1041" s="3"/>
      <c r="J1041" s="3"/>
      <c r="K1041" s="3"/>
    </row>
    <row r="1042" spans="1:11" x14ac:dyDescent="0.2">
      <c r="A1042" s="1"/>
      <c r="B1042" s="1"/>
      <c r="C1042" s="1"/>
      <c r="D1042" s="1"/>
      <c r="E1042" s="1"/>
      <c r="H1042" s="3"/>
      <c r="I1042" s="3"/>
      <c r="J1042" s="3"/>
      <c r="K1042" s="3"/>
    </row>
    <row r="1043" spans="1:11" x14ac:dyDescent="0.2">
      <c r="A1043" s="1"/>
      <c r="B1043" s="1"/>
      <c r="C1043" s="1"/>
      <c r="D1043" s="1"/>
      <c r="E1043" s="1"/>
      <c r="H1043" s="3"/>
      <c r="I1043" s="3"/>
      <c r="J1043" s="3"/>
      <c r="K1043" s="3"/>
    </row>
    <row r="1044" spans="1:11" x14ac:dyDescent="0.2">
      <c r="A1044" s="1"/>
      <c r="B1044" s="1"/>
      <c r="C1044" s="1"/>
      <c r="D1044" s="1"/>
      <c r="E1044" s="1"/>
      <c r="H1044" s="3"/>
      <c r="I1044" s="3"/>
      <c r="J1044" s="3"/>
      <c r="K1044" s="3"/>
    </row>
    <row r="1045" spans="1:11" x14ac:dyDescent="0.2">
      <c r="A1045" s="1"/>
      <c r="B1045" s="1"/>
      <c r="C1045" s="1"/>
      <c r="D1045" s="1"/>
      <c r="E1045" s="1"/>
      <c r="H1045" s="3"/>
      <c r="I1045" s="3"/>
      <c r="J1045" s="3"/>
      <c r="K1045" s="3"/>
    </row>
    <row r="1046" spans="1:11" x14ac:dyDescent="0.2">
      <c r="A1046" s="1"/>
      <c r="B1046" s="1"/>
      <c r="C1046" s="1"/>
      <c r="D1046" s="1"/>
      <c r="E1046" s="1"/>
      <c r="H1046" s="3"/>
      <c r="I1046" s="3"/>
      <c r="J1046" s="3"/>
      <c r="K1046" s="3"/>
    </row>
    <row r="1047" spans="1:11" x14ac:dyDescent="0.2">
      <c r="A1047" s="1"/>
      <c r="B1047" s="1"/>
      <c r="C1047" s="1"/>
      <c r="D1047" s="1"/>
      <c r="E1047" s="1"/>
      <c r="H1047" s="3"/>
      <c r="I1047" s="3"/>
      <c r="J1047" s="3"/>
      <c r="K1047" s="3"/>
    </row>
    <row r="1048" spans="1:11" x14ac:dyDescent="0.2">
      <c r="A1048" s="1"/>
      <c r="B1048" s="1"/>
      <c r="C1048" s="1"/>
      <c r="D1048" s="1"/>
      <c r="E1048" s="1"/>
      <c r="H1048" s="3"/>
      <c r="I1048" s="3"/>
      <c r="J1048" s="3"/>
      <c r="K1048" s="3"/>
    </row>
    <row r="1049" spans="1:11" x14ac:dyDescent="0.2">
      <c r="A1049" s="1"/>
      <c r="B1049" s="1"/>
      <c r="C1049" s="1"/>
      <c r="D1049" s="1"/>
      <c r="E1049" s="1"/>
      <c r="H1049" s="3"/>
      <c r="I1049" s="3"/>
      <c r="J1049" s="3"/>
      <c r="K1049" s="3"/>
    </row>
    <row r="1050" spans="1:11" x14ac:dyDescent="0.2">
      <c r="A1050" s="1"/>
      <c r="B1050" s="1"/>
      <c r="C1050" s="1"/>
      <c r="D1050" s="1"/>
      <c r="E1050" s="1"/>
      <c r="H1050" s="3"/>
      <c r="I1050" s="3"/>
      <c r="J1050" s="3"/>
      <c r="K1050" s="3"/>
    </row>
    <row r="1051" spans="1:11" x14ac:dyDescent="0.2">
      <c r="A1051" s="1"/>
      <c r="B1051" s="1"/>
      <c r="C1051" s="1"/>
      <c r="D1051" s="1"/>
      <c r="E1051" s="1"/>
      <c r="H1051" s="3"/>
      <c r="I1051" s="3"/>
      <c r="J1051" s="3"/>
      <c r="K1051" s="3"/>
    </row>
    <row r="1052" spans="1:11" x14ac:dyDescent="0.2">
      <c r="A1052" s="1"/>
      <c r="B1052" s="1"/>
      <c r="C1052" s="1"/>
      <c r="D1052" s="1"/>
      <c r="E1052" s="1"/>
      <c r="H1052" s="3"/>
      <c r="I1052" s="3"/>
      <c r="J1052" s="3"/>
      <c r="K1052" s="3"/>
    </row>
    <row r="1053" spans="1:11" x14ac:dyDescent="0.2">
      <c r="A1053" s="1"/>
      <c r="B1053" s="1"/>
      <c r="C1053" s="1"/>
      <c r="D1053" s="1"/>
      <c r="E1053" s="1"/>
      <c r="H1053" s="3"/>
      <c r="I1053" s="3"/>
      <c r="J1053" s="3"/>
      <c r="K1053" s="3"/>
    </row>
    <row r="1054" spans="1:11" x14ac:dyDescent="0.2">
      <c r="A1054" s="1"/>
      <c r="B1054" s="1"/>
      <c r="C1054" s="1"/>
      <c r="D1054" s="1"/>
      <c r="E1054" s="1"/>
      <c r="H1054" s="3"/>
      <c r="I1054" s="3"/>
      <c r="J1054" s="3"/>
      <c r="K1054" s="3"/>
    </row>
    <row r="1055" spans="1:11" x14ac:dyDescent="0.2">
      <c r="A1055" s="1"/>
      <c r="B1055" s="1"/>
      <c r="C1055" s="1"/>
      <c r="D1055" s="1"/>
      <c r="E1055" s="1"/>
      <c r="H1055" s="3"/>
      <c r="I1055" s="3"/>
      <c r="J1055" s="3"/>
      <c r="K1055" s="3"/>
    </row>
    <row r="1056" spans="1:11" x14ac:dyDescent="0.2">
      <c r="A1056" s="1"/>
      <c r="B1056" s="1"/>
      <c r="C1056" s="1"/>
      <c r="D1056" s="1"/>
      <c r="E1056" s="1"/>
      <c r="H1056" s="3"/>
      <c r="I1056" s="3"/>
      <c r="J1056" s="3"/>
      <c r="K1056" s="3"/>
    </row>
    <row r="1057" spans="1:11" x14ac:dyDescent="0.2">
      <c r="A1057" s="1"/>
      <c r="B1057" s="1"/>
      <c r="C1057" s="1"/>
      <c r="D1057" s="1"/>
      <c r="E1057" s="1"/>
      <c r="H1057" s="3"/>
      <c r="I1057" s="3"/>
      <c r="J1057" s="3"/>
      <c r="K1057" s="3"/>
    </row>
    <row r="1058" spans="1:11" x14ac:dyDescent="0.2">
      <c r="A1058" s="1"/>
      <c r="B1058" s="1"/>
      <c r="C1058" s="1"/>
      <c r="D1058" s="1"/>
      <c r="E1058" s="1"/>
      <c r="H1058" s="3"/>
      <c r="I1058" s="3"/>
      <c r="J1058" s="3"/>
      <c r="K1058" s="3"/>
    </row>
    <row r="1059" spans="1:11" x14ac:dyDescent="0.2">
      <c r="A1059" s="1"/>
      <c r="B1059" s="1"/>
      <c r="C1059" s="1"/>
      <c r="D1059" s="1"/>
      <c r="E1059" s="1"/>
      <c r="H1059" s="3"/>
      <c r="I1059" s="3"/>
      <c r="J1059" s="3"/>
      <c r="K1059" s="3"/>
    </row>
    <row r="1060" spans="1:11" x14ac:dyDescent="0.2">
      <c r="A1060" s="1"/>
      <c r="B1060" s="1"/>
      <c r="C1060" s="1"/>
      <c r="D1060" s="1"/>
      <c r="E1060" s="1"/>
      <c r="H1060" s="3"/>
      <c r="I1060" s="3"/>
      <c r="J1060" s="3"/>
      <c r="K1060" s="3"/>
    </row>
    <row r="1061" spans="1:11" x14ac:dyDescent="0.2">
      <c r="A1061" s="1"/>
      <c r="B1061" s="1"/>
      <c r="C1061" s="1"/>
      <c r="D1061" s="1"/>
      <c r="E1061" s="1"/>
      <c r="H1061" s="3"/>
      <c r="I1061" s="3"/>
      <c r="J1061" s="3"/>
      <c r="K1061" s="3"/>
    </row>
    <row r="1062" spans="1:11" x14ac:dyDescent="0.2">
      <c r="A1062" s="1"/>
      <c r="B1062" s="1"/>
      <c r="C1062" s="1"/>
      <c r="D1062" s="1"/>
      <c r="E1062" s="1"/>
      <c r="H1062" s="3"/>
      <c r="I1062" s="3"/>
      <c r="J1062" s="3"/>
      <c r="K1062" s="3"/>
    </row>
    <row r="1063" spans="1:11" x14ac:dyDescent="0.2">
      <c r="A1063" s="1"/>
      <c r="B1063" s="1"/>
      <c r="C1063" s="1"/>
      <c r="D1063" s="1"/>
      <c r="E1063" s="1"/>
      <c r="H1063" s="3"/>
      <c r="I1063" s="3"/>
      <c r="J1063" s="3"/>
      <c r="K1063" s="3"/>
    </row>
    <row r="1064" spans="1:11" x14ac:dyDescent="0.2">
      <c r="A1064" s="1"/>
      <c r="B1064" s="1"/>
      <c r="C1064" s="1"/>
      <c r="D1064" s="1"/>
      <c r="E1064" s="1"/>
      <c r="H1064" s="3"/>
      <c r="I1064" s="3"/>
      <c r="J1064" s="3"/>
      <c r="K1064" s="3"/>
    </row>
    <row r="1065" spans="1:11" x14ac:dyDescent="0.2">
      <c r="A1065" s="1"/>
      <c r="B1065" s="1"/>
      <c r="C1065" s="1"/>
      <c r="D1065" s="1"/>
      <c r="E1065" s="1"/>
      <c r="H1065" s="3"/>
      <c r="I1065" s="3"/>
      <c r="J1065" s="3"/>
      <c r="K1065" s="3"/>
    </row>
    <row r="1066" spans="1:11" x14ac:dyDescent="0.2">
      <c r="A1066" s="1"/>
      <c r="B1066" s="1"/>
      <c r="C1066" s="1"/>
      <c r="D1066" s="1"/>
      <c r="E1066" s="1"/>
      <c r="H1066" s="3"/>
      <c r="I1066" s="3"/>
      <c r="J1066" s="3"/>
      <c r="K1066" s="3"/>
    </row>
    <row r="1067" spans="1:11" x14ac:dyDescent="0.2">
      <c r="A1067" s="1"/>
      <c r="B1067" s="1"/>
      <c r="C1067" s="1"/>
      <c r="D1067" s="1"/>
      <c r="E1067" s="1"/>
      <c r="H1067" s="3"/>
      <c r="I1067" s="3"/>
      <c r="J1067" s="3"/>
      <c r="K1067" s="3"/>
    </row>
    <row r="1068" spans="1:11" x14ac:dyDescent="0.2">
      <c r="A1068" s="1"/>
      <c r="B1068" s="1"/>
      <c r="C1068" s="1"/>
      <c r="D1068" s="1"/>
      <c r="E1068" s="1"/>
      <c r="H1068" s="3"/>
      <c r="I1068" s="3"/>
      <c r="J1068" s="3"/>
      <c r="K1068" s="3"/>
    </row>
    <row r="1069" spans="1:11" x14ac:dyDescent="0.2">
      <c r="A1069" s="1"/>
      <c r="B1069" s="1"/>
      <c r="C1069" s="1"/>
      <c r="D1069" s="1"/>
      <c r="E1069" s="1"/>
      <c r="H1069" s="3"/>
      <c r="I1069" s="3"/>
      <c r="J1069" s="3"/>
      <c r="K1069" s="3"/>
    </row>
    <row r="1070" spans="1:11" x14ac:dyDescent="0.2">
      <c r="A1070" s="1"/>
      <c r="B1070" s="1"/>
      <c r="C1070" s="1"/>
      <c r="D1070" s="1"/>
      <c r="E1070" s="1"/>
      <c r="H1070" s="3"/>
      <c r="I1070" s="3"/>
      <c r="J1070" s="3"/>
      <c r="K1070" s="3"/>
    </row>
    <row r="1071" spans="1:11" x14ac:dyDescent="0.2">
      <c r="A1071" s="1"/>
      <c r="B1071" s="1"/>
      <c r="C1071" s="1"/>
      <c r="D1071" s="1"/>
      <c r="E1071" s="1"/>
      <c r="H1071" s="3"/>
      <c r="I1071" s="3"/>
      <c r="J1071" s="3"/>
      <c r="K1071" s="3"/>
    </row>
    <row r="1072" spans="1:11" x14ac:dyDescent="0.2">
      <c r="A1072" s="1"/>
      <c r="B1072" s="1"/>
      <c r="C1072" s="1"/>
      <c r="D1072" s="1"/>
      <c r="E1072" s="1"/>
      <c r="H1072" s="3"/>
      <c r="I1072" s="3"/>
      <c r="J1072" s="3"/>
      <c r="K1072" s="3"/>
    </row>
    <row r="1073" spans="1:11" x14ac:dyDescent="0.2">
      <c r="A1073" s="1"/>
      <c r="B1073" s="1"/>
      <c r="C1073" s="1"/>
      <c r="D1073" s="1"/>
      <c r="E1073" s="1"/>
      <c r="H1073" s="3"/>
      <c r="I1073" s="3"/>
      <c r="J1073" s="3"/>
      <c r="K1073" s="3"/>
    </row>
    <row r="1074" spans="1:11" x14ac:dyDescent="0.2">
      <c r="A1074" s="1"/>
      <c r="B1074" s="1"/>
      <c r="C1074" s="1"/>
      <c r="D1074" s="1"/>
      <c r="E1074" s="1"/>
      <c r="H1074" s="3"/>
      <c r="I1074" s="3"/>
      <c r="J1074" s="3"/>
      <c r="K1074" s="3"/>
    </row>
    <row r="1075" spans="1:11" x14ac:dyDescent="0.2">
      <c r="A1075" s="1"/>
      <c r="B1075" s="1"/>
      <c r="C1075" s="1"/>
      <c r="D1075" s="1"/>
      <c r="E1075" s="1"/>
      <c r="H1075" s="3"/>
      <c r="I1075" s="3"/>
      <c r="J1075" s="3"/>
      <c r="K1075" s="3"/>
    </row>
    <row r="1076" spans="1:11" x14ac:dyDescent="0.2">
      <c r="A1076" s="1"/>
      <c r="B1076" s="1"/>
      <c r="C1076" s="1"/>
      <c r="D1076" s="1"/>
      <c r="E1076" s="1"/>
      <c r="H1076" s="3"/>
      <c r="I1076" s="3"/>
      <c r="J1076" s="3"/>
      <c r="K1076" s="3"/>
    </row>
    <row r="1077" spans="1:11" x14ac:dyDescent="0.2">
      <c r="A1077" s="1"/>
      <c r="B1077" s="1"/>
      <c r="C1077" s="1"/>
      <c r="D1077" s="1"/>
      <c r="E1077" s="1"/>
      <c r="H1077" s="3"/>
      <c r="I1077" s="3"/>
      <c r="J1077" s="3"/>
      <c r="K1077" s="3"/>
    </row>
    <row r="1078" spans="1:11" x14ac:dyDescent="0.2">
      <c r="A1078" s="1"/>
      <c r="B1078" s="1"/>
      <c r="C1078" s="1"/>
      <c r="D1078" s="1"/>
      <c r="E1078" s="1"/>
      <c r="H1078" s="3"/>
      <c r="I1078" s="3"/>
      <c r="J1078" s="3"/>
      <c r="K1078" s="3"/>
    </row>
    <row r="1079" spans="1:11" x14ac:dyDescent="0.2">
      <c r="A1079" s="1"/>
      <c r="B1079" s="1"/>
      <c r="C1079" s="1"/>
      <c r="D1079" s="1"/>
      <c r="E1079" s="1"/>
      <c r="H1079" s="3"/>
      <c r="I1079" s="3"/>
      <c r="J1079" s="3"/>
      <c r="K1079" s="3"/>
    </row>
    <row r="1080" spans="1:11" x14ac:dyDescent="0.2">
      <c r="A1080" s="1"/>
      <c r="B1080" s="1"/>
      <c r="C1080" s="1"/>
      <c r="D1080" s="1"/>
      <c r="E1080" s="1"/>
      <c r="H1080" s="3"/>
      <c r="I1080" s="3"/>
      <c r="J1080" s="3"/>
      <c r="K1080" s="3"/>
    </row>
    <row r="1081" spans="1:11" x14ac:dyDescent="0.2">
      <c r="A1081" s="1"/>
      <c r="B1081" s="1"/>
      <c r="C1081" s="1"/>
      <c r="D1081" s="1"/>
      <c r="E1081" s="1"/>
      <c r="H1081" s="3"/>
      <c r="I1081" s="3"/>
      <c r="J1081" s="3"/>
      <c r="K1081" s="3"/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89"/>
  <sheetViews>
    <sheetView tabSelected="1" topLeftCell="A75" zoomScale="70" zoomScaleNormal="70" workbookViewId="0">
      <selection activeCell="AC237" sqref="AC237"/>
    </sheetView>
  </sheetViews>
  <sheetFormatPr defaultRowHeight="12.75" x14ac:dyDescent="0.2"/>
  <sheetData>
    <row r="1" spans="1:30" x14ac:dyDescent="0.2">
      <c r="K1" s="6" t="s">
        <v>12</v>
      </c>
      <c r="L1" s="47" t="s">
        <v>13</v>
      </c>
      <c r="N1" s="7" t="s">
        <v>14</v>
      </c>
      <c r="O1" s="4">
        <f>MID(L1,2,2)*0.85/1.5</f>
        <v>14.166666666666666</v>
      </c>
      <c r="P1" s="5" t="s">
        <v>15</v>
      </c>
      <c r="R1" t="s">
        <v>99</v>
      </c>
      <c r="S1" s="1">
        <f>S2-1</f>
        <v>461</v>
      </c>
    </row>
    <row r="2" spans="1:30" x14ac:dyDescent="0.2">
      <c r="A2" t="s">
        <v>91</v>
      </c>
      <c r="C2" s="46">
        <v>23</v>
      </c>
      <c r="F2" t="s">
        <v>97</v>
      </c>
      <c r="H2" s="46">
        <v>5</v>
      </c>
      <c r="K2" s="6" t="s">
        <v>16</v>
      </c>
      <c r="L2" s="47" t="s">
        <v>17</v>
      </c>
      <c r="N2" s="7" t="s">
        <v>18</v>
      </c>
      <c r="O2" s="4">
        <f>MID(L2,2,3)/1.15</f>
        <v>391.304347826087</v>
      </c>
      <c r="P2" s="5" t="s">
        <v>15</v>
      </c>
      <c r="R2" t="s">
        <v>98</v>
      </c>
      <c r="S2" s="1">
        <f>MATCH(H2+1,Pilastri!A:A,0)</f>
        <v>462</v>
      </c>
    </row>
    <row r="4" spans="1:30" x14ac:dyDescent="0.2">
      <c r="A4" s="21">
        <f ca="1">INDEX(Pilastri!$A$1:$K$10000,$B4,2)</f>
        <v>23</v>
      </c>
      <c r="B4" s="21">
        <f ca="1">MATCH(C2,INDIRECT("Pilastri!B1:B"&amp;TRIM(S1)),0)</f>
        <v>442</v>
      </c>
      <c r="C4" s="21">
        <f ca="1">INDEX(Pilastri!$A$1:$K$10000,$B4,4)</f>
        <v>5</v>
      </c>
      <c r="D4" s="21" t="str">
        <f ca="1">INDEX(Pilastri!$A$1:$K$10000,$B4,5)</f>
        <v>Msup</v>
      </c>
      <c r="E4" s="22">
        <f ca="1">INDEX(Pilastri!$A$1:$K$10000,$B4,6)</f>
        <v>23.23</v>
      </c>
      <c r="F4" s="22">
        <f ca="1">INDEX(Pilastri!$A$1:$K$10000,$B4,7)</f>
        <v>16.254000000000001</v>
      </c>
      <c r="G4" s="22">
        <f ca="1">INDEX(Pilastri!$A$1:$K$10000,$B4,8)</f>
        <v>42.173000000000002</v>
      </c>
      <c r="H4" s="22">
        <f ca="1">INDEX(Pilastri!$A$1:$K$10000,$B4,9)</f>
        <v>-7.2690000000000001</v>
      </c>
      <c r="I4" s="22">
        <f ca="1">INDEX(Pilastri!$A$1:$K$10000,$B4,10)</f>
        <v>-5.4189999999999996</v>
      </c>
      <c r="J4" s="22">
        <f ca="1">INDEX(Pilastri!$A$1:$K$10000,$B4,11)</f>
        <v>-5.43</v>
      </c>
      <c r="K4" s="21">
        <f ca="1">INDEX(Pilastri!$A$1:$K$10000,$L4,2)</f>
        <v>23</v>
      </c>
      <c r="L4" s="21">
        <f ca="1">MATCH(C2,INDIRECT("Pilastri!B"&amp;TRIM(S2)&amp;":B10000"),0)+S1</f>
        <v>722</v>
      </c>
      <c r="M4" s="21">
        <f ca="1">INDEX(Pilastri!$A$1:$K$10000,$L4,4)</f>
        <v>5</v>
      </c>
      <c r="N4" s="21" t="str">
        <f ca="1">INDEX(Pilastri!$A$1:$K$10000,$L4,5)</f>
        <v>Msup</v>
      </c>
      <c r="O4" s="22">
        <f ca="1">INDEX(Pilastri!$A$1:$K$10000,$L4,6)</f>
        <v>55.173000000000002</v>
      </c>
      <c r="P4" s="22">
        <f ca="1">INDEX(Pilastri!$A$1:$K$10000,$L4,7)</f>
        <v>33.798000000000002</v>
      </c>
      <c r="Q4" s="22">
        <f ca="1">INDEX(Pilastri!$A$1:$K$10000,$L4,8)</f>
        <v>0.42699999999999999</v>
      </c>
      <c r="R4" s="22">
        <f ca="1">INDEX(Pilastri!$A$1:$K$10000,$L4,9)</f>
        <v>25.263000000000002</v>
      </c>
      <c r="S4" s="22">
        <f ca="1">INDEX(Pilastri!$A$1:$K$10000,$L4,10)</f>
        <v>0.159</v>
      </c>
      <c r="T4" s="22">
        <f ca="1">INDEX(Pilastri!$A$1:$K$10000,$L4,11)</f>
        <v>0.159</v>
      </c>
      <c r="U4" s="22"/>
      <c r="V4" s="38">
        <f ca="1">K4</f>
        <v>23</v>
      </c>
      <c r="W4" s="38"/>
      <c r="X4" s="39"/>
      <c r="Y4" s="39"/>
      <c r="Z4" s="39"/>
      <c r="AA4" s="39"/>
      <c r="AB4" s="39"/>
      <c r="AC4" s="39"/>
      <c r="AD4" s="40"/>
    </row>
    <row r="5" spans="1:30" x14ac:dyDescent="0.2">
      <c r="A5" s="23"/>
      <c r="B5" s="1">
        <f ca="1">B4+1</f>
        <v>443</v>
      </c>
      <c r="C5" s="24">
        <f ca="1">INDEX(Pilastri!$A$1:$K$10000,$B5,4)</f>
        <v>5</v>
      </c>
      <c r="D5" s="24" t="str">
        <f ca="1">INDEX(Pilastri!$A$1:$K$10000,$B5,5)</f>
        <v>Minf</v>
      </c>
      <c r="E5" s="25">
        <f ca="1">INDEX(Pilastri!$A$1:$K$10000,$B5,6)</f>
        <v>-19.547000000000001</v>
      </c>
      <c r="F5" s="25">
        <f ca="1">INDEX(Pilastri!$A$1:$K$10000,$B5,7)</f>
        <v>-13.986000000000001</v>
      </c>
      <c r="G5" s="25">
        <f ca="1">INDEX(Pilastri!$A$1:$K$10000,$B5,8)</f>
        <v>-23.651</v>
      </c>
      <c r="H5" s="25">
        <f ca="1">INDEX(Pilastri!$A$1:$K$10000,$B5,9)</f>
        <v>5.4340000000000002</v>
      </c>
      <c r="I5" s="25">
        <f ca="1">INDEX(Pilastri!$A$1:$K$10000,$B5,10)</f>
        <v>2.6040000000000001</v>
      </c>
      <c r="J5" s="25">
        <f ca="1">INDEX(Pilastri!$A$1:$K$10000,$B5,11)</f>
        <v>2.61</v>
      </c>
      <c r="K5" s="24"/>
      <c r="L5" s="1">
        <f ca="1">L4+1</f>
        <v>723</v>
      </c>
      <c r="M5" s="24">
        <f ca="1">INDEX(Pilastri!$A$1:$K$10000,$L5,4)</f>
        <v>5</v>
      </c>
      <c r="N5" s="24" t="str">
        <f ca="1">INDEX(Pilastri!$A$1:$K$10000,$L5,5)</f>
        <v>Minf</v>
      </c>
      <c r="O5" s="25">
        <f ca="1">INDEX(Pilastri!$A$1:$K$10000,$L5,6)</f>
        <v>-47.345999999999997</v>
      </c>
      <c r="P5" s="25">
        <f ca="1">INDEX(Pilastri!$A$1:$K$10000,$L5,7)</f>
        <v>-29.167000000000002</v>
      </c>
      <c r="Q5" s="25">
        <f ca="1">INDEX(Pilastri!$A$1:$K$10000,$L5,8)</f>
        <v>-0.37</v>
      </c>
      <c r="R5" s="25">
        <f ca="1">INDEX(Pilastri!$A$1:$K$10000,$L5,9)</f>
        <v>-22.382999999999999</v>
      </c>
      <c r="S5" s="25">
        <f ca="1">INDEX(Pilastri!$A$1:$K$10000,$L5,10)</f>
        <v>-0.159</v>
      </c>
      <c r="T5" s="25">
        <f ca="1">INDEX(Pilastri!$A$1:$K$10000,$L5,11)</f>
        <v>-0.159</v>
      </c>
      <c r="U5" s="25"/>
      <c r="V5" s="41"/>
      <c r="W5" s="42"/>
      <c r="X5" s="41"/>
      <c r="Y5" s="41"/>
      <c r="Z5" s="41"/>
      <c r="AA5" s="41"/>
      <c r="AB5" s="41"/>
      <c r="AC5" s="41"/>
      <c r="AD5" s="43"/>
    </row>
    <row r="6" spans="1:30" x14ac:dyDescent="0.2">
      <c r="A6" s="23"/>
      <c r="B6" s="1">
        <f t="shared" ref="B6:B7" ca="1" si="0">B5+1</f>
        <v>444</v>
      </c>
      <c r="C6" s="24">
        <f ca="1">INDEX(Pilastri!$A$1:$K$10000,$B6,4)</f>
        <v>5</v>
      </c>
      <c r="D6" s="24" t="str">
        <f ca="1">INDEX(Pilastri!$A$1:$K$10000,$B6,5)</f>
        <v>V</v>
      </c>
      <c r="E6" s="25">
        <f ca="1">INDEX(Pilastri!$A$1:$K$10000,$B6,6)</f>
        <v>12.962999999999999</v>
      </c>
      <c r="F6" s="25">
        <f ca="1">INDEX(Pilastri!$A$1:$K$10000,$B6,7)</f>
        <v>9.1639999999999997</v>
      </c>
      <c r="G6" s="25">
        <f ca="1">INDEX(Pilastri!$A$1:$K$10000,$B6,8)</f>
        <v>19.199000000000002</v>
      </c>
      <c r="H6" s="25">
        <f ca="1">INDEX(Pilastri!$A$1:$K$10000,$B6,9)</f>
        <v>-3.8140000000000001</v>
      </c>
      <c r="I6" s="25">
        <f ca="1">INDEX(Pilastri!$A$1:$K$10000,$B6,10)</f>
        <v>-2.431</v>
      </c>
      <c r="J6" s="25">
        <f ca="1">INDEX(Pilastri!$A$1:$K$10000,$B6,11)</f>
        <v>-2.4359999999999999</v>
      </c>
      <c r="K6" s="24"/>
      <c r="L6" s="1">
        <f t="shared" ref="L6:L7" ca="1" si="1">L5+1</f>
        <v>724</v>
      </c>
      <c r="M6" s="24">
        <f ca="1">INDEX(Pilastri!$A$1:$K$10000,$L6,4)</f>
        <v>5</v>
      </c>
      <c r="N6" s="24" t="str">
        <f ca="1">INDEX(Pilastri!$A$1:$K$10000,$L6,5)</f>
        <v>V</v>
      </c>
      <c r="O6" s="25">
        <f ca="1">INDEX(Pilastri!$A$1:$K$10000,$L6,6)</f>
        <v>31.065999999999999</v>
      </c>
      <c r="P6" s="25">
        <f ca="1">INDEX(Pilastri!$A$1:$K$10000,$L6,7)</f>
        <v>19.079999999999998</v>
      </c>
      <c r="Q6" s="25">
        <f ca="1">INDEX(Pilastri!$A$1:$K$10000,$L6,8)</f>
        <v>0.24099999999999999</v>
      </c>
      <c r="R6" s="25">
        <f ca="1">INDEX(Pilastri!$A$1:$K$10000,$L6,9)</f>
        <v>14.429</v>
      </c>
      <c r="S6" s="25">
        <f ca="1">INDEX(Pilastri!$A$1:$K$10000,$L6,10)</f>
        <v>9.6000000000000002E-2</v>
      </c>
      <c r="T6" s="25">
        <f ca="1">INDEX(Pilastri!$A$1:$K$10000,$L6,11)</f>
        <v>9.7000000000000003E-2</v>
      </c>
      <c r="U6" s="25"/>
      <c r="V6" s="41"/>
      <c r="W6" s="42"/>
      <c r="X6" s="41"/>
      <c r="Y6" s="41"/>
      <c r="Z6" s="41"/>
      <c r="AA6" s="41"/>
      <c r="AB6" s="41"/>
      <c r="AC6" s="41"/>
      <c r="AD6" s="43"/>
    </row>
    <row r="7" spans="1:30" x14ac:dyDescent="0.2">
      <c r="A7" s="23"/>
      <c r="B7" s="1">
        <f t="shared" ca="1" si="0"/>
        <v>445</v>
      </c>
      <c r="C7" s="24">
        <f ca="1">INDEX(Pilastri!$A$1:$K$10000,$B7,4)</f>
        <v>5</v>
      </c>
      <c r="D7" s="24" t="str">
        <f ca="1">INDEX(Pilastri!$A$1:$K$10000,$B7,5)</f>
        <v>N</v>
      </c>
      <c r="E7" s="25">
        <f ca="1">INDEX(Pilastri!$A$1:$K$10000,$B7,6)</f>
        <v>-29.978000000000002</v>
      </c>
      <c r="F7" s="25">
        <f ca="1">INDEX(Pilastri!$A$1:$K$10000,$B7,7)</f>
        <v>-20.843</v>
      </c>
      <c r="G7" s="25">
        <f ca="1">INDEX(Pilastri!$A$1:$K$10000,$B7,8)</f>
        <v>-20.254999999999999</v>
      </c>
      <c r="H7" s="25">
        <f ca="1">INDEX(Pilastri!$A$1:$K$10000,$B7,9)</f>
        <v>3.4910000000000001</v>
      </c>
      <c r="I7" s="25">
        <f ca="1">INDEX(Pilastri!$A$1:$K$10000,$B7,10)</f>
        <v>2.6019999999999999</v>
      </c>
      <c r="J7" s="25">
        <f ca="1">INDEX(Pilastri!$A$1:$K$10000,$B7,11)</f>
        <v>2.6070000000000002</v>
      </c>
      <c r="K7" s="24"/>
      <c r="L7" s="1">
        <f t="shared" ca="1" si="1"/>
        <v>725</v>
      </c>
      <c r="M7" s="24">
        <f ca="1">INDEX(Pilastri!$A$1:$K$10000,$L7,4)</f>
        <v>5</v>
      </c>
      <c r="N7" s="24" t="str">
        <f ca="1">INDEX(Pilastri!$A$1:$K$10000,$L7,5)</f>
        <v>N</v>
      </c>
      <c r="O7" s="25">
        <f ca="1">INDEX(Pilastri!$A$1:$K$10000,$L7,6)</f>
        <v>-96.691000000000003</v>
      </c>
      <c r="P7" s="25">
        <f ca="1">INDEX(Pilastri!$A$1:$K$10000,$L7,7)</f>
        <v>-58.911000000000001</v>
      </c>
      <c r="Q7" s="25">
        <f ca="1">INDEX(Pilastri!$A$1:$K$10000,$L7,8)</f>
        <v>-0.156</v>
      </c>
      <c r="R7" s="25">
        <f ca="1">INDEX(Pilastri!$A$1:$K$10000,$L7,9)</f>
        <v>-9.1760000000000002</v>
      </c>
      <c r="S7" s="25">
        <f ca="1">INDEX(Pilastri!$A$1:$K$10000,$L7,10)</f>
        <v>-5.7000000000000002E-2</v>
      </c>
      <c r="T7" s="25">
        <f ca="1">INDEX(Pilastri!$A$1:$K$10000,$L7,11)</f>
        <v>-5.7000000000000002E-2</v>
      </c>
      <c r="U7" s="25"/>
      <c r="V7" s="41"/>
      <c r="W7" s="42">
        <f ca="1">M7</f>
        <v>5</v>
      </c>
      <c r="X7" s="42" t="str">
        <f ca="1">N7</f>
        <v>N</v>
      </c>
      <c r="Y7" s="42">
        <f t="shared" ref="Y7:AD7" ca="1" si="2">E7+O7</f>
        <v>-126.66900000000001</v>
      </c>
      <c r="Z7" s="42">
        <f t="shared" ca="1" si="2"/>
        <v>-79.754000000000005</v>
      </c>
      <c r="AA7" s="42">
        <f t="shared" ca="1" si="2"/>
        <v>-20.410999999999998</v>
      </c>
      <c r="AB7" s="42">
        <f t="shared" ca="1" si="2"/>
        <v>-5.6850000000000005</v>
      </c>
      <c r="AC7" s="42">
        <f t="shared" ca="1" si="2"/>
        <v>2.5449999999999999</v>
      </c>
      <c r="AD7" s="44">
        <f t="shared" ca="1" si="2"/>
        <v>2.5500000000000003</v>
      </c>
    </row>
    <row r="8" spans="1:30" x14ac:dyDescent="0.2">
      <c r="A8" s="23"/>
      <c r="B8" s="1">
        <f ca="1">IF(ROW(C8)-ROW(C$4)&gt;=4*$C$4,"",B7+1)</f>
        <v>446</v>
      </c>
      <c r="C8" s="24">
        <f ca="1">IF(B8="","",INDEX(Pilastri!$A$1:$K$10000,$B8,4))</f>
        <v>4</v>
      </c>
      <c r="D8" s="24" t="str">
        <f ca="1">IF(B8="","",INDEX(Pilastri!$A$1:$K$10000,$B8,5))</f>
        <v>Msup</v>
      </c>
      <c r="E8" s="25">
        <f ca="1">IF(C8="","",INDEX(Pilastri!$A$1:$K$10000,$B8,6))</f>
        <v>13.23</v>
      </c>
      <c r="F8" s="25">
        <f ca="1">IF(D8="","",INDEX(Pilastri!$A$1:$K$10000,$B8,7))</f>
        <v>8.7050000000000001</v>
      </c>
      <c r="G8" s="25">
        <f ca="1">IF(E8="","",INDEX(Pilastri!$A$1:$K$10000,$B8,8))</f>
        <v>92.468999999999994</v>
      </c>
      <c r="H8" s="25">
        <f ca="1">IF(F8="","",INDEX(Pilastri!$A$1:$K$10000,$B8,9))</f>
        <v>-11.172000000000001</v>
      </c>
      <c r="I8" s="25">
        <f ca="1">IF(G8="","",INDEX(Pilastri!$A$1:$K$10000,$B8,10))</f>
        <v>-11.053000000000001</v>
      </c>
      <c r="J8" s="25">
        <f ca="1">IF(H8="","",INDEX(Pilastri!$A$1:$K$10000,$B8,11))</f>
        <v>-11.077</v>
      </c>
      <c r="K8" s="24"/>
      <c r="L8" s="1">
        <f ca="1">IF(ROW(M8)-ROW(M$4)&gt;=4*$C$4,"",L7+1)</f>
        <v>726</v>
      </c>
      <c r="M8" s="24">
        <f ca="1">IF(L8="","",INDEX(Pilastri!$A$1:$K$10000,$L8,4))</f>
        <v>4</v>
      </c>
      <c r="N8" s="24" t="str">
        <f ca="1">IF(L8="","",INDEX(Pilastri!$A$1:$K$10000,$L8,5))</f>
        <v>Msup</v>
      </c>
      <c r="O8" s="25">
        <f ca="1">IF(M8="","",INDEX(Pilastri!$A$1:$K$10000,$L8,6))</f>
        <v>37.901000000000003</v>
      </c>
      <c r="P8" s="25">
        <f ca="1">IF(N8="","",INDEX(Pilastri!$A$1:$K$10000,$L8,7))</f>
        <v>23.265000000000001</v>
      </c>
      <c r="Q8" s="25">
        <f ca="1">IF(O8="","",INDEX(Pilastri!$A$1:$K$10000,$L8,8))</f>
        <v>0.75900000000000001</v>
      </c>
      <c r="R8" s="25">
        <f ca="1">IF(P8="","",INDEX(Pilastri!$A$1:$K$10000,$L8,9))</f>
        <v>39.692</v>
      </c>
      <c r="S8" s="25">
        <f ca="1">IF(Q8="","",INDEX(Pilastri!$A$1:$K$10000,$L8,10))</f>
        <v>0.126</v>
      </c>
      <c r="T8" s="25">
        <f ca="1">IF(R8="","",INDEX(Pilastri!$A$1:$K$10000,$L8,11))</f>
        <v>0.127</v>
      </c>
      <c r="U8" s="25"/>
      <c r="V8" s="41"/>
      <c r="W8" s="42"/>
      <c r="X8" s="41"/>
      <c r="Y8" s="41"/>
      <c r="Z8" s="41"/>
      <c r="AA8" s="41"/>
      <c r="AB8" s="41"/>
      <c r="AC8" s="41"/>
      <c r="AD8" s="43"/>
    </row>
    <row r="9" spans="1:30" x14ac:dyDescent="0.2">
      <c r="A9" s="23"/>
      <c r="B9" s="24">
        <f t="shared" ref="B9:B27" ca="1" si="3">IF(ROW(C9)-ROW(C$4)&gt;=4*$C$4,"",B8+1)</f>
        <v>447</v>
      </c>
      <c r="C9" s="24">
        <f ca="1">IF(B9="","",INDEX(Pilastri!$A$1:$K$10000,$B9,4))</f>
        <v>4</v>
      </c>
      <c r="D9" s="24" t="str">
        <f ca="1">IF(B9="","",INDEX(Pilastri!$A$1:$K$10000,$B9,5))</f>
        <v>Minf</v>
      </c>
      <c r="E9" s="25">
        <f ca="1">IF(C9="","",INDEX(Pilastri!$A$1:$K$10000,$B9,6))</f>
        <v>-13.308999999999999</v>
      </c>
      <c r="F9" s="25">
        <f ca="1">IF(D9="","",INDEX(Pilastri!$A$1:$K$10000,$B9,7))</f>
        <v>-8.9640000000000004</v>
      </c>
      <c r="G9" s="25">
        <f ca="1">IF(E9="","",INDEX(Pilastri!$A$1:$K$10000,$B9,8))</f>
        <v>-56.750999999999998</v>
      </c>
      <c r="H9" s="25">
        <f ca="1">IF(F9="","",INDEX(Pilastri!$A$1:$K$10000,$B9,9))</f>
        <v>7.64</v>
      </c>
      <c r="I9" s="25">
        <f ca="1">IF(G9="","",INDEX(Pilastri!$A$1:$K$10000,$B9,10))</f>
        <v>6.7530000000000001</v>
      </c>
      <c r="J9" s="25">
        <f ca="1">IF(H9="","",INDEX(Pilastri!$A$1:$K$10000,$B9,11))</f>
        <v>6.7670000000000003</v>
      </c>
      <c r="K9" s="24"/>
      <c r="L9" s="24">
        <f t="shared" ref="L9:L27" ca="1" si="4">IF(ROW(M9)-ROW(M$4)&gt;=4*$C$4,"",L8+1)</f>
        <v>727</v>
      </c>
      <c r="M9" s="24">
        <f ca="1">IF(L9="","",INDEX(Pilastri!$A$1:$K$10000,$L9,4))</f>
        <v>4</v>
      </c>
      <c r="N9" s="24" t="str">
        <f ca="1">IF(L9="","",INDEX(Pilastri!$A$1:$K$10000,$L9,5))</f>
        <v>Minf</v>
      </c>
      <c r="O9" s="25">
        <f ca="1">IF(M9="","",INDEX(Pilastri!$A$1:$K$10000,$L9,6))</f>
        <v>-37.78</v>
      </c>
      <c r="P9" s="25">
        <f ca="1">IF(N9="","",INDEX(Pilastri!$A$1:$K$10000,$L9,7))</f>
        <v>-23.209</v>
      </c>
      <c r="Q9" s="25">
        <f ca="1">IF(O9="","",INDEX(Pilastri!$A$1:$K$10000,$L9,8))</f>
        <v>-0.65900000000000003</v>
      </c>
      <c r="R9" s="25">
        <f ca="1">IF(P9="","",INDEX(Pilastri!$A$1:$K$10000,$L9,9))</f>
        <v>-35.546999999999997</v>
      </c>
      <c r="S9" s="25">
        <f ca="1">IF(Q9="","",INDEX(Pilastri!$A$1:$K$10000,$L9,10))</f>
        <v>-0.128</v>
      </c>
      <c r="T9" s="25">
        <f ca="1">IF(R9="","",INDEX(Pilastri!$A$1:$K$10000,$L9,11))</f>
        <v>-0.128</v>
      </c>
      <c r="U9" s="28"/>
      <c r="V9" s="41"/>
      <c r="W9" s="42"/>
      <c r="X9" s="41"/>
      <c r="Y9" s="41"/>
      <c r="Z9" s="41"/>
      <c r="AA9" s="41"/>
      <c r="AB9" s="41"/>
      <c r="AC9" s="41"/>
      <c r="AD9" s="43"/>
    </row>
    <row r="10" spans="1:30" x14ac:dyDescent="0.2">
      <c r="A10" s="23"/>
      <c r="B10" s="24">
        <f t="shared" ca="1" si="3"/>
        <v>448</v>
      </c>
      <c r="C10" s="24">
        <f ca="1">IF(B10="","",INDEX(Pilastri!$A$1:$K$10000,$B10,4))</f>
        <v>4</v>
      </c>
      <c r="D10" s="24" t="str">
        <f ca="1">IF(B10="","",INDEX(Pilastri!$A$1:$K$10000,$B10,5))</f>
        <v>V</v>
      </c>
      <c r="E10" s="25">
        <f ca="1">IF(C10="","",INDEX(Pilastri!$A$1:$K$10000,$B10,6))</f>
        <v>8.0419999999999998</v>
      </c>
      <c r="F10" s="25">
        <f ca="1">IF(D10="","",INDEX(Pilastri!$A$1:$K$10000,$B10,7))</f>
        <v>5.3540000000000001</v>
      </c>
      <c r="G10" s="25">
        <f ca="1">IF(E10="","",INDEX(Pilastri!$A$1:$K$10000,$B10,8))</f>
        <v>44.802</v>
      </c>
      <c r="H10" s="25">
        <f ca="1">IF(F10="","",INDEX(Pilastri!$A$1:$K$10000,$B10,9))</f>
        <v>-5.6829999999999998</v>
      </c>
      <c r="I10" s="25">
        <f ca="1">IF(G10="","",INDEX(Pilastri!$A$1:$K$10000,$B10,10))</f>
        <v>-5.3959999999999999</v>
      </c>
      <c r="J10" s="25">
        <f ca="1">IF(H10="","",INDEX(Pilastri!$A$1:$K$10000,$B10,11))</f>
        <v>-5.407</v>
      </c>
      <c r="K10" s="24"/>
      <c r="L10" s="24">
        <f t="shared" ca="1" si="4"/>
        <v>728</v>
      </c>
      <c r="M10" s="24">
        <f ca="1">IF(L10="","",INDEX(Pilastri!$A$1:$K$10000,$L10,4))</f>
        <v>4</v>
      </c>
      <c r="N10" s="24" t="str">
        <f ca="1">IF(L10="","",INDEX(Pilastri!$A$1:$K$10000,$L10,5))</f>
        <v>V</v>
      </c>
      <c r="O10" s="25">
        <f ca="1">IF(M10="","",INDEX(Pilastri!$A$1:$K$10000,$L10,6))</f>
        <v>22.934000000000001</v>
      </c>
      <c r="P10" s="25">
        <f ca="1">IF(N10="","",INDEX(Pilastri!$A$1:$K$10000,$L10,7))</f>
        <v>14.083</v>
      </c>
      <c r="Q10" s="25">
        <f ca="1">IF(O10="","",INDEX(Pilastri!$A$1:$K$10000,$L10,8))</f>
        <v>0.43</v>
      </c>
      <c r="R10" s="25">
        <f ca="1">IF(P10="","",INDEX(Pilastri!$A$1:$K$10000,$L10,9))</f>
        <v>22.788</v>
      </c>
      <c r="S10" s="25">
        <f ca="1">IF(Q10="","",INDEX(Pilastri!$A$1:$K$10000,$L10,10))</f>
        <v>7.6999999999999999E-2</v>
      </c>
      <c r="T10" s="25">
        <f ca="1">IF(R10="","",INDEX(Pilastri!$A$1:$K$10000,$L10,11))</f>
        <v>7.6999999999999999E-2</v>
      </c>
      <c r="U10" s="28"/>
      <c r="V10" s="41"/>
      <c r="W10" s="42"/>
      <c r="X10" s="41"/>
      <c r="Y10" s="41"/>
      <c r="Z10" s="41"/>
      <c r="AA10" s="41"/>
      <c r="AB10" s="41"/>
      <c r="AC10" s="41"/>
      <c r="AD10" s="43"/>
    </row>
    <row r="11" spans="1:30" x14ac:dyDescent="0.2">
      <c r="A11" s="23"/>
      <c r="B11" s="24">
        <f t="shared" ca="1" si="3"/>
        <v>449</v>
      </c>
      <c r="C11" s="24">
        <f ca="1">IF(B11="","",INDEX(Pilastri!$A$1:$K$10000,$B11,4))</f>
        <v>4</v>
      </c>
      <c r="D11" s="24" t="str">
        <f ca="1">IF(B11="","",INDEX(Pilastri!$A$1:$K$10000,$B11,5))</f>
        <v>N</v>
      </c>
      <c r="E11" s="25">
        <f ca="1">IF(C11="","",INDEX(Pilastri!$A$1:$K$10000,$B11,6))</f>
        <v>-66.051000000000002</v>
      </c>
      <c r="F11" s="25">
        <f ca="1">IF(D11="","",INDEX(Pilastri!$A$1:$K$10000,$B11,7))</f>
        <v>-45.929000000000002</v>
      </c>
      <c r="G11" s="25">
        <f ca="1">IF(E11="","",INDEX(Pilastri!$A$1:$K$10000,$B11,8))</f>
        <v>-72.379000000000005</v>
      </c>
      <c r="H11" s="25">
        <f ca="1">IF(F11="","",INDEX(Pilastri!$A$1:$K$10000,$B11,9))</f>
        <v>11.177</v>
      </c>
      <c r="I11" s="25">
        <f ca="1">IF(G11="","",INDEX(Pilastri!$A$1:$K$10000,$B11,10))</f>
        <v>9.1950000000000003</v>
      </c>
      <c r="J11" s="25">
        <f ca="1">IF(H11="","",INDEX(Pilastri!$A$1:$K$10000,$B11,11))</f>
        <v>9.2140000000000004</v>
      </c>
      <c r="K11" s="24"/>
      <c r="L11" s="24">
        <f t="shared" ca="1" si="4"/>
        <v>729</v>
      </c>
      <c r="M11" s="24">
        <f ca="1">IF(L11="","",INDEX(Pilastri!$A$1:$K$10000,$L11,4))</f>
        <v>4</v>
      </c>
      <c r="N11" s="24" t="str">
        <f ca="1">IF(L11="","",INDEX(Pilastri!$A$1:$K$10000,$L11,5))</f>
        <v>N</v>
      </c>
      <c r="O11" s="25">
        <f ca="1">IF(M11="","",INDEX(Pilastri!$A$1:$K$10000,$L11,6))</f>
        <v>-216.07599999999999</v>
      </c>
      <c r="P11" s="25">
        <f ca="1">IF(N11="","",INDEX(Pilastri!$A$1:$K$10000,$L11,7))</f>
        <v>-132.56899999999999</v>
      </c>
      <c r="Q11" s="25">
        <f ca="1">IF(O11="","",INDEX(Pilastri!$A$1:$K$10000,$L11,8))</f>
        <v>-0.55700000000000005</v>
      </c>
      <c r="R11" s="25">
        <f ca="1">IF(P11="","",INDEX(Pilastri!$A$1:$K$10000,$L11,9))</f>
        <v>-31.466000000000001</v>
      </c>
      <c r="S11" s="25">
        <f ca="1">IF(Q11="","",INDEX(Pilastri!$A$1:$K$10000,$L11,10))</f>
        <v>-0.16</v>
      </c>
      <c r="T11" s="25">
        <f ca="1">IF(R11="","",INDEX(Pilastri!$A$1:$K$10000,$L11,11))</f>
        <v>-0.161</v>
      </c>
      <c r="U11" s="28"/>
      <c r="V11" s="41"/>
      <c r="W11" s="42">
        <f ca="1">M11</f>
        <v>4</v>
      </c>
      <c r="X11" s="42" t="str">
        <f ca="1">N11</f>
        <v>N</v>
      </c>
      <c r="Y11" s="42">
        <f t="shared" ref="Y11:AD11" ca="1" si="5">E11+O11</f>
        <v>-282.12700000000001</v>
      </c>
      <c r="Z11" s="42">
        <f t="shared" ca="1" si="5"/>
        <v>-178.49799999999999</v>
      </c>
      <c r="AA11" s="42">
        <f t="shared" ca="1" si="5"/>
        <v>-72.936000000000007</v>
      </c>
      <c r="AB11" s="42">
        <f t="shared" ca="1" si="5"/>
        <v>-20.289000000000001</v>
      </c>
      <c r="AC11" s="42">
        <f t="shared" ca="1" si="5"/>
        <v>9.0350000000000001</v>
      </c>
      <c r="AD11" s="44">
        <f t="shared" ca="1" si="5"/>
        <v>9.0530000000000008</v>
      </c>
    </row>
    <row r="12" spans="1:30" x14ac:dyDescent="0.2">
      <c r="A12" s="23"/>
      <c r="B12" s="24">
        <f t="shared" ca="1" si="3"/>
        <v>450</v>
      </c>
      <c r="C12" s="24">
        <f ca="1">IF(B12="","",INDEX(Pilastri!$A$1:$K$10000,$B12,4))</f>
        <v>3</v>
      </c>
      <c r="D12" s="24" t="str">
        <f ca="1">IF(B12="","",INDEX(Pilastri!$A$1:$K$10000,$B12,5))</f>
        <v>Msup</v>
      </c>
      <c r="E12" s="25">
        <f ca="1">IF(C12="","",INDEX(Pilastri!$A$1:$K$10000,$B12,6))</f>
        <v>17.247</v>
      </c>
      <c r="F12" s="25">
        <f ca="1">IF(D12="","",INDEX(Pilastri!$A$1:$K$10000,$B12,7))</f>
        <v>11.877000000000001</v>
      </c>
      <c r="G12" s="25">
        <f ca="1">IF(E12="","",INDEX(Pilastri!$A$1:$K$10000,$B12,8))</f>
        <v>115.93300000000001</v>
      </c>
      <c r="H12" s="25">
        <f ca="1">IF(F12="","",INDEX(Pilastri!$A$1:$K$10000,$B12,9))</f>
        <v>-14.398</v>
      </c>
      <c r="I12" s="25">
        <f ca="1">IF(G12="","",INDEX(Pilastri!$A$1:$K$10000,$B12,10))</f>
        <v>-13.824999999999999</v>
      </c>
      <c r="J12" s="25">
        <f ca="1">IF(H12="","",INDEX(Pilastri!$A$1:$K$10000,$B12,11))</f>
        <v>-13.853999999999999</v>
      </c>
      <c r="K12" s="24"/>
      <c r="L12" s="24">
        <f t="shared" ca="1" si="4"/>
        <v>730</v>
      </c>
      <c r="M12" s="24">
        <f ca="1">IF(L12="","",INDEX(Pilastri!$A$1:$K$10000,$L12,4))</f>
        <v>3</v>
      </c>
      <c r="N12" s="24" t="str">
        <f ca="1">IF(L12="","",INDEX(Pilastri!$A$1:$K$10000,$L12,5))</f>
        <v>Msup</v>
      </c>
      <c r="O12" s="25">
        <f ca="1">IF(M12="","",INDEX(Pilastri!$A$1:$K$10000,$L12,6))</f>
        <v>41.155000000000001</v>
      </c>
      <c r="P12" s="25">
        <f ca="1">IF(N12="","",INDEX(Pilastri!$A$1:$K$10000,$L12,7))</f>
        <v>25.31</v>
      </c>
      <c r="Q12" s="25">
        <f ca="1">IF(O12="","",INDEX(Pilastri!$A$1:$K$10000,$L12,8))</f>
        <v>1.0229999999999999</v>
      </c>
      <c r="R12" s="25">
        <f ca="1">IF(P12="","",INDEX(Pilastri!$A$1:$K$10000,$L12,9))</f>
        <v>50.292000000000002</v>
      </c>
      <c r="S12" s="25">
        <f ca="1">IF(Q12="","",INDEX(Pilastri!$A$1:$K$10000,$L12,10))</f>
        <v>0.153</v>
      </c>
      <c r="T12" s="25">
        <f ca="1">IF(R12="","",INDEX(Pilastri!$A$1:$K$10000,$L12,11))</f>
        <v>0.153</v>
      </c>
      <c r="U12" s="28"/>
      <c r="V12" s="41"/>
      <c r="W12" s="42"/>
      <c r="X12" s="41"/>
      <c r="Y12" s="41"/>
      <c r="Z12" s="41"/>
      <c r="AA12" s="41"/>
      <c r="AB12" s="41"/>
      <c r="AC12" s="41"/>
      <c r="AD12" s="43"/>
    </row>
    <row r="13" spans="1:30" x14ac:dyDescent="0.2">
      <c r="A13" s="23"/>
      <c r="B13" s="24">
        <f t="shared" ca="1" si="3"/>
        <v>451</v>
      </c>
      <c r="C13" s="24">
        <f ca="1">IF(B13="","",INDEX(Pilastri!$A$1:$K$10000,$B13,4))</f>
        <v>3</v>
      </c>
      <c r="D13" s="24" t="str">
        <f ca="1">IF(B13="","",INDEX(Pilastri!$A$1:$K$10000,$B13,5))</f>
        <v>Minf</v>
      </c>
      <c r="E13" s="25">
        <f ca="1">IF(C13="","",INDEX(Pilastri!$A$1:$K$10000,$B13,6))</f>
        <v>-15.930999999999999</v>
      </c>
      <c r="F13" s="25">
        <f ca="1">IF(D13="","",INDEX(Pilastri!$A$1:$K$10000,$B13,7))</f>
        <v>-10.862</v>
      </c>
      <c r="G13" s="25">
        <f ca="1">IF(E13="","",INDEX(Pilastri!$A$1:$K$10000,$B13,8))</f>
        <v>-86.034000000000006</v>
      </c>
      <c r="H13" s="25">
        <f ca="1">IF(F13="","",INDEX(Pilastri!$A$1:$K$10000,$B13,9))</f>
        <v>12.721</v>
      </c>
      <c r="I13" s="25">
        <f ca="1">IF(G13="","",INDEX(Pilastri!$A$1:$K$10000,$B13,10))</f>
        <v>10.589</v>
      </c>
      <c r="J13" s="25">
        <f ca="1">IF(H13="","",INDEX(Pilastri!$A$1:$K$10000,$B13,11))</f>
        <v>10.612</v>
      </c>
      <c r="K13" s="24"/>
      <c r="L13" s="24">
        <f t="shared" ca="1" si="4"/>
        <v>731</v>
      </c>
      <c r="M13" s="24">
        <f ca="1">IF(L13="","",INDEX(Pilastri!$A$1:$K$10000,$L13,4))</f>
        <v>3</v>
      </c>
      <c r="N13" s="24" t="str">
        <f ca="1">IF(L13="","",INDEX(Pilastri!$A$1:$K$10000,$L13,5))</f>
        <v>Minf</v>
      </c>
      <c r="O13" s="25">
        <f ca="1">IF(M13="","",INDEX(Pilastri!$A$1:$K$10000,$L13,6))</f>
        <v>-39.481000000000002</v>
      </c>
      <c r="P13" s="25">
        <f ca="1">IF(N13="","",INDEX(Pilastri!$A$1:$K$10000,$L13,7))</f>
        <v>-24.277999999999999</v>
      </c>
      <c r="Q13" s="25">
        <f ca="1">IF(O13="","",INDEX(Pilastri!$A$1:$K$10000,$L13,8))</f>
        <v>-0.93700000000000006</v>
      </c>
      <c r="R13" s="25">
        <f ca="1">IF(P13="","",INDEX(Pilastri!$A$1:$K$10000,$L13,9))</f>
        <v>-47.305999999999997</v>
      </c>
      <c r="S13" s="25">
        <f ca="1">IF(Q13="","",INDEX(Pilastri!$A$1:$K$10000,$L13,10))</f>
        <v>-0.16400000000000001</v>
      </c>
      <c r="T13" s="25">
        <f ca="1">IF(R13="","",INDEX(Pilastri!$A$1:$K$10000,$L13,11))</f>
        <v>-0.16500000000000001</v>
      </c>
      <c r="U13" s="28"/>
      <c r="V13" s="41"/>
      <c r="W13" s="42"/>
      <c r="X13" s="41"/>
      <c r="Y13" s="41"/>
      <c r="Z13" s="41"/>
      <c r="AA13" s="41"/>
      <c r="AB13" s="41"/>
      <c r="AC13" s="41"/>
      <c r="AD13" s="43"/>
    </row>
    <row r="14" spans="1:30" x14ac:dyDescent="0.2">
      <c r="A14" s="23"/>
      <c r="B14" s="24">
        <f t="shared" ca="1" si="3"/>
        <v>452</v>
      </c>
      <c r="C14" s="24">
        <f ca="1">IF(B14="","",INDEX(Pilastri!$A$1:$K$10000,$B14,4))</f>
        <v>3</v>
      </c>
      <c r="D14" s="24" t="str">
        <f ca="1">IF(B14="","",INDEX(Pilastri!$A$1:$K$10000,$B14,5))</f>
        <v>V</v>
      </c>
      <c r="E14" s="25">
        <f ca="1">IF(C14="","",INDEX(Pilastri!$A$1:$K$10000,$B14,6))</f>
        <v>10.054</v>
      </c>
      <c r="F14" s="25">
        <f ca="1">IF(D14="","",INDEX(Pilastri!$A$1:$K$10000,$B14,7))</f>
        <v>6.891</v>
      </c>
      <c r="G14" s="25">
        <f ca="1">IF(E14="","",INDEX(Pilastri!$A$1:$K$10000,$B14,8))</f>
        <v>60.75</v>
      </c>
      <c r="H14" s="25">
        <f ca="1">IF(F14="","",INDEX(Pilastri!$A$1:$K$10000,$B14,9))</f>
        <v>-8.1950000000000003</v>
      </c>
      <c r="I14" s="25">
        <f ca="1">IF(G14="","",INDEX(Pilastri!$A$1:$K$10000,$B14,10))</f>
        <v>-7.3979999999999997</v>
      </c>
      <c r="J14" s="25">
        <f ca="1">IF(H14="","",INDEX(Pilastri!$A$1:$K$10000,$B14,11))</f>
        <v>-7.4139999999999997</v>
      </c>
      <c r="K14" s="24"/>
      <c r="L14" s="24">
        <f t="shared" ca="1" si="4"/>
        <v>732</v>
      </c>
      <c r="M14" s="24">
        <f ca="1">IF(L14="","",INDEX(Pilastri!$A$1:$K$10000,$L14,4))</f>
        <v>3</v>
      </c>
      <c r="N14" s="24" t="str">
        <f ca="1">IF(L14="","",INDEX(Pilastri!$A$1:$K$10000,$L14,5))</f>
        <v>V</v>
      </c>
      <c r="O14" s="25">
        <f ca="1">IF(M14="","",INDEX(Pilastri!$A$1:$K$10000,$L14,6))</f>
        <v>24.434999999999999</v>
      </c>
      <c r="P14" s="25">
        <f ca="1">IF(N14="","",INDEX(Pilastri!$A$1:$K$10000,$L14,7))</f>
        <v>15.026999999999999</v>
      </c>
      <c r="Q14" s="25">
        <f ca="1">IF(O14="","",INDEX(Pilastri!$A$1:$K$10000,$L14,8))</f>
        <v>0.59399999999999997</v>
      </c>
      <c r="R14" s="25">
        <f ca="1">IF(P14="","",INDEX(Pilastri!$A$1:$K$10000,$L14,9))</f>
        <v>29.565000000000001</v>
      </c>
      <c r="S14" s="25">
        <f ca="1">IF(Q14="","",INDEX(Pilastri!$A$1:$K$10000,$L14,10))</f>
        <v>9.6000000000000002E-2</v>
      </c>
      <c r="T14" s="25">
        <f ca="1">IF(R14="","",INDEX(Pilastri!$A$1:$K$10000,$L14,11))</f>
        <v>9.6000000000000002E-2</v>
      </c>
      <c r="U14" s="28"/>
      <c r="V14" s="41"/>
      <c r="W14" s="42"/>
      <c r="X14" s="41"/>
      <c r="Y14" s="41"/>
      <c r="Z14" s="41"/>
      <c r="AA14" s="41"/>
      <c r="AB14" s="41"/>
      <c r="AC14" s="41"/>
      <c r="AD14" s="43"/>
    </row>
    <row r="15" spans="1:30" x14ac:dyDescent="0.2">
      <c r="A15" s="23"/>
      <c r="B15" s="24">
        <f t="shared" ca="1" si="3"/>
        <v>453</v>
      </c>
      <c r="C15" s="24">
        <f ca="1">IF(B15="","",INDEX(Pilastri!$A$1:$K$10000,$B15,4))</f>
        <v>3</v>
      </c>
      <c r="D15" s="24" t="str">
        <f ca="1">IF(B15="","",INDEX(Pilastri!$A$1:$K$10000,$B15,5))</f>
        <v>N</v>
      </c>
      <c r="E15" s="25">
        <f ca="1">IF(C15="","",INDEX(Pilastri!$A$1:$K$10000,$B15,6))</f>
        <v>-100.989</v>
      </c>
      <c r="F15" s="25">
        <f ca="1">IF(D15="","",INDEX(Pilastri!$A$1:$K$10000,$B15,7))</f>
        <v>-70.076999999999998</v>
      </c>
      <c r="G15" s="25">
        <f ca="1">IF(E15="","",INDEX(Pilastri!$A$1:$K$10000,$B15,8))</f>
        <v>-153.054</v>
      </c>
      <c r="H15" s="25">
        <f ca="1">IF(F15="","",INDEX(Pilastri!$A$1:$K$10000,$B15,9))</f>
        <v>21.733000000000001</v>
      </c>
      <c r="I15" s="25">
        <f ca="1">IF(G15="","",INDEX(Pilastri!$A$1:$K$10000,$B15,10))</f>
        <v>19.206</v>
      </c>
      <c r="J15" s="25">
        <f ca="1">IF(H15="","",INDEX(Pilastri!$A$1:$K$10000,$B15,11))</f>
        <v>19.245999999999999</v>
      </c>
      <c r="K15" s="24"/>
      <c r="L15" s="24">
        <f t="shared" ca="1" si="4"/>
        <v>733</v>
      </c>
      <c r="M15" s="24">
        <f ca="1">IF(L15="","",INDEX(Pilastri!$A$1:$K$10000,$L15,4))</f>
        <v>3</v>
      </c>
      <c r="N15" s="24" t="str">
        <f ca="1">IF(L15="","",INDEX(Pilastri!$A$1:$K$10000,$L15,5))</f>
        <v>N</v>
      </c>
      <c r="O15" s="25">
        <f ca="1">IF(M15="","",INDEX(Pilastri!$A$1:$K$10000,$L15,6))</f>
        <v>-332.77300000000002</v>
      </c>
      <c r="P15" s="25">
        <f ca="1">IF(N15="","",INDEX(Pilastri!$A$1:$K$10000,$L15,7))</f>
        <v>-204.566</v>
      </c>
      <c r="Q15" s="25">
        <f ca="1">IF(O15="","",INDEX(Pilastri!$A$1:$K$10000,$L15,8))</f>
        <v>-1.1639999999999999</v>
      </c>
      <c r="R15" s="25">
        <f ca="1">IF(P15="","",INDEX(Pilastri!$A$1:$K$10000,$L15,9))</f>
        <v>-62.185000000000002</v>
      </c>
      <c r="S15" s="25">
        <f ca="1">IF(Q15="","",INDEX(Pilastri!$A$1:$K$10000,$L15,10))</f>
        <v>-0.26300000000000001</v>
      </c>
      <c r="T15" s="25">
        <f ca="1">IF(R15="","",INDEX(Pilastri!$A$1:$K$10000,$L15,11))</f>
        <v>-0.26300000000000001</v>
      </c>
      <c r="U15" s="28"/>
      <c r="V15" s="41"/>
      <c r="W15" s="42">
        <f ca="1">M15</f>
        <v>3</v>
      </c>
      <c r="X15" s="42" t="str">
        <f ca="1">N15</f>
        <v>N</v>
      </c>
      <c r="Y15" s="42">
        <f t="shared" ref="Y15:AD15" ca="1" si="6">E15+O15</f>
        <v>-433.76200000000006</v>
      </c>
      <c r="Z15" s="42">
        <f t="shared" ca="1" si="6"/>
        <v>-274.64300000000003</v>
      </c>
      <c r="AA15" s="42">
        <f t="shared" ca="1" si="6"/>
        <v>-154.21799999999999</v>
      </c>
      <c r="AB15" s="42">
        <f t="shared" ca="1" si="6"/>
        <v>-40.451999999999998</v>
      </c>
      <c r="AC15" s="42">
        <f t="shared" ca="1" si="6"/>
        <v>18.942999999999998</v>
      </c>
      <c r="AD15" s="44">
        <f t="shared" ca="1" si="6"/>
        <v>18.982999999999997</v>
      </c>
    </row>
    <row r="16" spans="1:30" x14ac:dyDescent="0.2">
      <c r="A16" s="23"/>
      <c r="B16" s="24">
        <f t="shared" ca="1" si="3"/>
        <v>454</v>
      </c>
      <c r="C16" s="24">
        <f ca="1">IF(B16="","",INDEX(Pilastri!$A$1:$K$10000,$B16,4))</f>
        <v>2</v>
      </c>
      <c r="D16" s="24" t="str">
        <f ca="1">IF(B16="","",INDEX(Pilastri!$A$1:$K$10000,$B16,5))</f>
        <v>Msup</v>
      </c>
      <c r="E16" s="25">
        <f ca="1">IF(C16="","",INDEX(Pilastri!$A$1:$K$10000,$B16,6))</f>
        <v>13.333</v>
      </c>
      <c r="F16" s="25">
        <f ca="1">IF(D16="","",INDEX(Pilastri!$A$1:$K$10000,$B16,7))</f>
        <v>9.1630000000000003</v>
      </c>
      <c r="G16" s="25">
        <f ca="1">IF(E16="","",INDEX(Pilastri!$A$1:$K$10000,$B16,8))</f>
        <v>124.858</v>
      </c>
      <c r="H16" s="25">
        <f ca="1">IF(F16="","",INDEX(Pilastri!$A$1:$K$10000,$B16,9))</f>
        <v>-12.179</v>
      </c>
      <c r="I16" s="25">
        <f ca="1">IF(G16="","",INDEX(Pilastri!$A$1:$K$10000,$B16,10))</f>
        <v>-14.234</v>
      </c>
      <c r="J16" s="25">
        <f ca="1">IF(H16="","",INDEX(Pilastri!$A$1:$K$10000,$B16,11))</f>
        <v>-14.265000000000001</v>
      </c>
      <c r="K16" s="24"/>
      <c r="L16" s="24">
        <f t="shared" ca="1" si="4"/>
        <v>734</v>
      </c>
      <c r="M16" s="24">
        <f ca="1">IF(L16="","",INDEX(Pilastri!$A$1:$K$10000,$L16,4))</f>
        <v>2</v>
      </c>
      <c r="N16" s="24" t="str">
        <f ca="1">IF(L16="","",INDEX(Pilastri!$A$1:$K$10000,$L16,5))</f>
        <v>Msup</v>
      </c>
      <c r="O16" s="25">
        <f ca="1">IF(M16="","",INDEX(Pilastri!$A$1:$K$10000,$L16,6))</f>
        <v>37.962000000000003</v>
      </c>
      <c r="P16" s="25">
        <f ca="1">IF(N16="","",INDEX(Pilastri!$A$1:$K$10000,$L16,7))</f>
        <v>23.382999999999999</v>
      </c>
      <c r="Q16" s="25">
        <f ca="1">IF(O16="","",INDEX(Pilastri!$A$1:$K$10000,$L16,8))</f>
        <v>1.1990000000000001</v>
      </c>
      <c r="R16" s="25">
        <f ca="1">IF(P16="","",INDEX(Pilastri!$A$1:$K$10000,$L16,9))</f>
        <v>55.122999999999998</v>
      </c>
      <c r="S16" s="25">
        <f ca="1">IF(Q16="","",INDEX(Pilastri!$A$1:$K$10000,$L16,10))</f>
        <v>5.3999999999999999E-2</v>
      </c>
      <c r="T16" s="25">
        <f ca="1">IF(R16="","",INDEX(Pilastri!$A$1:$K$10000,$L16,11))</f>
        <v>5.3999999999999999E-2</v>
      </c>
      <c r="U16" s="28"/>
      <c r="V16" s="41"/>
      <c r="W16" s="42"/>
      <c r="X16" s="41"/>
      <c r="Y16" s="41"/>
      <c r="Z16" s="41"/>
      <c r="AA16" s="41"/>
      <c r="AB16" s="41"/>
      <c r="AC16" s="41"/>
      <c r="AD16" s="43"/>
    </row>
    <row r="17" spans="1:30" x14ac:dyDescent="0.2">
      <c r="A17" s="23"/>
      <c r="B17" s="24">
        <f t="shared" ca="1" si="3"/>
        <v>455</v>
      </c>
      <c r="C17" s="24">
        <f ca="1">IF(B17="","",INDEX(Pilastri!$A$1:$K$10000,$B17,4))</f>
        <v>2</v>
      </c>
      <c r="D17" s="24" t="str">
        <f ca="1">IF(B17="","",INDEX(Pilastri!$A$1:$K$10000,$B17,5))</f>
        <v>Minf</v>
      </c>
      <c r="E17" s="25">
        <f ca="1">IF(C17="","",INDEX(Pilastri!$A$1:$K$10000,$B17,6))</f>
        <v>-15.635</v>
      </c>
      <c r="F17" s="25">
        <f ca="1">IF(D17="","",INDEX(Pilastri!$A$1:$K$10000,$B17,7))</f>
        <v>-10.625</v>
      </c>
      <c r="G17" s="25">
        <f ca="1">IF(E17="","",INDEX(Pilastri!$A$1:$K$10000,$B17,8))</f>
        <v>-122.087</v>
      </c>
      <c r="H17" s="25">
        <f ca="1">IF(F17="","",INDEX(Pilastri!$A$1:$K$10000,$B17,9))</f>
        <v>18.707999999999998</v>
      </c>
      <c r="I17" s="25">
        <f ca="1">IF(G17="","",INDEX(Pilastri!$A$1:$K$10000,$B17,10))</f>
        <v>15.622999999999999</v>
      </c>
      <c r="J17" s="25">
        <f ca="1">IF(H17="","",INDEX(Pilastri!$A$1:$K$10000,$B17,11))</f>
        <v>15.656000000000001</v>
      </c>
      <c r="K17" s="24"/>
      <c r="L17" s="24">
        <f t="shared" ca="1" si="4"/>
        <v>735</v>
      </c>
      <c r="M17" s="24">
        <f ca="1">IF(L17="","",INDEX(Pilastri!$A$1:$K$10000,$L17,4))</f>
        <v>2</v>
      </c>
      <c r="N17" s="24" t="str">
        <f ca="1">IF(L17="","",INDEX(Pilastri!$A$1:$K$10000,$L17,5))</f>
        <v>Minf</v>
      </c>
      <c r="O17" s="25">
        <f ca="1">IF(M17="","",INDEX(Pilastri!$A$1:$K$10000,$L17,6))</f>
        <v>-38.880000000000003</v>
      </c>
      <c r="P17" s="25">
        <f ca="1">IF(N17="","",INDEX(Pilastri!$A$1:$K$10000,$L17,7))</f>
        <v>-23.957999999999998</v>
      </c>
      <c r="Q17" s="25">
        <f ca="1">IF(O17="","",INDEX(Pilastri!$A$1:$K$10000,$L17,8))</f>
        <v>-1.224</v>
      </c>
      <c r="R17" s="25">
        <f ca="1">IF(P17="","",INDEX(Pilastri!$A$1:$K$10000,$L17,9))</f>
        <v>-56.628999999999998</v>
      </c>
      <c r="S17" s="25">
        <f ca="1">IF(Q17="","",INDEX(Pilastri!$A$1:$K$10000,$L17,10))</f>
        <v>-0.113</v>
      </c>
      <c r="T17" s="25">
        <f ca="1">IF(R17="","",INDEX(Pilastri!$A$1:$K$10000,$L17,11))</f>
        <v>-0.113</v>
      </c>
      <c r="U17" s="28"/>
      <c r="V17" s="41"/>
      <c r="W17" s="42"/>
      <c r="X17" s="41"/>
      <c r="Y17" s="41"/>
      <c r="Z17" s="41"/>
      <c r="AA17" s="41"/>
      <c r="AB17" s="41"/>
      <c r="AC17" s="41"/>
      <c r="AD17" s="43"/>
    </row>
    <row r="18" spans="1:30" x14ac:dyDescent="0.2">
      <c r="A18" s="23"/>
      <c r="B18" s="24">
        <f t="shared" ca="1" si="3"/>
        <v>456</v>
      </c>
      <c r="C18" s="24">
        <f ca="1">IF(B18="","",INDEX(Pilastri!$A$1:$K$10000,$B18,4))</f>
        <v>2</v>
      </c>
      <c r="D18" s="24" t="str">
        <f ca="1">IF(B18="","",INDEX(Pilastri!$A$1:$K$10000,$B18,5))</f>
        <v>V</v>
      </c>
      <c r="E18" s="25">
        <f ca="1">IF(C18="","",INDEX(Pilastri!$A$1:$K$10000,$B18,6))</f>
        <v>8.7780000000000005</v>
      </c>
      <c r="F18" s="25">
        <f ca="1">IF(D18="","",INDEX(Pilastri!$A$1:$K$10000,$B18,7))</f>
        <v>5.9960000000000004</v>
      </c>
      <c r="G18" s="25">
        <f ca="1">IF(E18="","",INDEX(Pilastri!$A$1:$K$10000,$B18,8))</f>
        <v>74.48</v>
      </c>
      <c r="H18" s="25">
        <f ca="1">IF(F18="","",INDEX(Pilastri!$A$1:$K$10000,$B18,9))</f>
        <v>-9.2870000000000008</v>
      </c>
      <c r="I18" s="25">
        <f ca="1">IF(G18="","",INDEX(Pilastri!$A$1:$K$10000,$B18,10))</f>
        <v>-9.048</v>
      </c>
      <c r="J18" s="25">
        <f ca="1">IF(H18="","",INDEX(Pilastri!$A$1:$K$10000,$B18,11))</f>
        <v>-9.0670000000000002</v>
      </c>
      <c r="K18" s="24"/>
      <c r="L18" s="24">
        <f t="shared" ca="1" si="4"/>
        <v>736</v>
      </c>
      <c r="M18" s="24">
        <f ca="1">IF(L18="","",INDEX(Pilastri!$A$1:$K$10000,$L18,4))</f>
        <v>2</v>
      </c>
      <c r="N18" s="24" t="str">
        <f ca="1">IF(L18="","",INDEX(Pilastri!$A$1:$K$10000,$L18,5))</f>
        <v>V</v>
      </c>
      <c r="O18" s="25">
        <f ca="1">IF(M18="","",INDEX(Pilastri!$A$1:$K$10000,$L18,6))</f>
        <v>23.285</v>
      </c>
      <c r="P18" s="25">
        <f ca="1">IF(N18="","",INDEX(Pilastri!$A$1:$K$10000,$L18,7))</f>
        <v>14.346</v>
      </c>
      <c r="Q18" s="25">
        <f ca="1">IF(O18="","",INDEX(Pilastri!$A$1:$K$10000,$L18,8))</f>
        <v>0.73399999999999999</v>
      </c>
      <c r="R18" s="25">
        <f ca="1">IF(P18="","",INDEX(Pilastri!$A$1:$K$10000,$L18,9))</f>
        <v>33.856999999999999</v>
      </c>
      <c r="S18" s="25">
        <f ca="1">IF(Q18="","",INDEX(Pilastri!$A$1:$K$10000,$L18,10))</f>
        <v>5.0999999999999997E-2</v>
      </c>
      <c r="T18" s="25">
        <f ca="1">IF(R18="","",INDEX(Pilastri!$A$1:$K$10000,$L18,11))</f>
        <v>5.0999999999999997E-2</v>
      </c>
      <c r="U18" s="28"/>
      <c r="V18" s="41"/>
      <c r="W18" s="42"/>
      <c r="X18" s="41"/>
      <c r="Y18" s="41"/>
      <c r="Z18" s="41"/>
      <c r="AA18" s="41"/>
      <c r="AB18" s="41"/>
      <c r="AC18" s="41"/>
      <c r="AD18" s="43"/>
    </row>
    <row r="19" spans="1:30" x14ac:dyDescent="0.2">
      <c r="A19" s="23"/>
      <c r="B19" s="24">
        <f t="shared" ca="1" si="3"/>
        <v>457</v>
      </c>
      <c r="C19" s="24">
        <f ca="1">IF(B19="","",INDEX(Pilastri!$A$1:$K$10000,$B19,4))</f>
        <v>2</v>
      </c>
      <c r="D19" s="24" t="str">
        <f ca="1">IF(B19="","",INDEX(Pilastri!$A$1:$K$10000,$B19,5))</f>
        <v>N</v>
      </c>
      <c r="E19" s="25">
        <f ca="1">IF(C19="","",INDEX(Pilastri!$A$1:$K$10000,$B19,6))</f>
        <v>-135.267</v>
      </c>
      <c r="F19" s="25">
        <f ca="1">IF(D19="","",INDEX(Pilastri!$A$1:$K$10000,$B19,7))</f>
        <v>-93.804000000000002</v>
      </c>
      <c r="G19" s="25">
        <f ca="1">IF(E19="","",INDEX(Pilastri!$A$1:$K$10000,$B19,8))</f>
        <v>-253.124</v>
      </c>
      <c r="H19" s="25">
        <f ca="1">IF(F19="","",INDEX(Pilastri!$A$1:$K$10000,$B19,9))</f>
        <v>33.695</v>
      </c>
      <c r="I19" s="25">
        <f ca="1">IF(G19="","",INDEX(Pilastri!$A$1:$K$10000,$B19,10))</f>
        <v>31.373000000000001</v>
      </c>
      <c r="J19" s="25">
        <f ca="1">IF(H19="","",INDEX(Pilastri!$A$1:$K$10000,$B19,11))</f>
        <v>31.44</v>
      </c>
      <c r="K19" s="24"/>
      <c r="L19" s="24">
        <f t="shared" ca="1" si="4"/>
        <v>737</v>
      </c>
      <c r="M19" s="24">
        <f ca="1">IF(L19="","",INDEX(Pilastri!$A$1:$K$10000,$L19,4))</f>
        <v>2</v>
      </c>
      <c r="N19" s="24" t="str">
        <f ca="1">IF(L19="","",INDEX(Pilastri!$A$1:$K$10000,$L19,5))</f>
        <v>N</v>
      </c>
      <c r="O19" s="25">
        <f ca="1">IF(M19="","",INDEX(Pilastri!$A$1:$K$10000,$L19,6))</f>
        <v>-448.28100000000001</v>
      </c>
      <c r="P19" s="25">
        <f ca="1">IF(N19="","",INDEX(Pilastri!$A$1:$K$10000,$L19,7))</f>
        <v>-275.85000000000002</v>
      </c>
      <c r="Q19" s="25">
        <f ca="1">IF(O19="","",INDEX(Pilastri!$A$1:$K$10000,$L19,8))</f>
        <v>-1.9410000000000001</v>
      </c>
      <c r="R19" s="25">
        <f ca="1">IF(P19="","",INDEX(Pilastri!$A$1:$K$10000,$L19,9))</f>
        <v>-99.082999999999998</v>
      </c>
      <c r="S19" s="25">
        <f ca="1">IF(Q19="","",INDEX(Pilastri!$A$1:$K$10000,$L19,10))</f>
        <v>-0.34100000000000003</v>
      </c>
      <c r="T19" s="25">
        <f ca="1">IF(R19="","",INDEX(Pilastri!$A$1:$K$10000,$L19,11))</f>
        <v>-0.34100000000000003</v>
      </c>
      <c r="U19" s="28"/>
      <c r="V19" s="41"/>
      <c r="W19" s="42">
        <f ca="1">M19</f>
        <v>2</v>
      </c>
      <c r="X19" s="42" t="str">
        <f ca="1">N19</f>
        <v>N</v>
      </c>
      <c r="Y19" s="42">
        <f t="shared" ref="Y19:AD19" ca="1" si="7">E19+O19</f>
        <v>-583.548</v>
      </c>
      <c r="Z19" s="42">
        <f t="shared" ca="1" si="7"/>
        <v>-369.654</v>
      </c>
      <c r="AA19" s="42">
        <f t="shared" ca="1" si="7"/>
        <v>-255.065</v>
      </c>
      <c r="AB19" s="42">
        <f t="shared" ca="1" si="7"/>
        <v>-65.388000000000005</v>
      </c>
      <c r="AC19" s="42">
        <f t="shared" ca="1" si="7"/>
        <v>31.032</v>
      </c>
      <c r="AD19" s="44">
        <f t="shared" ca="1" si="7"/>
        <v>31.099</v>
      </c>
    </row>
    <row r="20" spans="1:30" x14ac:dyDescent="0.2">
      <c r="A20" s="23"/>
      <c r="B20" s="24">
        <f t="shared" ca="1" si="3"/>
        <v>458</v>
      </c>
      <c r="C20" s="24">
        <f ca="1">IF(B20="","",INDEX(Pilastri!$A$1:$K$10000,$B20,4))</f>
        <v>1</v>
      </c>
      <c r="D20" s="24" t="str">
        <f ca="1">IF(B20="","",INDEX(Pilastri!$A$1:$K$10000,$B20,5))</f>
        <v>Msup</v>
      </c>
      <c r="E20" s="25">
        <f ca="1">IF(C20="","",INDEX(Pilastri!$A$1:$K$10000,$B20,6))</f>
        <v>7.69</v>
      </c>
      <c r="F20" s="25">
        <f ca="1">IF(D20="","",INDEX(Pilastri!$A$1:$K$10000,$B20,7))</f>
        <v>5.391</v>
      </c>
      <c r="G20" s="25">
        <f ca="1">IF(E20="","",INDEX(Pilastri!$A$1:$K$10000,$B20,8))</f>
        <v>97.167000000000002</v>
      </c>
      <c r="H20" s="25">
        <f ca="1">IF(F20="","",INDEX(Pilastri!$A$1:$K$10000,$B20,9))</f>
        <v>6.0350000000000001</v>
      </c>
      <c r="I20" s="25">
        <f ca="1">IF(G20="","",INDEX(Pilastri!$A$1:$K$10000,$B20,10))</f>
        <v>-8.6639999999999997</v>
      </c>
      <c r="J20" s="25">
        <f ca="1">IF(H20="","",INDEX(Pilastri!$A$1:$K$10000,$B20,11))</f>
        <v>-8.6829999999999998</v>
      </c>
      <c r="K20" s="24"/>
      <c r="L20" s="24">
        <f t="shared" ca="1" si="4"/>
        <v>738</v>
      </c>
      <c r="M20" s="24">
        <f ca="1">IF(L20="","",INDEX(Pilastri!$A$1:$K$10000,$L20,4))</f>
        <v>1</v>
      </c>
      <c r="N20" s="24" t="str">
        <f ca="1">IF(L20="","",INDEX(Pilastri!$A$1:$K$10000,$L20,5))</f>
        <v>Msup</v>
      </c>
      <c r="O20" s="25">
        <f ca="1">IF(M20="","",INDEX(Pilastri!$A$1:$K$10000,$L20,6))</f>
        <v>22.134</v>
      </c>
      <c r="P20" s="25">
        <f ca="1">IF(N20="","",INDEX(Pilastri!$A$1:$K$10000,$L20,7))</f>
        <v>13.669</v>
      </c>
      <c r="Q20" s="25">
        <f ca="1">IF(O20="","",INDEX(Pilastri!$A$1:$K$10000,$L20,8))</f>
        <v>0.749</v>
      </c>
      <c r="R20" s="25">
        <f ca="1">IF(P20="","",INDEX(Pilastri!$A$1:$K$10000,$L20,9))</f>
        <v>35.128999999999998</v>
      </c>
      <c r="S20" s="25">
        <f ca="1">IF(Q20="","",INDEX(Pilastri!$A$1:$K$10000,$L20,10))</f>
        <v>-0.16300000000000001</v>
      </c>
      <c r="T20" s="25">
        <f ca="1">IF(R20="","",INDEX(Pilastri!$A$1:$K$10000,$L20,11))</f>
        <v>-0.16300000000000001</v>
      </c>
      <c r="U20" s="28"/>
      <c r="V20" s="41"/>
      <c r="W20" s="42"/>
      <c r="X20" s="41"/>
      <c r="Y20" s="41"/>
      <c r="Z20" s="41"/>
      <c r="AA20" s="41"/>
      <c r="AB20" s="41"/>
      <c r="AC20" s="41"/>
      <c r="AD20" s="43"/>
    </row>
    <row r="21" spans="1:30" x14ac:dyDescent="0.2">
      <c r="A21" s="23"/>
      <c r="B21" s="24">
        <f t="shared" ca="1" si="3"/>
        <v>459</v>
      </c>
      <c r="C21" s="24">
        <f ca="1">IF(B21="","",INDEX(Pilastri!$A$1:$K$10000,$B21,4))</f>
        <v>1</v>
      </c>
      <c r="D21" s="24" t="str">
        <f ca="1">IF(B21="","",INDEX(Pilastri!$A$1:$K$10000,$B21,5))</f>
        <v>Minf</v>
      </c>
      <c r="E21" s="25">
        <f ca="1">IF(C21="","",INDEX(Pilastri!$A$1:$K$10000,$B21,6))</f>
        <v>-6.3710000000000004</v>
      </c>
      <c r="F21" s="25">
        <f ca="1">IF(D21="","",INDEX(Pilastri!$A$1:$K$10000,$B21,7))</f>
        <v>-4.226</v>
      </c>
      <c r="G21" s="25">
        <f ca="1">IF(E21="","",INDEX(Pilastri!$A$1:$K$10000,$B21,8))</f>
        <v>-298.13400000000001</v>
      </c>
      <c r="H21" s="25">
        <f ca="1">IF(F21="","",INDEX(Pilastri!$A$1:$K$10000,$B21,9))</f>
        <v>21.065999999999999</v>
      </c>
      <c r="I21" s="25">
        <f ca="1">IF(G21="","",INDEX(Pilastri!$A$1:$K$10000,$B21,10))</f>
        <v>31.550999999999998</v>
      </c>
      <c r="J21" s="25">
        <f ca="1">IF(H21="","",INDEX(Pilastri!$A$1:$K$10000,$B21,11))</f>
        <v>31.617999999999999</v>
      </c>
      <c r="K21" s="24"/>
      <c r="L21" s="24">
        <f t="shared" ca="1" si="4"/>
        <v>739</v>
      </c>
      <c r="M21" s="24">
        <f ca="1">IF(L21="","",INDEX(Pilastri!$A$1:$K$10000,$L21,4))</f>
        <v>1</v>
      </c>
      <c r="N21" s="24" t="str">
        <f ca="1">IF(L21="","",INDEX(Pilastri!$A$1:$K$10000,$L21,5))</f>
        <v>Minf</v>
      </c>
      <c r="O21" s="25">
        <f ca="1">IF(M21="","",INDEX(Pilastri!$A$1:$K$10000,$L21,6))</f>
        <v>-12.11</v>
      </c>
      <c r="P21" s="25">
        <f ca="1">IF(N21="","",INDEX(Pilastri!$A$1:$K$10000,$L21,7))</f>
        <v>-7.4640000000000004</v>
      </c>
      <c r="Q21" s="25">
        <f ca="1">IF(O21="","",INDEX(Pilastri!$A$1:$K$10000,$L21,8))</f>
        <v>-1.1060000000000001</v>
      </c>
      <c r="R21" s="25">
        <f ca="1">IF(P21="","",INDEX(Pilastri!$A$1:$K$10000,$L21,9))</f>
        <v>-51.968000000000004</v>
      </c>
      <c r="S21" s="25">
        <f ca="1">IF(Q21="","",INDEX(Pilastri!$A$1:$K$10000,$L21,10))</f>
        <v>0.17299999999999999</v>
      </c>
      <c r="T21" s="25">
        <f ca="1">IF(R21="","",INDEX(Pilastri!$A$1:$K$10000,$L21,11))</f>
        <v>0.17399999999999999</v>
      </c>
      <c r="U21" s="28"/>
      <c r="V21" s="41"/>
      <c r="W21" s="42"/>
      <c r="X21" s="41"/>
      <c r="Y21" s="41"/>
      <c r="Z21" s="41"/>
      <c r="AA21" s="41"/>
      <c r="AB21" s="41"/>
      <c r="AC21" s="41"/>
      <c r="AD21" s="43"/>
    </row>
    <row r="22" spans="1:30" x14ac:dyDescent="0.2">
      <c r="A22" s="23"/>
      <c r="B22" s="24">
        <f t="shared" ca="1" si="3"/>
        <v>460</v>
      </c>
      <c r="C22" s="24">
        <f ca="1">IF(B22="","",INDEX(Pilastri!$A$1:$K$10000,$B22,4))</f>
        <v>1</v>
      </c>
      <c r="D22" s="24" t="str">
        <f ca="1">IF(B22="","",INDEX(Pilastri!$A$1:$K$10000,$B22,5))</f>
        <v>V</v>
      </c>
      <c r="E22" s="25">
        <f ca="1">IF(C22="","",INDEX(Pilastri!$A$1:$K$10000,$B22,6))</f>
        <v>3.7</v>
      </c>
      <c r="F22" s="25">
        <f ca="1">IF(D22="","",INDEX(Pilastri!$A$1:$K$10000,$B22,7))</f>
        <v>2.5310000000000001</v>
      </c>
      <c r="G22" s="25">
        <f ca="1">IF(E22="","",INDEX(Pilastri!$A$1:$K$10000,$B22,8))</f>
        <v>103.842</v>
      </c>
      <c r="H22" s="25">
        <f ca="1">IF(F22="","",INDEX(Pilastri!$A$1:$K$10000,$B22,9))</f>
        <v>-6.5190000000000001</v>
      </c>
      <c r="I22" s="25">
        <f ca="1">IF(G22="","",INDEX(Pilastri!$A$1:$K$10000,$B22,10))</f>
        <v>-10.583</v>
      </c>
      <c r="J22" s="25">
        <f ca="1">IF(H22="","",INDEX(Pilastri!$A$1:$K$10000,$B22,11))</f>
        <v>-10.605</v>
      </c>
      <c r="K22" s="24"/>
      <c r="L22" s="24">
        <f t="shared" ca="1" si="4"/>
        <v>740</v>
      </c>
      <c r="M22" s="24">
        <f ca="1">IF(L22="","",INDEX(Pilastri!$A$1:$K$10000,$L22,4))</f>
        <v>1</v>
      </c>
      <c r="N22" s="24" t="str">
        <f ca="1">IF(L22="","",INDEX(Pilastri!$A$1:$K$10000,$L22,5))</f>
        <v>V</v>
      </c>
      <c r="O22" s="25">
        <f ca="1">IF(M22="","",INDEX(Pilastri!$A$1:$K$10000,$L22,6))</f>
        <v>9.0120000000000005</v>
      </c>
      <c r="P22" s="25">
        <f ca="1">IF(N22="","",INDEX(Pilastri!$A$1:$K$10000,$L22,7))</f>
        <v>5.5609999999999999</v>
      </c>
      <c r="Q22" s="25">
        <f ca="1">IF(O22="","",INDEX(Pilastri!$A$1:$K$10000,$L22,8))</f>
        <v>0.48799999999999999</v>
      </c>
      <c r="R22" s="25">
        <f ca="1">IF(P22="","",INDEX(Pilastri!$A$1:$K$10000,$L22,9))</f>
        <v>22.917000000000002</v>
      </c>
      <c r="S22" s="25">
        <f ca="1">IF(Q22="","",INDEX(Pilastri!$A$1:$K$10000,$L22,10))</f>
        <v>-8.7999999999999995E-2</v>
      </c>
      <c r="T22" s="25">
        <f ca="1">IF(R22="","",INDEX(Pilastri!$A$1:$K$10000,$L22,11))</f>
        <v>-8.8999999999999996E-2</v>
      </c>
      <c r="U22" s="28"/>
      <c r="V22" s="41"/>
      <c r="W22" s="42"/>
      <c r="X22" s="41"/>
      <c r="Y22" s="41"/>
      <c r="Z22" s="41"/>
      <c r="AA22" s="41"/>
      <c r="AB22" s="41"/>
      <c r="AC22" s="41"/>
      <c r="AD22" s="43"/>
    </row>
    <row r="23" spans="1:30" x14ac:dyDescent="0.2">
      <c r="A23" s="23"/>
      <c r="B23" s="24">
        <f t="shared" ca="1" si="3"/>
        <v>461</v>
      </c>
      <c r="C23" s="24">
        <f ca="1">IF(B23="","",INDEX(Pilastri!$A$1:$K$10000,$B23,4))</f>
        <v>1</v>
      </c>
      <c r="D23" s="24" t="str">
        <f ca="1">IF(B23="","",INDEX(Pilastri!$A$1:$K$10000,$B23,5))</f>
        <v>N</v>
      </c>
      <c r="E23" s="25">
        <f ca="1">IF(C23="","",INDEX(Pilastri!$A$1:$K$10000,$B23,6))</f>
        <v>-166.56800000000001</v>
      </c>
      <c r="F23" s="25">
        <f ca="1">IF(D23="","",INDEX(Pilastri!$A$1:$K$10000,$B23,7))</f>
        <v>-115.521</v>
      </c>
      <c r="G23" s="25">
        <f ca="1">IF(E23="","",INDEX(Pilastri!$A$1:$K$10000,$B23,8))</f>
        <v>-356.60899999999998</v>
      </c>
      <c r="H23" s="25">
        <f ca="1">IF(F23="","",INDEX(Pilastri!$A$1:$K$10000,$B23,9))</f>
        <v>42.945</v>
      </c>
      <c r="I23" s="25">
        <f ca="1">IF(G23="","",INDEX(Pilastri!$A$1:$K$10000,$B23,10))</f>
        <v>43.197000000000003</v>
      </c>
      <c r="J23" s="25">
        <f ca="1">IF(H23="","",INDEX(Pilastri!$A$1:$K$10000,$B23,11))</f>
        <v>43.287999999999997</v>
      </c>
      <c r="K23" s="24"/>
      <c r="L23" s="24">
        <f t="shared" ca="1" si="4"/>
        <v>741</v>
      </c>
      <c r="M23" s="24">
        <f ca="1">IF(L23="","",INDEX(Pilastri!$A$1:$K$10000,$L23,4))</f>
        <v>1</v>
      </c>
      <c r="N23" s="24" t="str">
        <f ca="1">IF(L23="","",INDEX(Pilastri!$A$1:$K$10000,$L23,5))</f>
        <v>N</v>
      </c>
      <c r="O23" s="25">
        <f ca="1">IF(M23="","",INDEX(Pilastri!$A$1:$K$10000,$L23,6))</f>
        <v>-557.26700000000005</v>
      </c>
      <c r="P23" s="25">
        <f ca="1">IF(N23="","",INDEX(Pilastri!$A$1:$K$10000,$L23,7))</f>
        <v>-343.16199999999998</v>
      </c>
      <c r="Q23" s="25">
        <f ca="1">IF(O23="","",INDEX(Pilastri!$A$1:$K$10000,$L23,8))</f>
        <v>-2.63</v>
      </c>
      <c r="R23" s="25">
        <f ca="1">IF(P23="","",INDEX(Pilastri!$A$1:$K$10000,$L23,9))</f>
        <v>-131.053</v>
      </c>
      <c r="S23" s="25">
        <f ca="1">IF(Q23="","",INDEX(Pilastri!$A$1:$K$10000,$L23,10))</f>
        <v>-0.32600000000000001</v>
      </c>
      <c r="T23" s="25">
        <f ca="1">IF(R23="","",INDEX(Pilastri!$A$1:$K$10000,$L23,11))</f>
        <v>-0.32700000000000001</v>
      </c>
      <c r="U23" s="28"/>
      <c r="V23" s="41"/>
      <c r="W23" s="42">
        <f ca="1">M23</f>
        <v>1</v>
      </c>
      <c r="X23" s="42" t="str">
        <f ca="1">N23</f>
        <v>N</v>
      </c>
      <c r="Y23" s="42">
        <f t="shared" ref="Y23:AD23" ca="1" si="8">E23+O23</f>
        <v>-723.83500000000004</v>
      </c>
      <c r="Z23" s="42">
        <f t="shared" ca="1" si="8"/>
        <v>-458.68299999999999</v>
      </c>
      <c r="AA23" s="42">
        <f t="shared" ca="1" si="8"/>
        <v>-359.23899999999998</v>
      </c>
      <c r="AB23" s="42">
        <f t="shared" ca="1" si="8"/>
        <v>-88.108000000000004</v>
      </c>
      <c r="AC23" s="42">
        <f t="shared" ca="1" si="8"/>
        <v>42.871000000000002</v>
      </c>
      <c r="AD23" s="44">
        <f t="shared" ca="1" si="8"/>
        <v>42.960999999999999</v>
      </c>
    </row>
    <row r="24" spans="1:30" x14ac:dyDescent="0.2">
      <c r="A24" s="23"/>
      <c r="B24" s="24" t="str">
        <f t="shared" ca="1" si="3"/>
        <v/>
      </c>
      <c r="C24" s="24" t="str">
        <f ca="1">IF(B24="","",INDEX(Pilastri!$A$1:$K$10000,$B24,4))</f>
        <v/>
      </c>
      <c r="D24" s="24" t="str">
        <f ca="1">IF(B24="","",INDEX(Pilastri!$A$1:$K$10000,$B24,5))</f>
        <v/>
      </c>
      <c r="E24" s="25" t="str">
        <f ca="1">IF(C24="","",INDEX(Pilastri!$A$1:$K$10000,$B24,6))</f>
        <v/>
      </c>
      <c r="F24" s="25" t="str">
        <f ca="1">IF(D24="","",INDEX(Pilastri!$A$1:$K$10000,$B24,7))</f>
        <v/>
      </c>
      <c r="G24" s="25" t="str">
        <f ca="1">IF(E24="","",INDEX(Pilastri!$A$1:$K$10000,$B24,8))</f>
        <v/>
      </c>
      <c r="H24" s="25" t="str">
        <f ca="1">IF(F24="","",INDEX(Pilastri!$A$1:$K$10000,$B24,9))</f>
        <v/>
      </c>
      <c r="I24" s="25" t="str">
        <f ca="1">IF(G24="","",INDEX(Pilastri!$A$1:$K$10000,$B24,10))</f>
        <v/>
      </c>
      <c r="J24" s="25" t="str">
        <f ca="1">IF(H24="","",INDEX(Pilastri!$A$1:$K$10000,$B24,11))</f>
        <v/>
      </c>
      <c r="K24" s="24"/>
      <c r="L24" s="24" t="str">
        <f t="shared" ca="1" si="4"/>
        <v/>
      </c>
      <c r="M24" s="24" t="str">
        <f ca="1">IF(L24="","",INDEX(Pilastri!$A$1:$K$10000,$L24,4))</f>
        <v/>
      </c>
      <c r="N24" s="24" t="str">
        <f ca="1">IF(L24="","",INDEX(Pilastri!$A$1:$K$10000,$L24,5))</f>
        <v/>
      </c>
      <c r="O24" s="25" t="str">
        <f ca="1">IF(M24="","",INDEX(Pilastri!$A$1:$K$10000,$L24,6))</f>
        <v/>
      </c>
      <c r="P24" s="25" t="str">
        <f ca="1">IF(N24="","",INDEX(Pilastri!$A$1:$K$10000,$L24,7))</f>
        <v/>
      </c>
      <c r="Q24" s="25" t="str">
        <f ca="1">IF(O24="","",INDEX(Pilastri!$A$1:$K$10000,$L24,8))</f>
        <v/>
      </c>
      <c r="R24" s="25" t="str">
        <f ca="1">IF(P24="","",INDEX(Pilastri!$A$1:$K$10000,$L24,9))</f>
        <v/>
      </c>
      <c r="S24" s="25" t="str">
        <f ca="1">IF(Q24="","",INDEX(Pilastri!$A$1:$K$10000,$L24,10))</f>
        <v/>
      </c>
      <c r="T24" s="25" t="str">
        <f ca="1">IF(R24="","",INDEX(Pilastri!$A$1:$K$10000,$L24,11))</f>
        <v/>
      </c>
      <c r="U24" s="28"/>
      <c r="V24" s="28"/>
      <c r="W24" s="24"/>
      <c r="X24" s="24"/>
      <c r="Y24" s="25"/>
      <c r="Z24" s="25"/>
      <c r="AA24" s="25"/>
      <c r="AB24" s="25"/>
      <c r="AC24" s="25"/>
      <c r="AD24" s="26"/>
    </row>
    <row r="25" spans="1:30" x14ac:dyDescent="0.2">
      <c r="A25" s="23"/>
      <c r="B25" s="24" t="str">
        <f t="shared" ca="1" si="3"/>
        <v/>
      </c>
      <c r="C25" s="24" t="str">
        <f ca="1">IF(B25="","",INDEX(Pilastri!$A$1:$K$10000,$B25,4))</f>
        <v/>
      </c>
      <c r="D25" s="24" t="str">
        <f ca="1">IF(B25="","",INDEX(Pilastri!$A$1:$K$10000,$B25,5))</f>
        <v/>
      </c>
      <c r="E25" s="25" t="str">
        <f ca="1">IF(C25="","",INDEX(Pilastri!$A$1:$K$10000,$B25,6))</f>
        <v/>
      </c>
      <c r="F25" s="25" t="str">
        <f ca="1">IF(D25="","",INDEX(Pilastri!$A$1:$K$10000,$B25,7))</f>
        <v/>
      </c>
      <c r="G25" s="25" t="str">
        <f ca="1">IF(E25="","",INDEX(Pilastri!$A$1:$K$10000,$B25,8))</f>
        <v/>
      </c>
      <c r="H25" s="25" t="str">
        <f ca="1">IF(F25="","",INDEX(Pilastri!$A$1:$K$10000,$B25,9))</f>
        <v/>
      </c>
      <c r="I25" s="25" t="str">
        <f ca="1">IF(G25="","",INDEX(Pilastri!$A$1:$K$10000,$B25,10))</f>
        <v/>
      </c>
      <c r="J25" s="25" t="str">
        <f ca="1">IF(H25="","",INDEX(Pilastri!$A$1:$K$10000,$B25,11))</f>
        <v/>
      </c>
      <c r="L25" s="24" t="str">
        <f t="shared" ca="1" si="4"/>
        <v/>
      </c>
      <c r="M25" s="24" t="str">
        <f ca="1">IF(L25="","",INDEX(Pilastri!$A$1:$K$10000,$L25,4))</f>
        <v/>
      </c>
      <c r="N25" s="24" t="str">
        <f ca="1">IF(L25="","",INDEX(Pilastri!$A$1:$K$10000,$L25,5))</f>
        <v/>
      </c>
      <c r="O25" s="25" t="str">
        <f ca="1">IF(M25="","",INDEX(Pilastri!$A$1:$K$10000,$L25,6))</f>
        <v/>
      </c>
      <c r="P25" s="25" t="str">
        <f ca="1">IF(N25="","",INDEX(Pilastri!$A$1:$K$10000,$L25,7))</f>
        <v/>
      </c>
      <c r="Q25" s="25" t="str">
        <f ca="1">IF(O25="","",INDEX(Pilastri!$A$1:$K$10000,$L25,8))</f>
        <v/>
      </c>
      <c r="R25" s="25" t="str">
        <f ca="1">IF(P25="","",INDEX(Pilastri!$A$1:$K$10000,$L25,9))</f>
        <v/>
      </c>
      <c r="S25" s="25" t="str">
        <f ca="1">IF(Q25="","",INDEX(Pilastri!$A$1:$K$10000,$L25,10))</f>
        <v/>
      </c>
      <c r="T25" s="25" t="str">
        <f ca="1">IF(R25="","",INDEX(Pilastri!$A$1:$K$10000,$L25,11))</f>
        <v/>
      </c>
      <c r="U25" s="28"/>
      <c r="V25" s="28"/>
      <c r="W25" s="24"/>
      <c r="X25" s="24"/>
      <c r="Y25" s="25"/>
      <c r="Z25" s="25"/>
      <c r="AA25" s="25"/>
      <c r="AB25" s="25"/>
      <c r="AC25" s="25"/>
      <c r="AD25" s="26"/>
    </row>
    <row r="26" spans="1:30" x14ac:dyDescent="0.2">
      <c r="A26" s="23"/>
      <c r="B26" s="24" t="str">
        <f t="shared" ca="1" si="3"/>
        <v/>
      </c>
      <c r="C26" s="24" t="str">
        <f ca="1">IF(B26="","",INDEX(Pilastri!$A$1:$K$10000,$B26,4))</f>
        <v/>
      </c>
      <c r="D26" s="24" t="str">
        <f ca="1">IF(B26="","",INDEX(Pilastri!$A$1:$K$10000,$B26,5))</f>
        <v/>
      </c>
      <c r="E26" s="25" t="str">
        <f ca="1">IF(C26="","",INDEX(Pilastri!$A$1:$K$10000,$B26,6))</f>
        <v/>
      </c>
      <c r="F26" s="25" t="str">
        <f ca="1">IF(D26="","",INDEX(Pilastri!$A$1:$K$10000,$B26,7))</f>
        <v/>
      </c>
      <c r="G26" s="25" t="str">
        <f ca="1">IF(E26="","",INDEX(Pilastri!$A$1:$K$10000,$B26,8))</f>
        <v/>
      </c>
      <c r="H26" s="25" t="str">
        <f ca="1">IF(F26="","",INDEX(Pilastri!$A$1:$K$10000,$B26,9))</f>
        <v/>
      </c>
      <c r="I26" s="25" t="str">
        <f ca="1">IF(G26="","",INDEX(Pilastri!$A$1:$K$10000,$B26,10))</f>
        <v/>
      </c>
      <c r="J26" s="25" t="str">
        <f ca="1">IF(H26="","",INDEX(Pilastri!$A$1:$K$10000,$B26,11))</f>
        <v/>
      </c>
      <c r="K26" s="24"/>
      <c r="L26" s="24" t="str">
        <f t="shared" ca="1" si="4"/>
        <v/>
      </c>
      <c r="M26" s="24" t="str">
        <f ca="1">IF(L26="","",INDEX(Pilastri!$A$1:$K$10000,$L26,4))</f>
        <v/>
      </c>
      <c r="N26" s="24" t="str">
        <f ca="1">IF(L26="","",INDEX(Pilastri!$A$1:$K$10000,$L26,5))</f>
        <v/>
      </c>
      <c r="O26" s="25" t="str">
        <f ca="1">IF(M26="","",INDEX(Pilastri!$A$1:$K$10000,$L26,6))</f>
        <v/>
      </c>
      <c r="P26" s="25" t="str">
        <f ca="1">IF(N26="","",INDEX(Pilastri!$A$1:$K$10000,$L26,7))</f>
        <v/>
      </c>
      <c r="Q26" s="25" t="str">
        <f ca="1">IF(O26="","",INDEX(Pilastri!$A$1:$K$10000,$L26,8))</f>
        <v/>
      </c>
      <c r="R26" s="25" t="str">
        <f ca="1">IF(P26="","",INDEX(Pilastri!$A$1:$K$10000,$L26,9))</f>
        <v/>
      </c>
      <c r="S26" s="25" t="str">
        <f ca="1">IF(Q26="","",INDEX(Pilastri!$A$1:$K$10000,$L26,10))</f>
        <v/>
      </c>
      <c r="T26" s="25" t="str">
        <f ca="1">IF(R26="","",INDEX(Pilastri!$A$1:$K$10000,$L26,11))</f>
        <v/>
      </c>
      <c r="U26" s="28"/>
      <c r="V26" s="28"/>
      <c r="W26" s="27" t="str">
        <f ca="1">IF($C26="","",INDEX(#REF!,#REF!+ROW(W26)-ROW(W$4),COLUMN(W26)))</f>
        <v/>
      </c>
      <c r="X26" s="27" t="str">
        <f ca="1">IF($C26="","",INDEX(#REF!,#REF!+ROW(X26)-ROW(X$4),COLUMN(X26)))</f>
        <v/>
      </c>
      <c r="Y26" s="25" t="str">
        <f ca="1">IF($C26="","",INDEX(#REF!,#REF!+ROW(Y26)-ROW(Y$4),COLUMN(Y26)))</f>
        <v/>
      </c>
      <c r="Z26" s="25" t="str">
        <f ca="1">IF($C26="","",INDEX(#REF!,#REF!+ROW(Z26)-ROW(Z$4),COLUMN(Z26)))</f>
        <v/>
      </c>
      <c r="AA26" s="25" t="str">
        <f ca="1">IF($C26="","",INDEX(#REF!,#REF!+ROW(AA26)-ROW(AA$4),COLUMN(AA26)))</f>
        <v/>
      </c>
      <c r="AB26" s="25" t="str">
        <f ca="1">IF($C26="","",INDEX(#REF!,#REF!+ROW(AB26)-ROW(AB$4),COLUMN(AB26)))</f>
        <v/>
      </c>
      <c r="AC26" s="25" t="str">
        <f ca="1">IF($C26="","",INDEX(#REF!,#REF!+ROW(AC26)-ROW(AC$4),COLUMN(AC26)))</f>
        <v/>
      </c>
      <c r="AD26" s="26" t="str">
        <f ca="1">IF($C26="","",INDEX(#REF!,#REF!+ROW(AD26)-ROW(AD$4),COLUMN(AD26)))</f>
        <v/>
      </c>
    </row>
    <row r="27" spans="1:30" x14ac:dyDescent="0.2">
      <c r="A27" s="29"/>
      <c r="B27" s="30" t="str">
        <f t="shared" ca="1" si="3"/>
        <v/>
      </c>
      <c r="C27" s="30" t="str">
        <f ca="1">IF(B27="","",INDEX(Pilastri!$A$1:$K$10000,$B27,4))</f>
        <v/>
      </c>
      <c r="D27" s="30" t="str">
        <f ca="1">IF(B27="","",INDEX(Pilastri!$A$1:$K$10000,$B27,5))</f>
        <v/>
      </c>
      <c r="E27" s="31" t="str">
        <f ca="1">IF(C27="","",INDEX(Pilastri!$A$1:$K$10000,$B27,6))</f>
        <v/>
      </c>
      <c r="F27" s="31" t="str">
        <f ca="1">IF(D27="","",INDEX(Pilastri!$A$1:$K$10000,$B27,7))</f>
        <v/>
      </c>
      <c r="G27" s="31" t="str">
        <f ca="1">IF(E27="","",INDEX(Pilastri!$A$1:$K$10000,$B27,8))</f>
        <v/>
      </c>
      <c r="H27" s="31" t="str">
        <f ca="1">IF(F27="","",INDEX(Pilastri!$A$1:$K$10000,$B27,9))</f>
        <v/>
      </c>
      <c r="I27" s="31" t="str">
        <f ca="1">IF(G27="","",INDEX(Pilastri!$A$1:$K$10000,$B27,10))</f>
        <v/>
      </c>
      <c r="J27" s="31" t="str">
        <f ca="1">IF(H27="","",INDEX(Pilastri!$A$1:$K$10000,$B27,11))</f>
        <v/>
      </c>
      <c r="K27" s="30"/>
      <c r="L27" s="30" t="str">
        <f t="shared" ca="1" si="4"/>
        <v/>
      </c>
      <c r="M27" s="30" t="str">
        <f ca="1">IF(L27="","",INDEX(Pilastri!$A$1:$K$10000,$L27,4))</f>
        <v/>
      </c>
      <c r="N27" s="30" t="str">
        <f ca="1">IF(L27="","",INDEX(Pilastri!$A$1:$K$10000,$L27,5))</f>
        <v/>
      </c>
      <c r="O27" s="31" t="str">
        <f ca="1">IF(M27="","",INDEX(Pilastri!$A$1:$K$10000,$L27,6))</f>
        <v/>
      </c>
      <c r="P27" s="31" t="str">
        <f ca="1">IF(N27="","",INDEX(Pilastri!$A$1:$K$10000,$L27,7))</f>
        <v/>
      </c>
      <c r="Q27" s="31" t="str">
        <f ca="1">IF(O27="","",INDEX(Pilastri!$A$1:$K$10000,$L27,8))</f>
        <v/>
      </c>
      <c r="R27" s="31" t="str">
        <f ca="1">IF(P27="","",INDEX(Pilastri!$A$1:$K$10000,$L27,9))</f>
        <v/>
      </c>
      <c r="S27" s="31" t="str">
        <f ca="1">IF(Q27="","",INDEX(Pilastri!$A$1:$K$10000,$L27,10))</f>
        <v/>
      </c>
      <c r="T27" s="31" t="str">
        <f ca="1">IF(R27="","",INDEX(Pilastri!$A$1:$K$10000,$L27,11))</f>
        <v/>
      </c>
      <c r="U27" s="32"/>
      <c r="V27" s="32"/>
      <c r="W27" s="33" t="str">
        <f ca="1">IF($C27="","",INDEX(#REF!,#REF!+ROW(W27)-ROW(W$4),COLUMN(W27)))</f>
        <v/>
      </c>
      <c r="X27" s="33" t="str">
        <f ca="1">IF($C27="","",INDEX(#REF!,#REF!+ROW(X27)-ROW(X$4),COLUMN(X27)))</f>
        <v/>
      </c>
      <c r="Y27" s="31" t="str">
        <f ca="1">IF($C27="","",INDEX(#REF!,#REF!+ROW(Y27)-ROW(Y$4),COLUMN(Y27)))</f>
        <v/>
      </c>
      <c r="Z27" s="31" t="str">
        <f ca="1">IF($C27="","",INDEX(#REF!,#REF!+ROW(Z27)-ROW(Z$4),COLUMN(Z27)))</f>
        <v/>
      </c>
      <c r="AA27" s="31" t="str">
        <f ca="1">IF($C27="","",INDEX(#REF!,#REF!+ROW(AA27)-ROW(AA$4),COLUMN(AA27)))</f>
        <v/>
      </c>
      <c r="AB27" s="31" t="str">
        <f ca="1">IF($C27="","",INDEX(#REF!,#REF!+ROW(AB27)-ROW(AB$4),COLUMN(AB27)))</f>
        <v/>
      </c>
      <c r="AC27" s="31" t="str">
        <f ca="1">IF($C27="","",INDEX(#REF!,#REF!+ROW(AC27)-ROW(AC$4),COLUMN(AC27)))</f>
        <v/>
      </c>
      <c r="AD27" s="34" t="str">
        <f ca="1">IF($C27="","",INDEX(#REF!,#REF!+ROW(AD27)-ROW(AD$4),COLUMN(AD27)))</f>
        <v/>
      </c>
    </row>
    <row r="29" spans="1:30" x14ac:dyDescent="0.2">
      <c r="A29" t="s">
        <v>93</v>
      </c>
    </row>
    <row r="31" spans="1:30" x14ac:dyDescent="0.2">
      <c r="A31" t="s">
        <v>77</v>
      </c>
      <c r="D31" s="7" t="s">
        <v>78</v>
      </c>
      <c r="E31" s="47" t="s">
        <v>79</v>
      </c>
      <c r="G31" s="7" t="s">
        <v>80</v>
      </c>
      <c r="H31" s="1">
        <f>IF(UPPER(E31)="A",1.3,IF(UPPER(E31)="B",1.1,"errore"))</f>
        <v>1.3</v>
      </c>
      <c r="U31" s="59" t="s">
        <v>115</v>
      </c>
      <c r="V31" s="59"/>
      <c r="W31" s="59"/>
    </row>
    <row r="32" spans="1:30" x14ac:dyDescent="0.2">
      <c r="N32" s="7" t="s">
        <v>52</v>
      </c>
      <c r="O32" s="7" t="s">
        <v>53</v>
      </c>
      <c r="U32" s="56" t="s">
        <v>116</v>
      </c>
      <c r="V32" s="56" t="s">
        <v>117</v>
      </c>
      <c r="W32" s="56" t="s">
        <v>118</v>
      </c>
    </row>
    <row r="33" spans="1:29" x14ac:dyDescent="0.2">
      <c r="D33" s="5" t="s">
        <v>81</v>
      </c>
      <c r="F33" s="5" t="s">
        <v>82</v>
      </c>
      <c r="I33" s="5" t="s">
        <v>83</v>
      </c>
      <c r="K33" s="5" t="s">
        <v>29</v>
      </c>
      <c r="L33" s="1">
        <v>6</v>
      </c>
      <c r="M33" s="6" t="s">
        <v>43</v>
      </c>
      <c r="N33" s="19" t="str">
        <f>IF(I34="","","---")</f>
        <v/>
      </c>
      <c r="O33" s="19" t="str">
        <f>IF(I34="","","---")</f>
        <v/>
      </c>
      <c r="U33" s="56">
        <v>5</v>
      </c>
      <c r="V33" s="57">
        <f ca="1">MAX(U80,U88)</f>
        <v>6.3823644424007178</v>
      </c>
      <c r="W33" s="57">
        <f ca="1">MAX(U81,U89)</f>
        <v>3.1988159085963868</v>
      </c>
    </row>
    <row r="34" spans="1:29" x14ac:dyDescent="0.2">
      <c r="A34" t="s">
        <v>84</v>
      </c>
      <c r="B34" s="1">
        <v>5</v>
      </c>
      <c r="D34" s="7" t="s">
        <v>85</v>
      </c>
      <c r="E34" s="50"/>
      <c r="F34" s="7" t="s">
        <v>85</v>
      </c>
      <c r="G34" s="50"/>
      <c r="H34" s="6" t="s">
        <v>43</v>
      </c>
      <c r="I34" s="47"/>
      <c r="M34" s="6" t="s">
        <v>58</v>
      </c>
      <c r="N34" s="19" t="str">
        <f>IF(I34="","",G34*$H$31*I34)</f>
        <v/>
      </c>
      <c r="O34" s="19" t="str">
        <f>IF(I34="","",E34*$H$31*I34)</f>
        <v/>
      </c>
      <c r="U34" s="56">
        <v>4</v>
      </c>
      <c r="V34" s="57">
        <f ca="1">MAX(U129,U137)</f>
        <v>7.9319614477516982</v>
      </c>
      <c r="W34" s="57">
        <f ca="1">MAX(U130,U138)</f>
        <v>4.1025497064158785</v>
      </c>
    </row>
    <row r="35" spans="1:29" x14ac:dyDescent="0.2">
      <c r="D35" s="5"/>
      <c r="F35" s="5"/>
      <c r="H35" s="6" t="s">
        <v>58</v>
      </c>
      <c r="I35" s="7" t="str">
        <f>IF(I34="","",1-I34)</f>
        <v/>
      </c>
      <c r="K35" s="5" t="s">
        <v>29</v>
      </c>
      <c r="L35" s="1">
        <f>L33-1</f>
        <v>5</v>
      </c>
      <c r="M35" s="6" t="s">
        <v>43</v>
      </c>
      <c r="N35" s="19" t="str">
        <f>IF(I36="","",IF(I34="","---",G34*$H$31*I35))</f>
        <v>---</v>
      </c>
      <c r="O35" s="19" t="str">
        <f>IF(I36="","",IF(I34="","---",E34*$H$31*I35))</f>
        <v>---</v>
      </c>
      <c r="U35" s="56">
        <v>3</v>
      </c>
      <c r="V35" s="57">
        <f ca="1">MAX(U178,U186)</f>
        <v>6.5507257189765458</v>
      </c>
      <c r="W35" s="57">
        <f ca="1">MAX(U179,U187)</f>
        <v>3.6292803030803196</v>
      </c>
    </row>
    <row r="36" spans="1:29" x14ac:dyDescent="0.2">
      <c r="A36" t="s">
        <v>84</v>
      </c>
      <c r="B36" s="1">
        <f>B34-1</f>
        <v>4</v>
      </c>
      <c r="D36" s="7" t="s">
        <v>85</v>
      </c>
      <c r="E36" s="50">
        <v>180.85</v>
      </c>
      <c r="F36" s="7" t="s">
        <v>85</v>
      </c>
      <c r="G36" s="50">
        <v>118.92</v>
      </c>
      <c r="H36" s="6" t="s">
        <v>43</v>
      </c>
      <c r="I36" s="46">
        <v>0.43</v>
      </c>
      <c r="M36" s="6" t="s">
        <v>58</v>
      </c>
      <c r="N36" s="19">
        <f>IF(I36="","",G36*$H$31*I36)</f>
        <v>66.476280000000003</v>
      </c>
      <c r="O36" s="19">
        <f>IF(I36="","",E36*$H$31*I36)</f>
        <v>101.09514999999999</v>
      </c>
      <c r="U36" s="56">
        <v>2</v>
      </c>
      <c r="V36" s="57">
        <f ca="1">MAX(U227,U235)</f>
        <v>5.5809173779874657</v>
      </c>
      <c r="W36" s="57">
        <f ca="1">MAX(U228,U236)</f>
        <v>4.4612438986486742</v>
      </c>
    </row>
    <row r="37" spans="1:29" x14ac:dyDescent="0.2">
      <c r="H37" s="6" t="s">
        <v>58</v>
      </c>
      <c r="I37" s="7">
        <f>IF(I36="","",1-I36)</f>
        <v>0.57000000000000006</v>
      </c>
      <c r="K37" s="5" t="s">
        <v>29</v>
      </c>
      <c r="L37" s="1">
        <f>L35-1</f>
        <v>4</v>
      </c>
      <c r="M37" s="6" t="s">
        <v>43</v>
      </c>
      <c r="N37" s="19">
        <f>IF(I38="","",IF(I36="","---",G36*$H$31*I37))</f>
        <v>88.119720000000015</v>
      </c>
      <c r="O37" s="19">
        <f>IF(I38="","",IF(I36="","---",E36*$H$31*I37))</f>
        <v>134.00985</v>
      </c>
      <c r="U37" s="56">
        <v>1</v>
      </c>
      <c r="V37" s="57">
        <f ca="1">MAX(U275,U283)</f>
        <v>4.6929134492589029</v>
      </c>
      <c r="W37" s="57">
        <f ca="1">MAX(U276,U284)</f>
        <v>10.746350907587006</v>
      </c>
    </row>
    <row r="38" spans="1:29" x14ac:dyDescent="0.2">
      <c r="A38" t="s">
        <v>84</v>
      </c>
      <c r="B38" s="1">
        <f>B36-1</f>
        <v>3</v>
      </c>
      <c r="D38" s="7" t="s">
        <v>85</v>
      </c>
      <c r="E38" s="50">
        <v>180.85</v>
      </c>
      <c r="F38" s="7" t="s">
        <v>85</v>
      </c>
      <c r="G38" s="50">
        <v>118.92</v>
      </c>
      <c r="H38" s="6" t="s">
        <v>43</v>
      </c>
      <c r="I38" s="46">
        <v>0.46</v>
      </c>
      <c r="M38" s="6" t="s">
        <v>58</v>
      </c>
      <c r="N38" s="19">
        <f>IF(I38="","",G38*$H$31*I38)</f>
        <v>71.114159999999998</v>
      </c>
      <c r="O38" s="19">
        <f>IF(I38="","",E38*$H$31*I38)</f>
        <v>108.14830000000001</v>
      </c>
    </row>
    <row r="39" spans="1:29" x14ac:dyDescent="0.2">
      <c r="H39" s="6" t="s">
        <v>58</v>
      </c>
      <c r="I39" s="7">
        <f>IF(I38="","",1-I38)</f>
        <v>0.54</v>
      </c>
      <c r="K39" s="5" t="s">
        <v>29</v>
      </c>
      <c r="L39" s="1">
        <f>L37-1</f>
        <v>3</v>
      </c>
      <c r="M39" s="6" t="s">
        <v>43</v>
      </c>
      <c r="N39" s="19">
        <f>IF(I40="","",IF(I38="","---",G38*$H$31*I39))</f>
        <v>83.481840000000005</v>
      </c>
      <c r="O39" s="19">
        <f>IF(I40="","",IF(I38="","---",E38*$H$31*I39))</f>
        <v>126.9567</v>
      </c>
    </row>
    <row r="40" spans="1:29" x14ac:dyDescent="0.2">
      <c r="A40" t="s">
        <v>84</v>
      </c>
      <c r="B40" s="1">
        <f>B38-1</f>
        <v>2</v>
      </c>
      <c r="D40" s="7" t="s">
        <v>85</v>
      </c>
      <c r="E40" s="50">
        <v>242.97</v>
      </c>
      <c r="F40" s="7" t="s">
        <v>85</v>
      </c>
      <c r="G40" s="50">
        <v>118.92</v>
      </c>
      <c r="H40" s="6" t="s">
        <v>43</v>
      </c>
      <c r="I40" s="46">
        <v>0.48</v>
      </c>
      <c r="M40" s="6" t="s">
        <v>58</v>
      </c>
      <c r="N40" s="19">
        <f>IF(I40="","",G40*$H$31*I40)</f>
        <v>74.20608</v>
      </c>
      <c r="O40" s="19">
        <f>IF(I40="","",E40*$H$31*I40)</f>
        <v>151.61328</v>
      </c>
    </row>
    <row r="41" spans="1:29" x14ac:dyDescent="0.2">
      <c r="H41" s="6" t="s">
        <v>58</v>
      </c>
      <c r="I41" s="7">
        <f>IF(I40="","",1-I40)</f>
        <v>0.52</v>
      </c>
      <c r="K41" s="5" t="s">
        <v>29</v>
      </c>
      <c r="L41" s="1">
        <f>L39-1</f>
        <v>2</v>
      </c>
      <c r="M41" s="6" t="s">
        <v>43</v>
      </c>
      <c r="N41" s="19">
        <f>IF(I42="","",IF(I40="","---",G40*$H$31*I41))</f>
        <v>80.389920000000004</v>
      </c>
      <c r="O41" s="19">
        <f>IF(I42="","",IF(I40="","---",E40*$H$31*I41))</f>
        <v>164.24771999999999</v>
      </c>
    </row>
    <row r="42" spans="1:29" x14ac:dyDescent="0.2">
      <c r="A42" t="s">
        <v>84</v>
      </c>
      <c r="B42" s="1">
        <f>B40-1</f>
        <v>1</v>
      </c>
      <c r="D42" s="7" t="s">
        <v>85</v>
      </c>
      <c r="E42" s="50">
        <v>242.97</v>
      </c>
      <c r="F42" s="7" t="s">
        <v>85</v>
      </c>
      <c r="G42" s="50">
        <v>118.92</v>
      </c>
      <c r="H42" s="6" t="s">
        <v>43</v>
      </c>
      <c r="I42" s="46">
        <v>0.5</v>
      </c>
      <c r="M42" s="6" t="s">
        <v>58</v>
      </c>
      <c r="N42" s="19">
        <f>IF(I42="","",G42*$H$31*I42)</f>
        <v>77.298000000000002</v>
      </c>
      <c r="O42" s="19">
        <f>IF(I42="","",E42*$H$31*I42)</f>
        <v>157.93049999999999</v>
      </c>
    </row>
    <row r="43" spans="1:29" x14ac:dyDescent="0.2">
      <c r="H43" s="6" t="s">
        <v>58</v>
      </c>
      <c r="I43" s="7">
        <f>IF(I42="","",1-I42)</f>
        <v>0.5</v>
      </c>
      <c r="K43" s="5" t="s">
        <v>29</v>
      </c>
      <c r="L43" s="1">
        <f>L41-1</f>
        <v>1</v>
      </c>
      <c r="M43" s="6" t="s">
        <v>43</v>
      </c>
      <c r="N43" s="19">
        <f>IF(I42="","---",G42*$H$31*I43)</f>
        <v>77.298000000000002</v>
      </c>
      <c r="O43" s="19">
        <f>IF(I42="","---",E42*$H$31*I43)</f>
        <v>157.93049999999999</v>
      </c>
    </row>
    <row r="44" spans="1:29" x14ac:dyDescent="0.2">
      <c r="M44" s="6" t="s">
        <v>58</v>
      </c>
      <c r="N44" s="19" t="s">
        <v>86</v>
      </c>
      <c r="O44" s="19" t="s">
        <v>86</v>
      </c>
    </row>
    <row r="46" spans="1:29" x14ac:dyDescent="0.2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</row>
    <row r="47" spans="1:29" s="10" customFormat="1" x14ac:dyDescent="0.2">
      <c r="A47" t="s">
        <v>19</v>
      </c>
      <c r="B47" s="1">
        <f ca="1">$A$4</f>
        <v>23</v>
      </c>
      <c r="C47"/>
      <c r="D47" t="s">
        <v>20</v>
      </c>
      <c r="E47" s="1" t="s">
        <v>21</v>
      </c>
      <c r="F47" s="46">
        <v>70</v>
      </c>
      <c r="G47" t="s">
        <v>22</v>
      </c>
      <c r="H47" t="s">
        <v>23</v>
      </c>
      <c r="I47"/>
      <c r="J47"/>
      <c r="K47"/>
      <c r="L47" t="s">
        <v>24</v>
      </c>
      <c r="M47" s="46">
        <v>25</v>
      </c>
      <c r="N47" t="s">
        <v>22</v>
      </c>
      <c r="O47" t="s">
        <v>25</v>
      </c>
      <c r="P47"/>
      <c r="Q47"/>
      <c r="R47"/>
      <c r="S47"/>
      <c r="T47"/>
      <c r="U47"/>
      <c r="V47" t="s">
        <v>26</v>
      </c>
      <c r="W47" s="1">
        <f ca="1">MATCH(B48,$C$4:$C$26,-1)</f>
        <v>1</v>
      </c>
      <c r="X47"/>
      <c r="Y47" s="7" t="s">
        <v>27</v>
      </c>
      <c r="Z47" s="8">
        <f>F47*F48*$O$1/10</f>
        <v>2975</v>
      </c>
      <c r="AA47" s="5" t="s">
        <v>28</v>
      </c>
      <c r="AB47" s="10" t="s">
        <v>119</v>
      </c>
      <c r="AC47" s="10">
        <f ca="1">1.3*MAX(E83,E91)*2/((M49-M48-M47)/100)</f>
        <v>108.14105899017289</v>
      </c>
    </row>
    <row r="48" spans="1:29" s="10" customFormat="1" x14ac:dyDescent="0.2">
      <c r="A48" t="s">
        <v>29</v>
      </c>
      <c r="B48" s="46">
        <v>5</v>
      </c>
      <c r="C48"/>
      <c r="D48"/>
      <c r="E48" s="1" t="s">
        <v>30</v>
      </c>
      <c r="F48" s="46">
        <v>30</v>
      </c>
      <c r="G48" t="s">
        <v>22</v>
      </c>
      <c r="H48" t="s">
        <v>31</v>
      </c>
      <c r="I48"/>
      <c r="J48"/>
      <c r="K48"/>
      <c r="L48" t="s">
        <v>32</v>
      </c>
      <c r="M48" s="46">
        <v>30</v>
      </c>
      <c r="N48" t="s">
        <v>22</v>
      </c>
      <c r="O48" t="s">
        <v>33</v>
      </c>
      <c r="P48"/>
      <c r="Q48"/>
      <c r="R48"/>
      <c r="S48"/>
      <c r="T48"/>
      <c r="U48"/>
      <c r="V48"/>
      <c r="W48"/>
      <c r="X48"/>
      <c r="Y48" s="7" t="s">
        <v>34</v>
      </c>
      <c r="Z48" s="1">
        <f>0.12*Z47*F48/100</f>
        <v>107.1</v>
      </c>
      <c r="AA48" s="5" t="s">
        <v>35</v>
      </c>
      <c r="AB48" s="10" t="s">
        <v>120</v>
      </c>
      <c r="AC48" s="10">
        <f ca="1">1.3*MAX(E84,E92)*2/((M49-M48-M47)/100)</f>
        <v>237.87439117583406</v>
      </c>
    </row>
    <row r="49" spans="1:27" s="10" customFormat="1" x14ac:dyDescent="0.2">
      <c r="A49"/>
      <c r="B49"/>
      <c r="C49"/>
      <c r="D49"/>
      <c r="E49" s="1" t="s">
        <v>36</v>
      </c>
      <c r="F49" s="46">
        <v>4</v>
      </c>
      <c r="G49" t="s">
        <v>22</v>
      </c>
      <c r="H49" t="s">
        <v>37</v>
      </c>
      <c r="I49"/>
      <c r="J49"/>
      <c r="K49"/>
      <c r="L49" t="s">
        <v>38</v>
      </c>
      <c r="M49" s="48">
        <v>330</v>
      </c>
      <c r="N49" t="s">
        <v>22</v>
      </c>
      <c r="O49" t="s">
        <v>39</v>
      </c>
      <c r="P49"/>
      <c r="Q49"/>
      <c r="R49"/>
      <c r="S49"/>
      <c r="T49"/>
      <c r="U49"/>
      <c r="V49"/>
      <c r="W49"/>
      <c r="X49"/>
      <c r="Y49" s="7" t="s">
        <v>40</v>
      </c>
      <c r="Z49" s="1">
        <f>0.12*Z47*F47/100</f>
        <v>249.9</v>
      </c>
      <c r="AA49" s="5" t="s">
        <v>35</v>
      </c>
    </row>
    <row r="50" spans="1:27" s="10" customFormat="1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</row>
    <row r="51" spans="1:27" s="10" customFormat="1" x14ac:dyDescent="0.2">
      <c r="A51" t="s">
        <v>41</v>
      </c>
      <c r="B51" s="9" t="s">
        <v>42</v>
      </c>
      <c r="C51" s="1" t="s">
        <v>43</v>
      </c>
      <c r="D51"/>
      <c r="E51" s="2" t="s">
        <v>44</v>
      </c>
      <c r="F51" s="2" t="s">
        <v>45</v>
      </c>
      <c r="G51" s="2" t="s">
        <v>46</v>
      </c>
      <c r="H51" s="2" t="s">
        <v>47</v>
      </c>
      <c r="I51" s="2" t="s">
        <v>48</v>
      </c>
      <c r="J51" s="2" t="s">
        <v>49</v>
      </c>
      <c r="K51" s="2" t="s">
        <v>50</v>
      </c>
      <c r="L51" s="2" t="s">
        <v>51</v>
      </c>
      <c r="M51"/>
      <c r="N51"/>
      <c r="O51" s="24"/>
      <c r="P51"/>
      <c r="Q51"/>
      <c r="R51"/>
      <c r="S51"/>
      <c r="T51"/>
      <c r="U51"/>
      <c r="V51"/>
      <c r="W51"/>
      <c r="X51"/>
      <c r="Y51"/>
      <c r="Z51"/>
      <c r="AA51"/>
    </row>
    <row r="52" spans="1:27" s="10" customFormat="1" x14ac:dyDescent="0.2">
      <c r="A52"/>
      <c r="B52"/>
      <c r="C52"/>
      <c r="D52" s="1" t="s">
        <v>52</v>
      </c>
      <c r="E52" s="4">
        <f t="shared" ref="E52:J52" ca="1" si="9">INDEX(O$4:O$26,$W47,1)</f>
        <v>55.173000000000002</v>
      </c>
      <c r="F52" s="4">
        <f t="shared" ca="1" si="9"/>
        <v>33.798000000000002</v>
      </c>
      <c r="G52" s="4">
        <f t="shared" ca="1" si="9"/>
        <v>0.42699999999999999</v>
      </c>
      <c r="H52" s="4">
        <f t="shared" ca="1" si="9"/>
        <v>25.263000000000002</v>
      </c>
      <c r="I52" s="4">
        <f t="shared" ca="1" si="9"/>
        <v>0.159</v>
      </c>
      <c r="J52" s="4">
        <f t="shared" ca="1" si="9"/>
        <v>0.159</v>
      </c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</row>
    <row r="53" spans="1:27" s="10" customFormat="1" x14ac:dyDescent="0.2">
      <c r="A53"/>
      <c r="B53"/>
      <c r="C53"/>
      <c r="D53" s="1" t="s">
        <v>53</v>
      </c>
      <c r="E53" s="4">
        <f t="shared" ref="E53:J53" ca="1" si="10">INDEX(E$4:E$26,$W47,1)</f>
        <v>23.23</v>
      </c>
      <c r="F53" s="4">
        <f t="shared" ca="1" si="10"/>
        <v>16.254000000000001</v>
      </c>
      <c r="G53" s="4">
        <f t="shared" ca="1" si="10"/>
        <v>42.173000000000002</v>
      </c>
      <c r="H53" s="4">
        <f t="shared" ca="1" si="10"/>
        <v>-7.2690000000000001</v>
      </c>
      <c r="I53" s="4">
        <f t="shared" ca="1" si="10"/>
        <v>-5.4189999999999996</v>
      </c>
      <c r="J53" s="4">
        <f t="shared" ca="1" si="10"/>
        <v>-5.43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</row>
    <row r="54" spans="1:27" s="10" customFormat="1" x14ac:dyDescent="0.2">
      <c r="A54"/>
      <c r="B54"/>
      <c r="C54"/>
      <c r="D54" s="1" t="s">
        <v>54</v>
      </c>
      <c r="E54" s="4">
        <f t="shared" ref="E54:J54" ca="1" si="11">INDEX(O$4:O$26,$W47+2,1)</f>
        <v>31.065999999999999</v>
      </c>
      <c r="F54" s="4">
        <f t="shared" ca="1" si="11"/>
        <v>19.079999999999998</v>
      </c>
      <c r="G54" s="4">
        <f t="shared" ca="1" si="11"/>
        <v>0.24099999999999999</v>
      </c>
      <c r="H54" s="4">
        <f t="shared" ca="1" si="11"/>
        <v>14.429</v>
      </c>
      <c r="I54" s="4">
        <f t="shared" ca="1" si="11"/>
        <v>9.6000000000000002E-2</v>
      </c>
      <c r="J54" s="4">
        <f t="shared" ca="1" si="11"/>
        <v>9.7000000000000003E-2</v>
      </c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</row>
    <row r="55" spans="1:27" s="10" customFormat="1" x14ac:dyDescent="0.2">
      <c r="A55"/>
      <c r="B55"/>
      <c r="C55"/>
      <c r="D55" s="1" t="s">
        <v>55</v>
      </c>
      <c r="E55" s="4">
        <f t="shared" ref="E55:J55" ca="1" si="12">INDEX(E$4:E$26,$W47+2,1)</f>
        <v>12.962999999999999</v>
      </c>
      <c r="F55" s="4">
        <f t="shared" ca="1" si="12"/>
        <v>9.1639999999999997</v>
      </c>
      <c r="G55" s="4">
        <f t="shared" ca="1" si="12"/>
        <v>19.199000000000002</v>
      </c>
      <c r="H55" s="4">
        <f t="shared" ca="1" si="12"/>
        <v>-3.8140000000000001</v>
      </c>
      <c r="I55" s="4">
        <f t="shared" ca="1" si="12"/>
        <v>-2.431</v>
      </c>
      <c r="J55" s="4">
        <f t="shared" ca="1" si="12"/>
        <v>-2.4359999999999999</v>
      </c>
      <c r="K55"/>
      <c r="L55"/>
      <c r="M55" t="s">
        <v>56</v>
      </c>
      <c r="N55"/>
      <c r="O55"/>
      <c r="P55"/>
      <c r="Q55"/>
      <c r="R55"/>
      <c r="S55"/>
      <c r="T55"/>
      <c r="U55"/>
      <c r="V55"/>
      <c r="W55"/>
      <c r="X55"/>
      <c r="Y55"/>
      <c r="Z55"/>
      <c r="AA55"/>
    </row>
    <row r="56" spans="1:27" s="10" customFormat="1" x14ac:dyDescent="0.2">
      <c r="A56"/>
      <c r="B56"/>
      <c r="C56"/>
      <c r="D56" s="1" t="s">
        <v>10</v>
      </c>
      <c r="E56" s="4">
        <f t="shared" ref="E56:J56" ca="1" si="13">INDEX(Y$4:Y$26,$W47+3,1)</f>
        <v>-126.66900000000001</v>
      </c>
      <c r="F56" s="4">
        <f t="shared" ca="1" si="13"/>
        <v>-79.754000000000005</v>
      </c>
      <c r="G56" s="4">
        <f t="shared" ca="1" si="13"/>
        <v>-20.410999999999998</v>
      </c>
      <c r="H56" s="4">
        <f t="shared" ca="1" si="13"/>
        <v>-5.6850000000000005</v>
      </c>
      <c r="I56" s="4">
        <f t="shared" ca="1" si="13"/>
        <v>2.5449999999999999</v>
      </c>
      <c r="J56" s="4">
        <f t="shared" ca="1" si="13"/>
        <v>2.5500000000000003</v>
      </c>
      <c r="K56" s="4">
        <f>L56*1.3</f>
        <v>0</v>
      </c>
      <c r="L56" s="49">
        <v>0</v>
      </c>
      <c r="M56" t="s">
        <v>57</v>
      </c>
      <c r="N56"/>
      <c r="O56"/>
      <c r="P56"/>
      <c r="Q56"/>
      <c r="R56"/>
      <c r="S56"/>
      <c r="T56"/>
      <c r="U56"/>
      <c r="V56"/>
      <c r="W56"/>
      <c r="X56"/>
      <c r="Y56"/>
      <c r="Z56"/>
      <c r="AA56"/>
    </row>
    <row r="57" spans="1:27" s="10" customFormat="1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</row>
    <row r="58" spans="1:27" s="10" customFormat="1" x14ac:dyDescent="0.2">
      <c r="A58"/>
      <c r="B58" s="9" t="s">
        <v>42</v>
      </c>
      <c r="C58" s="1" t="s">
        <v>58</v>
      </c>
      <c r="D58"/>
      <c r="E58" s="2" t="s">
        <v>44</v>
      </c>
      <c r="F58" s="2" t="s">
        <v>45</v>
      </c>
      <c r="G58" s="2" t="s">
        <v>46</v>
      </c>
      <c r="H58" s="2" t="s">
        <v>47</v>
      </c>
      <c r="I58" s="2" t="s">
        <v>48</v>
      </c>
      <c r="J58" s="2" t="s">
        <v>49</v>
      </c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</row>
    <row r="59" spans="1:27" s="10" customFormat="1" x14ac:dyDescent="0.2">
      <c r="A59"/>
      <c r="B59"/>
      <c r="C59"/>
      <c r="D59" s="1" t="s">
        <v>52</v>
      </c>
      <c r="E59" s="4">
        <f t="shared" ref="E59:J59" ca="1" si="14">INDEX(O$4:O$26,$W47+1,1)</f>
        <v>-47.345999999999997</v>
      </c>
      <c r="F59" s="4">
        <f t="shared" ca="1" si="14"/>
        <v>-29.167000000000002</v>
      </c>
      <c r="G59" s="4">
        <f t="shared" ca="1" si="14"/>
        <v>-0.37</v>
      </c>
      <c r="H59" s="4">
        <f t="shared" ca="1" si="14"/>
        <v>-22.382999999999999</v>
      </c>
      <c r="I59" s="4">
        <f t="shared" ca="1" si="14"/>
        <v>-0.159</v>
      </c>
      <c r="J59" s="4">
        <f t="shared" ca="1" si="14"/>
        <v>-0.159</v>
      </c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</row>
    <row r="60" spans="1:27" s="10" customFormat="1" x14ac:dyDescent="0.2">
      <c r="A60"/>
      <c r="B60"/>
      <c r="C60"/>
      <c r="D60" s="1" t="s">
        <v>53</v>
      </c>
      <c r="E60" s="4">
        <f t="shared" ref="E60:J60" ca="1" si="15">INDEX(E$4:E$26,$W47+1,1)</f>
        <v>-19.547000000000001</v>
      </c>
      <c r="F60" s="4">
        <f t="shared" ca="1" si="15"/>
        <v>-13.986000000000001</v>
      </c>
      <c r="G60" s="4">
        <f t="shared" ca="1" si="15"/>
        <v>-23.651</v>
      </c>
      <c r="H60" s="4">
        <f t="shared" ca="1" si="15"/>
        <v>5.4340000000000002</v>
      </c>
      <c r="I60" s="4">
        <f t="shared" ca="1" si="15"/>
        <v>2.6040000000000001</v>
      </c>
      <c r="J60" s="4">
        <f t="shared" ca="1" si="15"/>
        <v>2.61</v>
      </c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</row>
    <row r="61" spans="1:27" s="10" customFormat="1" x14ac:dyDescent="0.2">
      <c r="A61"/>
      <c r="B61"/>
      <c r="C61"/>
      <c r="D61" s="1" t="s">
        <v>54</v>
      </c>
      <c r="E61" s="4">
        <f ca="1">E54</f>
        <v>31.065999999999999</v>
      </c>
      <c r="F61" s="4">
        <f t="shared" ref="F61:J63" ca="1" si="16">F54</f>
        <v>19.079999999999998</v>
      </c>
      <c r="G61" s="4">
        <f t="shared" ca="1" si="16"/>
        <v>0.24099999999999999</v>
      </c>
      <c r="H61" s="4">
        <f t="shared" ca="1" si="16"/>
        <v>14.429</v>
      </c>
      <c r="I61" s="4">
        <f t="shared" ca="1" si="16"/>
        <v>9.6000000000000002E-2</v>
      </c>
      <c r="J61" s="4">
        <f t="shared" ca="1" si="16"/>
        <v>9.7000000000000003E-2</v>
      </c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</row>
    <row r="62" spans="1:27" x14ac:dyDescent="0.2">
      <c r="D62" s="1" t="s">
        <v>55</v>
      </c>
      <c r="E62" s="4">
        <f ca="1">E55</f>
        <v>12.962999999999999</v>
      </c>
      <c r="F62" s="4">
        <f t="shared" ca="1" si="16"/>
        <v>9.1639999999999997</v>
      </c>
      <c r="G62" s="4">
        <f t="shared" ca="1" si="16"/>
        <v>19.199000000000002</v>
      </c>
      <c r="H62" s="4">
        <f t="shared" ca="1" si="16"/>
        <v>-3.8140000000000001</v>
      </c>
      <c r="I62" s="4">
        <f t="shared" ca="1" si="16"/>
        <v>-2.431</v>
      </c>
      <c r="J62" s="4">
        <f t="shared" ca="1" si="16"/>
        <v>-2.4359999999999999</v>
      </c>
    </row>
    <row r="63" spans="1:27" x14ac:dyDescent="0.2">
      <c r="D63" s="1" t="s">
        <v>10</v>
      </c>
      <c r="E63" s="4">
        <f ca="1">E56</f>
        <v>-126.66900000000001</v>
      </c>
      <c r="F63" s="4">
        <f ca="1">F56</f>
        <v>-79.754000000000005</v>
      </c>
      <c r="G63" s="4">
        <f t="shared" ca="1" si="16"/>
        <v>-20.410999999999998</v>
      </c>
      <c r="H63" s="4">
        <f t="shared" ca="1" si="16"/>
        <v>-5.6850000000000005</v>
      </c>
      <c r="I63" s="4">
        <f t="shared" ca="1" si="16"/>
        <v>2.5449999999999999</v>
      </c>
      <c r="J63" s="4">
        <f t="shared" ca="1" si="16"/>
        <v>2.5500000000000003</v>
      </c>
      <c r="K63" s="4">
        <f>L63*1.3</f>
        <v>-18.771999999999998</v>
      </c>
      <c r="L63" s="49">
        <v>-14.44</v>
      </c>
    </row>
    <row r="65" spans="1:31" x14ac:dyDescent="0.2">
      <c r="A65" s="10"/>
      <c r="B65" s="11" t="s">
        <v>59</v>
      </c>
      <c r="C65" s="12" t="s">
        <v>43</v>
      </c>
      <c r="D65" s="10"/>
      <c r="E65" s="13" t="s">
        <v>44</v>
      </c>
      <c r="F65" s="13" t="s">
        <v>45</v>
      </c>
      <c r="G65" s="13" t="s">
        <v>46</v>
      </c>
      <c r="H65" s="13" t="s">
        <v>47</v>
      </c>
      <c r="I65" s="13" t="s">
        <v>48</v>
      </c>
      <c r="J65" s="13" t="s">
        <v>49</v>
      </c>
      <c r="K65" s="13" t="s">
        <v>60</v>
      </c>
      <c r="L65" s="13" t="s">
        <v>61</v>
      </c>
      <c r="M65" s="13" t="s">
        <v>62</v>
      </c>
      <c r="N65" s="13" t="s">
        <v>63</v>
      </c>
      <c r="O65" s="13" t="s">
        <v>64</v>
      </c>
      <c r="P65" s="13" t="s">
        <v>65</v>
      </c>
      <c r="Q65" s="13" t="s">
        <v>66</v>
      </c>
      <c r="R65" s="13" t="s">
        <v>67</v>
      </c>
      <c r="S65" s="10"/>
      <c r="T65" s="10"/>
      <c r="U65" s="10"/>
      <c r="V65" s="10"/>
      <c r="W65" s="10"/>
      <c r="X65" s="10"/>
      <c r="Y65" s="10"/>
      <c r="Z65" s="10"/>
      <c r="AA65" s="10"/>
    </row>
    <row r="66" spans="1:31" x14ac:dyDescent="0.2">
      <c r="A66" s="10"/>
      <c r="B66" s="10"/>
      <c r="C66" s="10"/>
      <c r="D66" s="12" t="s">
        <v>52</v>
      </c>
      <c r="E66" s="14">
        <f t="shared" ref="E66:J66" ca="1" si="17">E52-(E52-E59)/$M49*$M47</f>
        <v>47.406409090909094</v>
      </c>
      <c r="F66" s="14">
        <f t="shared" ca="1" si="17"/>
        <v>29.027924242424245</v>
      </c>
      <c r="G66" s="14">
        <f t="shared" ca="1" si="17"/>
        <v>0.36662121212121213</v>
      </c>
      <c r="H66" s="14">
        <f t="shared" ca="1" si="17"/>
        <v>21.653454545454547</v>
      </c>
      <c r="I66" s="14">
        <f t="shared" ca="1" si="17"/>
        <v>0.13490909090909092</v>
      </c>
      <c r="J66" s="14">
        <f t="shared" ca="1" si="17"/>
        <v>0.13490909090909092</v>
      </c>
      <c r="K66" s="14">
        <f ca="1">(ABS(G66)+ABS(I66))*SIGN(G66)</f>
        <v>0.5015303030303031</v>
      </c>
      <c r="L66" s="14">
        <f ca="1">(ABS(H66)+ABS(J66))*SIGN(H66)</f>
        <v>21.788363636363638</v>
      </c>
      <c r="M66" s="14">
        <f ca="1">(ABS(K66)+0.3*ABS(L66))*SIGN(K66)</f>
        <v>7.0380393939393944</v>
      </c>
      <c r="N66" s="14">
        <f t="shared" ref="N66:N70" ca="1" si="18">(ABS(L66)+0.3*ABS(K66))*SIGN(L66)</f>
        <v>21.938822727272729</v>
      </c>
      <c r="O66" s="14">
        <f ca="1">F66+M66</f>
        <v>36.065963636363641</v>
      </c>
      <c r="P66" s="14">
        <f ca="1">F66-M66</f>
        <v>21.989884848484849</v>
      </c>
      <c r="Q66" s="14">
        <f ca="1">F66+N66</f>
        <v>50.96674696969697</v>
      </c>
      <c r="R66" s="14">
        <f ca="1">F66-N66</f>
        <v>7.0891015151515155</v>
      </c>
      <c r="S66" s="10"/>
      <c r="T66" s="10"/>
      <c r="U66" s="10"/>
      <c r="V66" s="10"/>
      <c r="W66" s="10"/>
      <c r="X66" s="10"/>
      <c r="Y66" s="10"/>
      <c r="Z66" s="10"/>
      <c r="AA66" s="10"/>
    </row>
    <row r="67" spans="1:31" x14ac:dyDescent="0.2">
      <c r="A67" s="10"/>
      <c r="B67" s="10"/>
      <c r="C67" s="10"/>
      <c r="D67" s="12" t="s">
        <v>53</v>
      </c>
      <c r="E67" s="14">
        <f t="shared" ref="E67:J67" ca="1" si="19">E53-(E53-E60)/$M49*$M47</f>
        <v>19.989318181818181</v>
      </c>
      <c r="F67" s="14">
        <f t="shared" ca="1" si="19"/>
        <v>13.96309090909091</v>
      </c>
      <c r="G67" s="14">
        <f t="shared" ca="1" si="19"/>
        <v>37.186333333333337</v>
      </c>
      <c r="H67" s="14">
        <f t="shared" ca="1" si="19"/>
        <v>-6.3066515151515157</v>
      </c>
      <c r="I67" s="14">
        <f t="shared" ca="1" si="19"/>
        <v>-4.8111969696969696</v>
      </c>
      <c r="J67" s="14">
        <f t="shared" ca="1" si="19"/>
        <v>-4.8209090909090904</v>
      </c>
      <c r="K67" s="14">
        <f t="shared" ref="K67:L70" ca="1" si="20">(ABS(G67)+ABS(I67))*SIGN(G67)</f>
        <v>41.99753030303031</v>
      </c>
      <c r="L67" s="14">
        <f t="shared" ca="1" si="20"/>
        <v>-11.127560606060605</v>
      </c>
      <c r="M67" s="14">
        <f t="shared" ref="M67:M69" ca="1" si="21">(ABS(K67)+0.3*ABS(L67))*SIGN(K67)</f>
        <v>45.335798484848489</v>
      </c>
      <c r="N67" s="14">
        <f t="shared" ca="1" si="18"/>
        <v>-23.726819696969699</v>
      </c>
      <c r="O67" s="14">
        <f t="shared" ref="O67:O69" ca="1" si="22">F67+M67</f>
        <v>59.298889393939398</v>
      </c>
      <c r="P67" s="14">
        <f t="shared" ref="P67:P69" ca="1" si="23">F67-M67</f>
        <v>-31.37270757575758</v>
      </c>
      <c r="Q67" s="14">
        <f t="shared" ref="Q67:Q69" ca="1" si="24">F67+N67</f>
        <v>-9.7637287878787884</v>
      </c>
      <c r="R67" s="14">
        <f t="shared" ref="R67:R69" ca="1" si="25">F67-N67</f>
        <v>37.689910606060607</v>
      </c>
      <c r="S67" s="10"/>
      <c r="T67" s="10"/>
      <c r="U67" s="10"/>
      <c r="V67" s="10"/>
      <c r="W67" s="10"/>
      <c r="X67" s="10"/>
      <c r="Y67" s="10"/>
      <c r="Z67" s="10"/>
      <c r="AA67" s="10"/>
    </row>
    <row r="68" spans="1:31" x14ac:dyDescent="0.2">
      <c r="A68" s="10"/>
      <c r="B68" s="10"/>
      <c r="C68" s="10"/>
      <c r="D68" s="12" t="s">
        <v>54</v>
      </c>
      <c r="E68" s="14">
        <f t="shared" ref="E68:J70" ca="1" si="26">E54</f>
        <v>31.065999999999999</v>
      </c>
      <c r="F68" s="14">
        <f t="shared" ca="1" si="26"/>
        <v>19.079999999999998</v>
      </c>
      <c r="G68" s="14">
        <f t="shared" ca="1" si="26"/>
        <v>0.24099999999999999</v>
      </c>
      <c r="H68" s="14">
        <f t="shared" ca="1" si="26"/>
        <v>14.429</v>
      </c>
      <c r="I68" s="14">
        <f t="shared" ca="1" si="26"/>
        <v>9.6000000000000002E-2</v>
      </c>
      <c r="J68" s="14">
        <f t="shared" ca="1" si="26"/>
        <v>9.7000000000000003E-2</v>
      </c>
      <c r="K68" s="14">
        <f t="shared" ca="1" si="20"/>
        <v>0.33699999999999997</v>
      </c>
      <c r="L68" s="14">
        <f t="shared" ca="1" si="20"/>
        <v>14.526</v>
      </c>
      <c r="M68" s="14">
        <f t="shared" ca="1" si="21"/>
        <v>4.6947999999999999</v>
      </c>
      <c r="N68" s="14">
        <f t="shared" ca="1" si="18"/>
        <v>14.6271</v>
      </c>
      <c r="O68" s="14">
        <f t="shared" ca="1" si="22"/>
        <v>23.774799999999999</v>
      </c>
      <c r="P68" s="14">
        <f t="shared" ca="1" si="23"/>
        <v>14.385199999999998</v>
      </c>
      <c r="Q68" s="14">
        <f t="shared" ca="1" si="24"/>
        <v>33.707099999999997</v>
      </c>
      <c r="R68" s="14">
        <f t="shared" ca="1" si="25"/>
        <v>4.4528999999999979</v>
      </c>
      <c r="S68" s="10"/>
      <c r="T68" s="10"/>
      <c r="U68" s="10"/>
      <c r="V68" s="10"/>
      <c r="W68" s="10"/>
      <c r="X68" s="10"/>
      <c r="Y68" s="10"/>
      <c r="Z68" s="10"/>
      <c r="AA68" s="10"/>
    </row>
    <row r="69" spans="1:31" x14ac:dyDescent="0.2">
      <c r="A69" s="10"/>
      <c r="B69" s="10"/>
      <c r="C69" s="10"/>
      <c r="D69" s="12" t="s">
        <v>55</v>
      </c>
      <c r="E69" s="14">
        <f t="shared" ca="1" si="26"/>
        <v>12.962999999999999</v>
      </c>
      <c r="F69" s="14">
        <f t="shared" ca="1" si="26"/>
        <v>9.1639999999999997</v>
      </c>
      <c r="G69" s="14">
        <f t="shared" ca="1" si="26"/>
        <v>19.199000000000002</v>
      </c>
      <c r="H69" s="14">
        <f t="shared" ca="1" si="26"/>
        <v>-3.8140000000000001</v>
      </c>
      <c r="I69" s="14">
        <f t="shared" ca="1" si="26"/>
        <v>-2.431</v>
      </c>
      <c r="J69" s="14">
        <f t="shared" ca="1" si="26"/>
        <v>-2.4359999999999999</v>
      </c>
      <c r="K69" s="14">
        <f t="shared" ca="1" si="20"/>
        <v>21.630000000000003</v>
      </c>
      <c r="L69" s="14">
        <f t="shared" ca="1" si="20"/>
        <v>-6.25</v>
      </c>
      <c r="M69" s="14">
        <f t="shared" ca="1" si="21"/>
        <v>23.505000000000003</v>
      </c>
      <c r="N69" s="14">
        <f t="shared" ca="1" si="18"/>
        <v>-12.739000000000001</v>
      </c>
      <c r="O69" s="14">
        <f t="shared" ca="1" si="22"/>
        <v>32.669000000000004</v>
      </c>
      <c r="P69" s="14">
        <f t="shared" ca="1" si="23"/>
        <v>-14.341000000000003</v>
      </c>
      <c r="Q69" s="14">
        <f t="shared" ca="1" si="24"/>
        <v>-3.5750000000000011</v>
      </c>
      <c r="R69" s="14">
        <f t="shared" ca="1" si="25"/>
        <v>21.902999999999999</v>
      </c>
      <c r="S69" s="10"/>
      <c r="T69" s="10"/>
      <c r="U69" s="10"/>
      <c r="V69" s="10"/>
      <c r="W69" s="10"/>
      <c r="X69" s="10"/>
      <c r="Y69" s="10"/>
      <c r="Z69" s="10"/>
      <c r="AA69" s="10"/>
    </row>
    <row r="70" spans="1:31" x14ac:dyDescent="0.2">
      <c r="A70" s="10"/>
      <c r="B70" s="10"/>
      <c r="C70" s="10"/>
      <c r="D70" s="12" t="s">
        <v>10</v>
      </c>
      <c r="E70" s="14">
        <f ca="1">E56+K56</f>
        <v>-126.66900000000001</v>
      </c>
      <c r="F70" s="14">
        <f ca="1">F56+L56</f>
        <v>-79.754000000000005</v>
      </c>
      <c r="G70" s="14">
        <f ca="1">G56</f>
        <v>-20.410999999999998</v>
      </c>
      <c r="H70" s="14">
        <f t="shared" ca="1" si="26"/>
        <v>-5.6850000000000005</v>
      </c>
      <c r="I70" s="14">
        <f t="shared" ca="1" si="26"/>
        <v>2.5449999999999999</v>
      </c>
      <c r="J70" s="14">
        <f t="shared" ca="1" si="26"/>
        <v>2.5500000000000003</v>
      </c>
      <c r="K70" s="14">
        <f t="shared" ca="1" si="20"/>
        <v>-22.955999999999996</v>
      </c>
      <c r="L70" s="14">
        <f t="shared" ca="1" si="20"/>
        <v>-8.2350000000000012</v>
      </c>
      <c r="M70" s="14">
        <f ca="1">(ABS(K70)+0.3*ABS(L70))*SIGN(K70)</f>
        <v>-25.426499999999997</v>
      </c>
      <c r="N70" s="14">
        <f t="shared" ca="1" si="18"/>
        <v>-15.1218</v>
      </c>
      <c r="O70" s="14">
        <f ca="1">F70+M70</f>
        <v>-105.18049999999999</v>
      </c>
      <c r="P70" s="14">
        <f ca="1">F70-M70</f>
        <v>-54.327500000000008</v>
      </c>
      <c r="Q70" s="14">
        <f ca="1">F70+N70</f>
        <v>-94.875799999999998</v>
      </c>
      <c r="R70" s="14">
        <f ca="1">F70-N70</f>
        <v>-64.632200000000012</v>
      </c>
      <c r="S70" s="10"/>
      <c r="T70" s="10"/>
      <c r="U70" s="10"/>
      <c r="V70" s="10"/>
      <c r="W70" s="10"/>
      <c r="X70" s="10"/>
      <c r="Y70" s="10"/>
      <c r="Z70" s="10"/>
      <c r="AA70" s="10"/>
    </row>
    <row r="71" spans="1:3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</row>
    <row r="72" spans="1:31" x14ac:dyDescent="0.2">
      <c r="A72" s="10"/>
      <c r="B72" s="11" t="s">
        <v>59</v>
      </c>
      <c r="C72" s="12" t="s">
        <v>58</v>
      </c>
      <c r="D72" s="10"/>
      <c r="E72" s="13" t="s">
        <v>44</v>
      </c>
      <c r="F72" s="13" t="s">
        <v>45</v>
      </c>
      <c r="G72" s="13" t="s">
        <v>46</v>
      </c>
      <c r="H72" s="13" t="s">
        <v>47</v>
      </c>
      <c r="I72" s="13" t="s">
        <v>48</v>
      </c>
      <c r="J72" s="13" t="s">
        <v>49</v>
      </c>
      <c r="K72" s="13" t="s">
        <v>60</v>
      </c>
      <c r="L72" s="13" t="s">
        <v>61</v>
      </c>
      <c r="M72" s="13" t="s">
        <v>62</v>
      </c>
      <c r="N72" s="13" t="s">
        <v>63</v>
      </c>
      <c r="O72" s="13" t="s">
        <v>64</v>
      </c>
      <c r="P72" s="13" t="s">
        <v>65</v>
      </c>
      <c r="Q72" s="13" t="s">
        <v>66</v>
      </c>
      <c r="R72" s="13" t="s">
        <v>67</v>
      </c>
      <c r="S72" s="10"/>
      <c r="T72" s="10"/>
      <c r="U72" s="10"/>
      <c r="V72" s="10"/>
      <c r="W72" s="10"/>
      <c r="X72" s="10"/>
      <c r="Y72" s="10"/>
      <c r="Z72" s="10"/>
      <c r="AA72" s="10"/>
    </row>
    <row r="73" spans="1:31" x14ac:dyDescent="0.2">
      <c r="A73" s="10"/>
      <c r="B73" s="10"/>
      <c r="C73" s="10"/>
      <c r="D73" s="12" t="s">
        <v>52</v>
      </c>
      <c r="E73" s="14">
        <f t="shared" ref="E73:J73" ca="1" si="27">E59+(E52-E59)/$M49*$M48</f>
        <v>-38.026090909090904</v>
      </c>
      <c r="F73" s="14">
        <f t="shared" ca="1" si="27"/>
        <v>-23.44290909090909</v>
      </c>
      <c r="G73" s="14">
        <f t="shared" ca="1" si="27"/>
        <v>-0.29754545454545456</v>
      </c>
      <c r="H73" s="14">
        <f t="shared" ca="1" si="27"/>
        <v>-18.051545454545455</v>
      </c>
      <c r="I73" s="14">
        <f t="shared" ca="1" si="27"/>
        <v>-0.13009090909090909</v>
      </c>
      <c r="J73" s="14">
        <f t="shared" ca="1" si="27"/>
        <v>-0.13009090909090909</v>
      </c>
      <c r="K73" s="14">
        <f ca="1">(ABS(G73)+ABS(I73))*SIGN(G73)</f>
        <v>-0.42763636363636365</v>
      </c>
      <c r="L73" s="14">
        <f ca="1">(ABS(H73)+ABS(J73))*SIGN(H73)</f>
        <v>-18.181636363636365</v>
      </c>
      <c r="M73" s="14">
        <f t="shared" ref="M73:M77" ca="1" si="28">(ABS(K73)+0.3*ABS(L73))*SIGN(K73)</f>
        <v>-5.8821272727272724</v>
      </c>
      <c r="N73" s="14">
        <f t="shared" ref="N73:N77" ca="1" si="29">(ABS(L73)+0.3*ABS(K73))*SIGN(L73)</f>
        <v>-18.309927272727275</v>
      </c>
      <c r="O73" s="14">
        <f ca="1">F73+M73</f>
        <v>-29.325036363636364</v>
      </c>
      <c r="P73" s="14">
        <f ca="1">F73-M73</f>
        <v>-17.560781818181816</v>
      </c>
      <c r="Q73" s="14">
        <f ca="1">F73+N73</f>
        <v>-41.752836363636362</v>
      </c>
      <c r="R73" s="14">
        <f ca="1">F73-N73</f>
        <v>-5.1329818181818148</v>
      </c>
      <c r="S73" s="10"/>
      <c r="T73" s="10"/>
      <c r="U73" s="10"/>
      <c r="V73" s="10"/>
      <c r="W73" s="10"/>
      <c r="X73" s="10"/>
      <c r="Y73" s="10"/>
      <c r="Z73" s="10"/>
      <c r="AA73" s="10"/>
    </row>
    <row r="74" spans="1:31" x14ac:dyDescent="0.2">
      <c r="A74" s="10"/>
      <c r="B74" s="10"/>
      <c r="C74" s="10"/>
      <c r="D74" s="12" t="s">
        <v>53</v>
      </c>
      <c r="E74" s="14">
        <f t="shared" ref="E74:J74" ca="1" si="30">E60+(E53-E60)/$M49*$M48</f>
        <v>-15.658181818181818</v>
      </c>
      <c r="F74" s="14">
        <f t="shared" ca="1" si="30"/>
        <v>-11.236909090909091</v>
      </c>
      <c r="G74" s="14">
        <f t="shared" ca="1" si="30"/>
        <v>-17.667000000000002</v>
      </c>
      <c r="H74" s="14">
        <f t="shared" ca="1" si="30"/>
        <v>4.2791818181818186</v>
      </c>
      <c r="I74" s="14">
        <f t="shared" ca="1" si="30"/>
        <v>1.8746363636363639</v>
      </c>
      <c r="J74" s="14">
        <f t="shared" ca="1" si="30"/>
        <v>1.8790909090909089</v>
      </c>
      <c r="K74" s="14">
        <f t="shared" ref="K74:L77" ca="1" si="31">(ABS(G74)+ABS(I74))*SIGN(G74)</f>
        <v>-19.541636363636364</v>
      </c>
      <c r="L74" s="14">
        <f t="shared" ca="1" si="31"/>
        <v>6.1582727272727276</v>
      </c>
      <c r="M74" s="14">
        <f t="shared" ca="1" si="28"/>
        <v>-21.389118181818183</v>
      </c>
      <c r="N74" s="14">
        <f t="shared" ca="1" si="29"/>
        <v>12.020763636363636</v>
      </c>
      <c r="O74" s="14">
        <f t="shared" ref="O74:O76" ca="1" si="32">F74+M74</f>
        <v>-32.626027272727271</v>
      </c>
      <c r="P74" s="14">
        <f t="shared" ref="P74:P76" ca="1" si="33">F74-M74</f>
        <v>10.152209090909093</v>
      </c>
      <c r="Q74" s="14">
        <f t="shared" ref="Q74:Q76" ca="1" si="34">F74+N74</f>
        <v>0.78385454545454536</v>
      </c>
      <c r="R74" s="14">
        <f t="shared" ref="R74:R76" ca="1" si="35">F74-N74</f>
        <v>-23.257672727272727</v>
      </c>
      <c r="S74" s="10"/>
      <c r="T74" s="10"/>
      <c r="U74" s="10"/>
      <c r="V74" s="10"/>
      <c r="W74" s="10"/>
      <c r="X74" s="10"/>
      <c r="Y74" s="10"/>
      <c r="Z74" s="10"/>
      <c r="AA74" s="10"/>
    </row>
    <row r="75" spans="1:31" x14ac:dyDescent="0.2">
      <c r="A75" s="10"/>
      <c r="B75" s="10"/>
      <c r="C75" s="10"/>
      <c r="D75" s="12" t="s">
        <v>54</v>
      </c>
      <c r="E75" s="14">
        <f ca="1">E68</f>
        <v>31.065999999999999</v>
      </c>
      <c r="F75" s="14">
        <f t="shared" ref="F75:J76" ca="1" si="36">F68</f>
        <v>19.079999999999998</v>
      </c>
      <c r="G75" s="14">
        <f t="shared" ca="1" si="36"/>
        <v>0.24099999999999999</v>
      </c>
      <c r="H75" s="14">
        <f t="shared" ca="1" si="36"/>
        <v>14.429</v>
      </c>
      <c r="I75" s="14">
        <f t="shared" ca="1" si="36"/>
        <v>9.6000000000000002E-2</v>
      </c>
      <c r="J75" s="14">
        <f t="shared" ca="1" si="36"/>
        <v>9.7000000000000003E-2</v>
      </c>
      <c r="K75" s="14">
        <f t="shared" ca="1" si="31"/>
        <v>0.33699999999999997</v>
      </c>
      <c r="L75" s="14">
        <f t="shared" ca="1" si="31"/>
        <v>14.526</v>
      </c>
      <c r="M75" s="14">
        <f t="shared" ca="1" si="28"/>
        <v>4.6947999999999999</v>
      </c>
      <c r="N75" s="14">
        <f t="shared" ca="1" si="29"/>
        <v>14.6271</v>
      </c>
      <c r="O75" s="14">
        <f t="shared" ca="1" si="32"/>
        <v>23.774799999999999</v>
      </c>
      <c r="P75" s="14">
        <f t="shared" ca="1" si="33"/>
        <v>14.385199999999998</v>
      </c>
      <c r="Q75" s="14">
        <f t="shared" ca="1" si="34"/>
        <v>33.707099999999997</v>
      </c>
      <c r="R75" s="14">
        <f t="shared" ca="1" si="35"/>
        <v>4.4528999999999979</v>
      </c>
      <c r="S75" s="10"/>
      <c r="T75" s="10"/>
      <c r="U75" s="10"/>
      <c r="V75" s="10"/>
      <c r="W75" s="10"/>
      <c r="X75" s="10"/>
      <c r="Y75" s="10"/>
      <c r="Z75" s="10"/>
      <c r="AA75" s="10"/>
    </row>
    <row r="76" spans="1:31" x14ac:dyDescent="0.2">
      <c r="A76" s="10"/>
      <c r="B76" s="10"/>
      <c r="C76" s="10"/>
      <c r="D76" s="12" t="s">
        <v>55</v>
      </c>
      <c r="E76" s="14">
        <f ca="1">E69</f>
        <v>12.962999999999999</v>
      </c>
      <c r="F76" s="14">
        <f t="shared" ca="1" si="36"/>
        <v>9.1639999999999997</v>
      </c>
      <c r="G76" s="14">
        <f t="shared" ca="1" si="36"/>
        <v>19.199000000000002</v>
      </c>
      <c r="H76" s="14">
        <f t="shared" ca="1" si="36"/>
        <v>-3.8140000000000001</v>
      </c>
      <c r="I76" s="14">
        <f t="shared" ca="1" si="36"/>
        <v>-2.431</v>
      </c>
      <c r="J76" s="14">
        <f t="shared" ca="1" si="36"/>
        <v>-2.4359999999999999</v>
      </c>
      <c r="K76" s="14">
        <f t="shared" ca="1" si="31"/>
        <v>21.630000000000003</v>
      </c>
      <c r="L76" s="14">
        <f t="shared" ca="1" si="31"/>
        <v>-6.25</v>
      </c>
      <c r="M76" s="14">
        <f t="shared" ca="1" si="28"/>
        <v>23.505000000000003</v>
      </c>
      <c r="N76" s="14">
        <f t="shared" ca="1" si="29"/>
        <v>-12.739000000000001</v>
      </c>
      <c r="O76" s="14">
        <f t="shared" ca="1" si="32"/>
        <v>32.669000000000004</v>
      </c>
      <c r="P76" s="14">
        <f t="shared" ca="1" si="33"/>
        <v>-14.341000000000003</v>
      </c>
      <c r="Q76" s="14">
        <f t="shared" ca="1" si="34"/>
        <v>-3.5750000000000011</v>
      </c>
      <c r="R76" s="14">
        <f t="shared" ca="1" si="35"/>
        <v>21.902999999999999</v>
      </c>
      <c r="S76" s="10"/>
      <c r="T76" s="10"/>
      <c r="U76" s="10"/>
      <c r="V76" s="10"/>
      <c r="W76" s="10"/>
      <c r="X76" s="10"/>
      <c r="Y76" s="10"/>
      <c r="Z76" s="10"/>
      <c r="AA76" s="10"/>
    </row>
    <row r="77" spans="1:31" x14ac:dyDescent="0.2">
      <c r="A77" s="10"/>
      <c r="B77" s="10"/>
      <c r="C77" s="10"/>
      <c r="D77" s="12" t="s">
        <v>10</v>
      </c>
      <c r="E77" s="14">
        <f ca="1">E63+K63</f>
        <v>-145.441</v>
      </c>
      <c r="F77" s="14">
        <f ca="1">F63+L63</f>
        <v>-94.194000000000003</v>
      </c>
      <c r="G77" s="14">
        <f t="shared" ref="G77:J77" ca="1" si="37">G63</f>
        <v>-20.410999999999998</v>
      </c>
      <c r="H77" s="14">
        <f t="shared" ca="1" si="37"/>
        <v>-5.6850000000000005</v>
      </c>
      <c r="I77" s="14">
        <f t="shared" ca="1" si="37"/>
        <v>2.5449999999999999</v>
      </c>
      <c r="J77" s="14">
        <f t="shared" ca="1" si="37"/>
        <v>2.5500000000000003</v>
      </c>
      <c r="K77" s="14">
        <f t="shared" ca="1" si="31"/>
        <v>-22.955999999999996</v>
      </c>
      <c r="L77" s="14">
        <f t="shared" ca="1" si="31"/>
        <v>-8.2350000000000012</v>
      </c>
      <c r="M77" s="14">
        <f t="shared" ca="1" si="28"/>
        <v>-25.426499999999997</v>
      </c>
      <c r="N77" s="14">
        <f t="shared" ca="1" si="29"/>
        <v>-15.1218</v>
      </c>
      <c r="O77" s="14">
        <f ca="1">F77+M77</f>
        <v>-119.62049999999999</v>
      </c>
      <c r="P77" s="14">
        <f ca="1">F77-M77</f>
        <v>-68.767500000000013</v>
      </c>
      <c r="Q77" s="14">
        <f ca="1">F77+N77</f>
        <v>-109.3158</v>
      </c>
      <c r="R77" s="14">
        <f ca="1">F77-N77</f>
        <v>-79.072200000000009</v>
      </c>
      <c r="S77" s="10"/>
      <c r="T77" s="10"/>
      <c r="U77" s="10"/>
      <c r="V77" s="10"/>
      <c r="W77" s="10"/>
      <c r="X77" s="10"/>
      <c r="Y77" s="10"/>
      <c r="Z77" s="10"/>
      <c r="AA77" s="10"/>
    </row>
    <row r="78" spans="1:3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58" t="s">
        <v>113</v>
      </c>
      <c r="AA78" s="58"/>
      <c r="AB78" s="58"/>
      <c r="AC78" s="58" t="s">
        <v>114</v>
      </c>
      <c r="AD78" s="58"/>
      <c r="AE78" s="58"/>
    </row>
    <row r="79" spans="1:31" x14ac:dyDescent="0.2">
      <c r="A79" s="12" t="s">
        <v>19</v>
      </c>
      <c r="B79" s="11" t="s">
        <v>59</v>
      </c>
      <c r="C79" s="12" t="s">
        <v>43</v>
      </c>
      <c r="D79" s="10"/>
      <c r="E79" s="15" t="s">
        <v>44</v>
      </c>
      <c r="F79" s="13" t="s">
        <v>64</v>
      </c>
      <c r="G79" s="13" t="s">
        <v>65</v>
      </c>
      <c r="H79" s="13" t="s">
        <v>66</v>
      </c>
      <c r="I79" s="13" t="s">
        <v>67</v>
      </c>
      <c r="J79" s="13" t="s">
        <v>68</v>
      </c>
      <c r="K79" s="15" t="s">
        <v>64</v>
      </c>
      <c r="L79" s="15" t="s">
        <v>65</v>
      </c>
      <c r="M79" s="15" t="s">
        <v>66</v>
      </c>
      <c r="N79" s="15" t="s">
        <v>67</v>
      </c>
      <c r="O79" s="10"/>
      <c r="P79" s="13" t="s">
        <v>44</v>
      </c>
      <c r="Q79" s="13" t="s">
        <v>64</v>
      </c>
      <c r="R79" s="13" t="s">
        <v>65</v>
      </c>
      <c r="S79" s="13" t="s">
        <v>66</v>
      </c>
      <c r="T79" s="13" t="s">
        <v>67</v>
      </c>
      <c r="U79" s="13" t="s">
        <v>11</v>
      </c>
      <c r="V79" s="16" t="s">
        <v>69</v>
      </c>
      <c r="W79" s="7" t="s">
        <v>70</v>
      </c>
      <c r="X79" s="7" t="s">
        <v>71</v>
      </c>
      <c r="Y79" s="8"/>
      <c r="Z79" t="s">
        <v>110</v>
      </c>
      <c r="AA79" t="s">
        <v>111</v>
      </c>
      <c r="AB79" t="s">
        <v>112</v>
      </c>
      <c r="AC79" t="s">
        <v>110</v>
      </c>
      <c r="AD79" t="s">
        <v>111</v>
      </c>
      <c r="AE79" t="s">
        <v>112</v>
      </c>
    </row>
    <row r="80" spans="1:31" x14ac:dyDescent="0.2">
      <c r="A80" s="1">
        <f ca="1">B47</f>
        <v>23</v>
      </c>
      <c r="D80" s="1" t="s">
        <v>52</v>
      </c>
      <c r="E80" s="17">
        <f ca="1">E66</f>
        <v>47.406409090909094</v>
      </c>
      <c r="F80" s="4">
        <f t="shared" ref="F80:I81" ca="1" si="38">O66</f>
        <v>36.065963636363641</v>
      </c>
      <c r="G80" s="4">
        <f t="shared" ca="1" si="38"/>
        <v>21.989884848484849</v>
      </c>
      <c r="H80" s="18">
        <f t="shared" ca="1" si="38"/>
        <v>50.96674696969697</v>
      </c>
      <c r="I80" s="18">
        <f t="shared" ca="1" si="38"/>
        <v>7.0891015151515155</v>
      </c>
      <c r="J80" s="4" t="str">
        <f>INDEX($N$33:$N$44,MATCH(A82,$L$33:$L$44,-1),1)</f>
        <v>---</v>
      </c>
      <c r="K80" s="17">
        <f ca="1">MAX(ABS(F80),IF(J80="---",0,0.3*J80))</f>
        <v>36.065963636363641</v>
      </c>
      <c r="L80" s="17">
        <f ca="1">MAX(ABS(G80),IF(J80="---",0,0.3*J80))</f>
        <v>21.989884848484849</v>
      </c>
      <c r="M80" s="17">
        <f ca="1">MAX(ABS(H80),J80)</f>
        <v>50.96674696969697</v>
      </c>
      <c r="N80" s="17">
        <f ca="1">MAX(ABS(I80),J80)</f>
        <v>7.0891015151515155</v>
      </c>
      <c r="O80" s="6" t="s">
        <v>72</v>
      </c>
      <c r="P80" s="19">
        <f ca="1">MAX(E80-$Z48*(1-((0.48*$Z47+E82)/(0.48*$Z47))^2),0)/(($F48-2*$F49)*$O$2)*1000</f>
        <v>3.3975832948693609</v>
      </c>
      <c r="Q80" s="19">
        <f ca="1">MAX(K80-$Z48*(1-((0.48*$Z47+K82)/(0.48*$Z47))^2),0)/(($F48-2*$F49)*$O$2)*1000</f>
        <v>2.4242842489978886</v>
      </c>
      <c r="R80" s="19">
        <f ca="1">MAX(L80-$Z48*(1-((0.48*$Z47+L82)/(0.48*$Z47))^2),0)/(($F48-2*$F49)*$O$2)*1000</f>
        <v>1.6257717749295029</v>
      </c>
      <c r="S80" s="19">
        <f ca="1">MAX(M80-$Z48*(1-((0.48*$Z47+M82)/(0.48*$Z47))^2),0)/(($F48-2*$F49)*$O$2)*1000</f>
        <v>4.3221577336811947</v>
      </c>
      <c r="T80" s="19">
        <f ca="1">MAX(N80-$Z48*(1-((0.48*$Z47+N82)/(0.48*$Z47))^2),0)/(($F48-2*$F49)*$O$2)*1000</f>
        <v>0</v>
      </c>
      <c r="U80" s="17">
        <f ca="1">MAX(P80:T80)</f>
        <v>4.3221577336811947</v>
      </c>
      <c r="V80" s="49">
        <f>AB82</f>
        <v>9.3619461076975838</v>
      </c>
      <c r="W80" s="8">
        <f>2*V80*$O$2/10</f>
        <v>732.6740432111153</v>
      </c>
      <c r="X80" s="4">
        <f>W80*(F48-2*F49)/200</f>
        <v>80.594144753222679</v>
      </c>
      <c r="Y80" s="52"/>
      <c r="Z80">
        <v>2</v>
      </c>
      <c r="AA80">
        <v>20</v>
      </c>
      <c r="AB80">
        <f>((PI()*(AA80/10)^2)/4)*Z80</f>
        <v>6.2831853071795862</v>
      </c>
      <c r="AC80">
        <v>2</v>
      </c>
      <c r="AD80">
        <v>20</v>
      </c>
      <c r="AE80">
        <f>((PI()*(AD80/10)^2)/4)*AC80</f>
        <v>6.2831853071795862</v>
      </c>
    </row>
    <row r="81" spans="1:31" x14ac:dyDescent="0.2">
      <c r="A81" s="12" t="s">
        <v>29</v>
      </c>
      <c r="D81" s="1" t="s">
        <v>53</v>
      </c>
      <c r="E81" s="17">
        <f ca="1">E67</f>
        <v>19.989318181818181</v>
      </c>
      <c r="F81" s="18">
        <f t="shared" ca="1" si="38"/>
        <v>59.298889393939398</v>
      </c>
      <c r="G81" s="18">
        <f t="shared" ca="1" si="38"/>
        <v>-31.37270757575758</v>
      </c>
      <c r="H81" s="4">
        <f t="shared" ca="1" si="38"/>
        <v>-9.7637287878787884</v>
      </c>
      <c r="I81" s="4">
        <f t="shared" ca="1" si="38"/>
        <v>37.689910606060607</v>
      </c>
      <c r="J81" s="4" t="str">
        <f>INDEX($O$33:$O$44,MATCH(A82,$L$33:$L$44,-1),1)</f>
        <v>---</v>
      </c>
      <c r="K81" s="17">
        <f ca="1">MAX(ABS(F81),J81)</f>
        <v>59.298889393939398</v>
      </c>
      <c r="L81" s="17">
        <f ca="1">MAX(ABS(G81),J81)</f>
        <v>31.37270757575758</v>
      </c>
      <c r="M81" s="17">
        <f ca="1">MAX(ABS(H81),IF(J81="---",0,0.3*J81))</f>
        <v>9.7637287878787884</v>
      </c>
      <c r="N81" s="17">
        <f ca="1">MAX(ABS(I81),IF(J81="---",0,0.3*J81))</f>
        <v>37.689910606060607</v>
      </c>
      <c r="O81" s="6" t="s">
        <v>73</v>
      </c>
      <c r="P81" s="19">
        <f ca="1">MAX(E81-$Z49*(1-((0.48*$Z47+E82)/(0.48*$Z47))^2),0)/(($F47-2*$F49)*$O$2)*1000</f>
        <v>0</v>
      </c>
      <c r="Q81" s="19">
        <f ca="1">MAX(K81-$Z49*(1-((0.48*$Z47+K82)/(0.48*$Z47))^2),0)/(($F47-2*$F49)*$O$2)*1000</f>
        <v>0.98271277887595354</v>
      </c>
      <c r="R81" s="19">
        <f ca="1">MAX(L81-$Z49*(1-((0.48*$Z47+L82)/(0.48*$Z47))^2),0)/(($F47-2*$F49)*$O$2)*1000</f>
        <v>0.52429213988859236</v>
      </c>
      <c r="S81" s="19">
        <f ca="1">MAX(M81-$Z49*(1-((0.48*$Z47+M82)/(0.48*$Z47))^2),0)/(($F47-2*$F49)*$O$2)*1000</f>
        <v>0</v>
      </c>
      <c r="T81" s="19">
        <f ca="1">MAX(N81-$Z49*(1-((0.48*$Z47+N82)/(0.48*$Z47))^2),0)/(($F47-2*$F49)*$O$2)*1000</f>
        <v>0.64220976050512568</v>
      </c>
      <c r="U81" s="17">
        <f ca="1">MAX(P81:T81)</f>
        <v>0.98271277887595354</v>
      </c>
      <c r="V81" s="49">
        <f>AE82</f>
        <v>7.822565707438585</v>
      </c>
      <c r="W81" s="8">
        <f>2*V81*$O$2/10</f>
        <v>612.20079449519369</v>
      </c>
      <c r="X81" s="4">
        <f>W81*(F47-2*F49)/200</f>
        <v>189.78224629351004</v>
      </c>
      <c r="Y81" s="52"/>
      <c r="Z81">
        <v>2</v>
      </c>
      <c r="AA81">
        <v>14</v>
      </c>
      <c r="AB81">
        <f>((PI()*(AA81/10)^2)/4)*Z81</f>
        <v>3.0787608005179967</v>
      </c>
      <c r="AC81">
        <v>1</v>
      </c>
      <c r="AD81">
        <v>14</v>
      </c>
      <c r="AE81">
        <f>((PI()*(AD81/10)^2)/4)*AC81</f>
        <v>1.5393804002589984</v>
      </c>
    </row>
    <row r="82" spans="1:31" x14ac:dyDescent="0.2">
      <c r="A82" s="1">
        <f>B48</f>
        <v>5</v>
      </c>
      <c r="D82" s="1" t="s">
        <v>10</v>
      </c>
      <c r="E82" s="20">
        <f ca="1">E70</f>
        <v>-126.66900000000001</v>
      </c>
      <c r="F82" s="8">
        <f ca="1">O70</f>
        <v>-105.18049999999999</v>
      </c>
      <c r="G82" s="8">
        <f ca="1">P70</f>
        <v>-54.327500000000008</v>
      </c>
      <c r="H82" s="8">
        <f ca="1">Q70</f>
        <v>-94.875799999999998</v>
      </c>
      <c r="I82" s="8">
        <f ca="1">R70</f>
        <v>-64.632200000000012</v>
      </c>
      <c r="K82" s="17">
        <f ca="1">F82</f>
        <v>-105.18049999999999</v>
      </c>
      <c r="L82" s="17">
        <f t="shared" ref="L82:N82" ca="1" si="39">G82</f>
        <v>-54.327500000000008</v>
      </c>
      <c r="M82" s="17">
        <f t="shared" ca="1" si="39"/>
        <v>-94.875799999999998</v>
      </c>
      <c r="N82" s="17">
        <f t="shared" ca="1" si="39"/>
        <v>-64.632200000000012</v>
      </c>
      <c r="AB82">
        <f>SUM(AB80:AB81)</f>
        <v>9.3619461076975838</v>
      </c>
      <c r="AE82">
        <f>SUM(AE80:AE81)</f>
        <v>7.822565707438585</v>
      </c>
    </row>
    <row r="83" spans="1:31" x14ac:dyDescent="0.2">
      <c r="D83" s="7" t="s">
        <v>74</v>
      </c>
      <c r="E83" s="4">
        <f ca="1">($Z48+$X80)*(1-ABS((0.48*$Z47+E82)/(0.48*$Z47+$W80))^(1+1/(1+$W80/$Z47)))</f>
        <v>112.43456047764714</v>
      </c>
      <c r="K83" s="4">
        <f ca="1">($Z48+$X80)*(1-ABS((0.48*$Z47+K82)/(0.48*$Z47+$W80))^(1+1/(1+$W80/$Z47)))</f>
        <v>110.17983635830068</v>
      </c>
      <c r="L83" s="4">
        <f ca="1">($Z48+$X80)*(1-ABS((0.48*$Z47+L82)/(0.48*$Z47+$W80))^(1+1/(1+$W80/$Z47)))</f>
        <v>104.7263137399836</v>
      </c>
      <c r="M83" s="4">
        <f ca="1">($Z48+$X80)*(1-ABS((0.48*$Z47+M82)/(0.48*$Z47+$W80))^(1+1/(1+$W80/$Z47)))</f>
        <v>109.08809475802535</v>
      </c>
      <c r="N83" s="4">
        <f ca="1">($Z48+$X80)*(1-ABS((0.48*$Z47+N82)/(0.48*$Z47+$W80))^(1+1/(1+$W80/$Z47)))</f>
        <v>105.84472349908656</v>
      </c>
    </row>
    <row r="84" spans="1:31" x14ac:dyDescent="0.2">
      <c r="D84" s="7" t="s">
        <v>75</v>
      </c>
      <c r="E84" s="4">
        <f ca="1">($Z49+$X81)*(1-ABS((0.48*$Z47+E82)/(0.48*$Z47+$W81))^(1+1/(1+$W81/$Z47)))</f>
        <v>246.53144531192441</v>
      </c>
      <c r="K84" s="4">
        <f ca="1">($Z49+$X81)*(1-ABS((0.48*$Z47+K82)/(0.48*$Z47+$W81))^(1+1/(1+$W81/$Z47)))</f>
        <v>240.65696412937649</v>
      </c>
      <c r="L84" s="4">
        <f ca="1">($Z49+$X81)*(1-ABS((0.48*$Z47+L82)/(0.48*$Z47+$W81))^(1+1/(1+$W81/$Z47)))</f>
        <v>226.43787283058788</v>
      </c>
      <c r="M84" s="4">
        <f ca="1">($Z49+$X81)*(1-ABS((0.48*$Z47+M82)/(0.48*$Z47+$W81))^(1+1/(1+$W81/$Z47)))</f>
        <v>237.8116066255985</v>
      </c>
      <c r="N84" s="4">
        <f ca="1">($Z49+$X81)*(1-ABS((0.48*$Z47+N82)/(0.48*$Z47+$W81))^(1+1/(1+$W81/$Z47)))</f>
        <v>229.35509783404359</v>
      </c>
    </row>
    <row r="85" spans="1:31" x14ac:dyDescent="0.2">
      <c r="A85" t="str">
        <f ca="1">IF(MAX(E85:N85)&gt;1,"non verificato","verificato")</f>
        <v>verificato</v>
      </c>
      <c r="D85" s="7" t="s">
        <v>76</v>
      </c>
      <c r="E85" s="3">
        <f ca="1">ABS(E80/E83)^1.5+ABS(E81/E84)^1.5</f>
        <v>0.29687071979463231</v>
      </c>
      <c r="K85" s="3">
        <f t="shared" ref="K85:N85" ca="1" si="40">ABS(K80/K83)^1.5+ABS(K81/K84)^1.5</f>
        <v>0.30959362306318289</v>
      </c>
      <c r="L85" s="3">
        <f t="shared" ca="1" si="40"/>
        <v>0.14778761869744667</v>
      </c>
      <c r="M85" s="3">
        <f t="shared" ca="1" si="40"/>
        <v>0.32766715537669511</v>
      </c>
      <c r="N85" s="3">
        <f t="shared" ca="1" si="40"/>
        <v>8.3948833807921022E-2</v>
      </c>
    </row>
    <row r="86" spans="1:31" x14ac:dyDescent="0.2">
      <c r="Z86" s="58" t="s">
        <v>113</v>
      </c>
      <c r="AA86" s="58"/>
      <c r="AB86" s="58"/>
      <c r="AC86" s="58" t="s">
        <v>114</v>
      </c>
      <c r="AD86" s="58"/>
      <c r="AE86" s="58"/>
    </row>
    <row r="87" spans="1:31" x14ac:dyDescent="0.2">
      <c r="B87" s="9" t="s">
        <v>59</v>
      </c>
      <c r="C87" s="1" t="s">
        <v>58</v>
      </c>
      <c r="D87" s="10"/>
      <c r="E87" s="15" t="s">
        <v>44</v>
      </c>
      <c r="F87" s="13" t="s">
        <v>64</v>
      </c>
      <c r="G87" s="13" t="s">
        <v>65</v>
      </c>
      <c r="H87" s="13" t="s">
        <v>66</v>
      </c>
      <c r="I87" s="13" t="s">
        <v>67</v>
      </c>
      <c r="J87" s="13" t="s">
        <v>68</v>
      </c>
      <c r="K87" s="15" t="s">
        <v>64</v>
      </c>
      <c r="L87" s="15" t="s">
        <v>65</v>
      </c>
      <c r="M87" s="15" t="s">
        <v>66</v>
      </c>
      <c r="N87" s="15" t="s">
        <v>67</v>
      </c>
      <c r="O87" s="10"/>
      <c r="P87" s="13" t="s">
        <v>44</v>
      </c>
      <c r="Q87" s="13" t="s">
        <v>64</v>
      </c>
      <c r="R87" s="13" t="s">
        <v>65</v>
      </c>
      <c r="S87" s="13" t="s">
        <v>66</v>
      </c>
      <c r="T87" s="13" t="s">
        <v>67</v>
      </c>
      <c r="U87" s="13" t="s">
        <v>11</v>
      </c>
      <c r="V87" s="16" t="s">
        <v>69</v>
      </c>
      <c r="W87" s="7" t="s">
        <v>70</v>
      </c>
      <c r="X87" s="7" t="s">
        <v>71</v>
      </c>
      <c r="Z87" t="s">
        <v>110</v>
      </c>
      <c r="AA87" t="s">
        <v>111</v>
      </c>
      <c r="AB87" t="s">
        <v>112</v>
      </c>
      <c r="AC87" t="s">
        <v>110</v>
      </c>
      <c r="AD87" t="s">
        <v>111</v>
      </c>
      <c r="AE87" t="s">
        <v>112</v>
      </c>
    </row>
    <row r="88" spans="1:31" x14ac:dyDescent="0.2">
      <c r="D88" s="1" t="s">
        <v>52</v>
      </c>
      <c r="E88" s="17">
        <f ca="1">E73</f>
        <v>-38.026090909090904</v>
      </c>
      <c r="F88" s="4">
        <f t="shared" ref="F88:I89" ca="1" si="41">O73</f>
        <v>-29.325036363636364</v>
      </c>
      <c r="G88" s="4">
        <f t="shared" ca="1" si="41"/>
        <v>-17.560781818181816</v>
      </c>
      <c r="H88" s="18">
        <f t="shared" ca="1" si="41"/>
        <v>-41.752836363636362</v>
      </c>
      <c r="I88" s="18">
        <f t="shared" ca="1" si="41"/>
        <v>-5.1329818181818148</v>
      </c>
      <c r="J88" s="4">
        <f>INDEX($N$33:$N$44,MATCH(A82,$L$33:$L$44,-1)+1,1)</f>
        <v>66.476280000000003</v>
      </c>
      <c r="K88" s="17">
        <f ca="1">MAX(ABS(F88),IF(J88="---",0,0.3*J88))</f>
        <v>29.325036363636364</v>
      </c>
      <c r="L88" s="17">
        <f ca="1">MAX(ABS(G88),IF(J88="---",0,0.3*J88))</f>
        <v>19.942883999999999</v>
      </c>
      <c r="M88" s="17">
        <f ca="1">MAX(ABS(H88),J88)</f>
        <v>66.476280000000003</v>
      </c>
      <c r="N88" s="17">
        <f ca="1">MAX(ABS(I88),J88)</f>
        <v>66.476280000000003</v>
      </c>
      <c r="O88" s="6" t="s">
        <v>72</v>
      </c>
      <c r="P88" s="19">
        <f ca="1">MAX(E88-$Z48*(1-((0.48*$Z47+E90)/(0.48*$Z47))^2),0)/(($F48-2*$F49)*$O$2)*1000</f>
        <v>0</v>
      </c>
      <c r="Q88" s="19">
        <f ca="1">MAX(K88-$Z48*(1-((0.48*$Z47+K90)/(0.48*$Z47))^2),0)/(($F48-2*$F49)*$O$2)*1000</f>
        <v>1.4094455566243809</v>
      </c>
      <c r="R88" s="19">
        <f ca="1">MAX(L88-$Z48*(1-((0.48*$Z47+L90)/(0.48*$Z47))^2),0)/(($F48-2*$F49)*$O$2)*1000</f>
        <v>1.1472271320276712</v>
      </c>
      <c r="S88" s="19">
        <f ca="1">MAX(M88-$Z48*(1-((0.48*$Z47+M90)/(0.48*$Z47))^2),0)/(($F48-2*$F49)*$O$2)*1000</f>
        <v>5.8901528367131712</v>
      </c>
      <c r="T88" s="19">
        <f ca="1">MAX(N88-$Z48*(1-((0.48*$Z47+N90)/(0.48*$Z47))^2),0)/(($F48-2*$F49)*$O$2)*1000</f>
        <v>6.3823644424007178</v>
      </c>
      <c r="U88" s="17">
        <f ca="1">MAX(P88:T88)</f>
        <v>6.3823644424007178</v>
      </c>
      <c r="V88" s="49">
        <f>AB90</f>
        <v>9.3619461076975838</v>
      </c>
      <c r="W88" s="8">
        <f>2*V88*$O$2/10</f>
        <v>732.6740432111153</v>
      </c>
      <c r="X88" s="4">
        <f>W88*(F48-2*F49)/200</f>
        <v>80.594144753222679</v>
      </c>
      <c r="Z88">
        <v>2</v>
      </c>
      <c r="AA88">
        <v>20</v>
      </c>
      <c r="AB88">
        <f>((PI()*(AA88/10)^2)/4)*Z88</f>
        <v>6.2831853071795862</v>
      </c>
      <c r="AC88">
        <v>2</v>
      </c>
      <c r="AD88">
        <v>20</v>
      </c>
      <c r="AE88">
        <f>((PI()*(AD88/10)^2)/4)*AC88</f>
        <v>6.2831853071795862</v>
      </c>
    </row>
    <row r="89" spans="1:31" x14ac:dyDescent="0.2">
      <c r="D89" s="1" t="s">
        <v>53</v>
      </c>
      <c r="E89" s="17">
        <f ca="1">E74</f>
        <v>-15.658181818181818</v>
      </c>
      <c r="F89" s="18">
        <f t="shared" ca="1" si="41"/>
        <v>-32.626027272727271</v>
      </c>
      <c r="G89" s="18">
        <f t="shared" ca="1" si="41"/>
        <v>10.152209090909093</v>
      </c>
      <c r="H89" s="4">
        <f t="shared" ca="1" si="41"/>
        <v>0.78385454545454536</v>
      </c>
      <c r="I89" s="4">
        <f t="shared" ca="1" si="41"/>
        <v>-23.257672727272727</v>
      </c>
      <c r="J89" s="4">
        <f>INDEX($O$33:$O$44,MATCH(A82,$L$33:$L$44,-1)+1,1)</f>
        <v>101.09514999999999</v>
      </c>
      <c r="K89" s="17">
        <f ca="1">MAX(ABS(F89),J89)</f>
        <v>101.09514999999999</v>
      </c>
      <c r="L89" s="17">
        <f ca="1">MAX(ABS(G89),J89)</f>
        <v>101.09514999999999</v>
      </c>
      <c r="M89" s="17">
        <f ca="1">MAX(ABS(H89),IF(J89="---",0,0.3*J89))</f>
        <v>30.328544999999995</v>
      </c>
      <c r="N89" s="17">
        <f ca="1">MAX(ABS(I89),IF(J89="---",0,0.3*J89))</f>
        <v>30.328544999999995</v>
      </c>
      <c r="O89" s="6" t="s">
        <v>73</v>
      </c>
      <c r="P89" s="19">
        <f ca="1">MAX(E89-$Z49*(1-((0.48*$Z47+E90)/(0.48*$Z47))^2),0)/(($F47-2*$F49)*$O$2)*1000</f>
        <v>0</v>
      </c>
      <c r="Q89" s="19">
        <f ca="1">MAX(K89-$Z49*(1-((0.48*$Z47+K90)/(0.48*$Z47))^2),0)/(($F47-2*$F49)*$O$2)*1000</f>
        <v>2.5135758882532477</v>
      </c>
      <c r="R89" s="19">
        <f ca="1">MAX(L89-$Z49*(1-((0.48*$Z47+L90)/(0.48*$Z47))^2),0)/(($F47-2*$F49)*$O$2)*1000</f>
        <v>3.1988159085963868</v>
      </c>
      <c r="S89" s="19">
        <f ca="1">MAX(M89-$Z49*(1-((0.48*$Z47+M90)/(0.48*$Z47))^2),0)/(($F47-2*$F49)*$O$2)*1000</f>
        <v>0</v>
      </c>
      <c r="T89" s="19">
        <f ca="1">MAX(N89-$Z49*(1-((0.48*$Z47+N90)/(0.48*$Z47))^2),0)/(($F47-2*$F49)*$O$2)*1000</f>
        <v>0.14094721754324685</v>
      </c>
      <c r="U89" s="17">
        <f ca="1">MAX(P89:T89)</f>
        <v>3.1988159085963868</v>
      </c>
      <c r="V89" s="49">
        <f>AE90</f>
        <v>7.822565707438585</v>
      </c>
      <c r="W89" s="8">
        <f>2*V89*$O$2/10</f>
        <v>612.20079449519369</v>
      </c>
      <c r="X89" s="4">
        <f>W89*(F47-2*F49)/200</f>
        <v>189.78224629351004</v>
      </c>
      <c r="Z89">
        <v>2</v>
      </c>
      <c r="AA89">
        <v>14</v>
      </c>
      <c r="AB89">
        <f>((PI()*(AA89/10)^2)/4)*Z89</f>
        <v>3.0787608005179967</v>
      </c>
      <c r="AC89">
        <v>1</v>
      </c>
      <c r="AD89">
        <v>14</v>
      </c>
      <c r="AE89">
        <f>((PI()*(AD89/10)^2)/4)*AC89</f>
        <v>1.5393804002589984</v>
      </c>
    </row>
    <row r="90" spans="1:31" x14ac:dyDescent="0.2">
      <c r="D90" s="1" t="s">
        <v>10</v>
      </c>
      <c r="E90" s="20">
        <f ca="1">E77</f>
        <v>-145.441</v>
      </c>
      <c r="F90" s="8">
        <f ca="1">O77</f>
        <v>-119.62049999999999</v>
      </c>
      <c r="G90" s="8">
        <f ca="1">P77</f>
        <v>-68.767500000000013</v>
      </c>
      <c r="H90" s="8">
        <f ca="1">Q77</f>
        <v>-109.3158</v>
      </c>
      <c r="I90" s="8">
        <f ca="1">R77</f>
        <v>-79.072200000000009</v>
      </c>
      <c r="K90" s="17">
        <f ca="1">F90</f>
        <v>-119.62049999999999</v>
      </c>
      <c r="L90" s="17">
        <f t="shared" ref="L90:N90" ca="1" si="42">G90</f>
        <v>-68.767500000000013</v>
      </c>
      <c r="M90" s="17">
        <f t="shared" ca="1" si="42"/>
        <v>-109.3158</v>
      </c>
      <c r="N90" s="17">
        <f t="shared" ca="1" si="42"/>
        <v>-79.072200000000009</v>
      </c>
      <c r="AB90">
        <f>SUM(AB88:AB89)</f>
        <v>9.3619461076975838</v>
      </c>
      <c r="AE90">
        <f>SUM(AE88:AE89)</f>
        <v>7.822565707438585</v>
      </c>
    </row>
    <row r="91" spans="1:31" x14ac:dyDescent="0.2">
      <c r="D91" s="7" t="s">
        <v>74</v>
      </c>
      <c r="E91" s="4">
        <f ca="1">($Z48+$X88)*(1-ABS((0.48*$Z47+E90)/(0.48*$Z47+$W88))^(1+1/(1+$W88/$Z47)))</f>
        <v>114.37996623960593</v>
      </c>
      <c r="K91" s="4">
        <f ca="1">($Z48+$X88)*(1-ABS((0.48*$Z47+K90)/(0.48*$Z47+$W88))^(1+1/(1+$W88/$Z47)))</f>
        <v>111.6982485293403</v>
      </c>
      <c r="L91" s="4">
        <f ca="1">($Z48+$X88)*(1-ABS((0.48*$Z47+L90)/(0.48*$Z47+$W88))^(1+1/(1+$W88/$Z47)))</f>
        <v>106.29164311778618</v>
      </c>
      <c r="M91" s="4">
        <f ca="1">($Z48+$X88)*(1-ABS((0.48*$Z47+M90)/(0.48*$Z47+$W88))^(1+1/(1+$W88/$Z47)))</f>
        <v>110.61604262561447</v>
      </c>
      <c r="N91" s="4">
        <f ca="1">($Z48+$X88)*(1-ABS((0.48*$Z47+N90)/(0.48*$Z47+$W88))^(1+1/(1+$W88/$Z47)))</f>
        <v>107.40057399244245</v>
      </c>
    </row>
    <row r="92" spans="1:31" x14ac:dyDescent="0.2">
      <c r="D92" s="7" t="s">
        <v>75</v>
      </c>
      <c r="E92" s="4">
        <f ca="1">($Z49+$X89)*(1-ABS((0.48*$Z47+E90)/(0.48*$Z47+$W89))^(1+1/(1+$W89/$Z47)))</f>
        <v>251.59791374367063</v>
      </c>
      <c r="K92" s="4">
        <f ca="1">($Z49+$X89)*(1-ABS((0.48*$Z47+K90)/(0.48*$Z47+$W89))^(1+1/(1+$W89/$Z47)))</f>
        <v>244.61333622302388</v>
      </c>
      <c r="L92" s="4">
        <f ca="1">($Z49+$X89)*(1-ABS((0.48*$Z47+L90)/(0.48*$Z47+$W89))^(1+1/(1+$W89/$Z47)))</f>
        <v>230.52066277898086</v>
      </c>
      <c r="M92" s="4">
        <f ca="1">($Z49+$X89)*(1-ABS((0.48*$Z47+M90)/(0.48*$Z47+$W89))^(1+1/(1+$W89/$Z47)))</f>
        <v>241.79366204866724</v>
      </c>
      <c r="N92" s="4">
        <f ca="1">($Z49+$X89)*(1-ABS((0.48*$Z47+N90)/(0.48*$Z47+$W89))^(1+1/(1+$W89/$Z47)))</f>
        <v>233.41233665723621</v>
      </c>
    </row>
    <row r="93" spans="1:31" x14ac:dyDescent="0.2">
      <c r="A93" t="str">
        <f ca="1">IF(MAX(E93:N93)&gt;1,"non verificato","verificato")</f>
        <v>verificato</v>
      </c>
      <c r="D93" s="7" t="s">
        <v>76</v>
      </c>
      <c r="E93" s="3">
        <f ca="1">ABS(E88/E91)^1.5+ABS(E89/E92)^1.5</f>
        <v>0.20721487918369089</v>
      </c>
      <c r="K93" s="3">
        <f t="shared" ref="K93:N93" ca="1" si="43">ABS(K88/K91)^1.5+ABS(K89/K92)^1.5</f>
        <v>0.4002104912988253</v>
      </c>
      <c r="L93" s="3">
        <f t="shared" ca="1" si="43"/>
        <v>0.37169335138760956</v>
      </c>
      <c r="M93" s="3">
        <f t="shared" ca="1" si="43"/>
        <v>0.51030195006276358</v>
      </c>
      <c r="N93" s="3">
        <f t="shared" ca="1" si="43"/>
        <v>0.53379376943705192</v>
      </c>
    </row>
    <row r="94" spans="1:31" x14ac:dyDescent="0.2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</row>
    <row r="95" spans="1:31" x14ac:dyDescent="0.2">
      <c r="A95" s="51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</row>
    <row r="96" spans="1:31" s="10" customFormat="1" x14ac:dyDescent="0.2">
      <c r="A96" t="s">
        <v>19</v>
      </c>
      <c r="B96" s="1">
        <f ca="1">$A$4</f>
        <v>23</v>
      </c>
      <c r="C96"/>
      <c r="D96" t="s">
        <v>20</v>
      </c>
      <c r="E96" s="1" t="s">
        <v>21</v>
      </c>
      <c r="F96" s="46">
        <v>70</v>
      </c>
      <c r="G96" t="s">
        <v>22</v>
      </c>
      <c r="H96" t="s">
        <v>23</v>
      </c>
      <c r="I96"/>
      <c r="J96"/>
      <c r="K96"/>
      <c r="L96" t="s">
        <v>24</v>
      </c>
      <c r="M96" s="46">
        <v>30</v>
      </c>
      <c r="N96" t="s">
        <v>22</v>
      </c>
      <c r="O96" t="s">
        <v>25</v>
      </c>
      <c r="P96"/>
      <c r="Q96"/>
      <c r="R96"/>
      <c r="S96"/>
      <c r="T96"/>
      <c r="U96"/>
      <c r="V96" t="s">
        <v>26</v>
      </c>
      <c r="W96" s="1">
        <f ca="1">MATCH(B97,$C$4:$C$26,-1)</f>
        <v>5</v>
      </c>
      <c r="X96"/>
      <c r="Y96" s="7" t="s">
        <v>27</v>
      </c>
      <c r="Z96" s="8">
        <f>F96*F97*$O$1/10</f>
        <v>2975</v>
      </c>
      <c r="AA96" s="5" t="s">
        <v>28</v>
      </c>
      <c r="AB96" s="10" t="s">
        <v>119</v>
      </c>
      <c r="AC96" s="10">
        <f ca="1">1.3*MAX(E132,E140)*2/((M98-M97-M96)/100)</f>
        <v>126.44770230683891</v>
      </c>
    </row>
    <row r="97" spans="1:29" s="10" customFormat="1" x14ac:dyDescent="0.2">
      <c r="A97" t="s">
        <v>29</v>
      </c>
      <c r="B97" s="46">
        <v>4</v>
      </c>
      <c r="C97"/>
      <c r="D97"/>
      <c r="E97" s="1" t="s">
        <v>30</v>
      </c>
      <c r="F97" s="46">
        <v>30</v>
      </c>
      <c r="G97" t="s">
        <v>22</v>
      </c>
      <c r="H97" t="s">
        <v>31</v>
      </c>
      <c r="I97"/>
      <c r="J97"/>
      <c r="K97"/>
      <c r="L97" t="s">
        <v>32</v>
      </c>
      <c r="M97" s="46">
        <v>30</v>
      </c>
      <c r="N97" t="s">
        <v>22</v>
      </c>
      <c r="O97" t="s">
        <v>33</v>
      </c>
      <c r="P97"/>
      <c r="Q97"/>
      <c r="R97"/>
      <c r="S97"/>
      <c r="T97"/>
      <c r="U97"/>
      <c r="V97"/>
      <c r="W97"/>
      <c r="X97"/>
      <c r="Y97" s="7" t="s">
        <v>34</v>
      </c>
      <c r="Z97" s="1">
        <f>0.12*Z96*F97/100</f>
        <v>107.1</v>
      </c>
      <c r="AA97" s="5" t="s">
        <v>35</v>
      </c>
      <c r="AB97" s="10" t="s">
        <v>120</v>
      </c>
      <c r="AC97" s="10">
        <f ca="1">1.3*MAX(E133,E141)*2/((M98-M97-M96)/100)</f>
        <v>284.65252783707513</v>
      </c>
    </row>
    <row r="98" spans="1:29" s="10" customFormat="1" x14ac:dyDescent="0.2">
      <c r="A98"/>
      <c r="B98"/>
      <c r="C98"/>
      <c r="D98"/>
      <c r="E98" s="1" t="s">
        <v>36</v>
      </c>
      <c r="F98" s="46">
        <v>4</v>
      </c>
      <c r="G98" t="s">
        <v>22</v>
      </c>
      <c r="H98" t="s">
        <v>37</v>
      </c>
      <c r="I98"/>
      <c r="J98"/>
      <c r="K98"/>
      <c r="L98" t="s">
        <v>38</v>
      </c>
      <c r="M98" s="48">
        <v>330</v>
      </c>
      <c r="N98" t="s">
        <v>22</v>
      </c>
      <c r="O98" t="s">
        <v>39</v>
      </c>
      <c r="P98"/>
      <c r="Q98"/>
      <c r="R98"/>
      <c r="S98"/>
      <c r="T98"/>
      <c r="U98"/>
      <c r="V98"/>
      <c r="W98"/>
      <c r="X98"/>
      <c r="Y98" s="7" t="s">
        <v>40</v>
      </c>
      <c r="Z98" s="1">
        <f>0.12*Z96*F96/100</f>
        <v>249.9</v>
      </c>
      <c r="AA98" s="5" t="s">
        <v>35</v>
      </c>
    </row>
    <row r="99" spans="1:29" s="10" customFormat="1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</row>
    <row r="100" spans="1:29" s="10" customFormat="1" x14ac:dyDescent="0.2">
      <c r="A100" t="s">
        <v>41</v>
      </c>
      <c r="B100" s="9" t="s">
        <v>42</v>
      </c>
      <c r="C100" s="1" t="s">
        <v>43</v>
      </c>
      <c r="D100"/>
      <c r="E100" s="2" t="s">
        <v>44</v>
      </c>
      <c r="F100" s="2" t="s">
        <v>45</v>
      </c>
      <c r="G100" s="2" t="s">
        <v>46</v>
      </c>
      <c r="H100" s="2" t="s">
        <v>47</v>
      </c>
      <c r="I100" s="2" t="s">
        <v>48</v>
      </c>
      <c r="J100" s="2" t="s">
        <v>49</v>
      </c>
      <c r="K100" s="2" t="s">
        <v>50</v>
      </c>
      <c r="L100" s="2" t="s">
        <v>51</v>
      </c>
      <c r="M100"/>
      <c r="N100"/>
      <c r="O100" s="24"/>
      <c r="P100"/>
      <c r="Q100"/>
      <c r="R100"/>
      <c r="S100"/>
      <c r="T100"/>
      <c r="U100"/>
      <c r="V100"/>
      <c r="W100"/>
      <c r="X100"/>
      <c r="Y100"/>
      <c r="Z100"/>
      <c r="AA100"/>
    </row>
    <row r="101" spans="1:29" s="10" customFormat="1" x14ac:dyDescent="0.2">
      <c r="A101"/>
      <c r="B101"/>
      <c r="C101"/>
      <c r="D101" s="1" t="s">
        <v>52</v>
      </c>
      <c r="E101" s="4">
        <f t="shared" ref="E101:J101" ca="1" si="44">INDEX(O$4:O$26,$W96,1)</f>
        <v>37.901000000000003</v>
      </c>
      <c r="F101" s="4">
        <f t="shared" ca="1" si="44"/>
        <v>23.265000000000001</v>
      </c>
      <c r="G101" s="4">
        <f t="shared" ca="1" si="44"/>
        <v>0.75900000000000001</v>
      </c>
      <c r="H101" s="4">
        <f t="shared" ca="1" si="44"/>
        <v>39.692</v>
      </c>
      <c r="I101" s="4">
        <f t="shared" ca="1" si="44"/>
        <v>0.126</v>
      </c>
      <c r="J101" s="4">
        <f t="shared" ca="1" si="44"/>
        <v>0.127</v>
      </c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</row>
    <row r="102" spans="1:29" s="10" customFormat="1" x14ac:dyDescent="0.2">
      <c r="A102"/>
      <c r="B102"/>
      <c r="C102"/>
      <c r="D102" s="1" t="s">
        <v>53</v>
      </c>
      <c r="E102" s="4">
        <f t="shared" ref="E102:J102" ca="1" si="45">INDEX(E$4:E$26,$W96,1)</f>
        <v>13.23</v>
      </c>
      <c r="F102" s="4">
        <f t="shared" ca="1" si="45"/>
        <v>8.7050000000000001</v>
      </c>
      <c r="G102" s="4">
        <f t="shared" ca="1" si="45"/>
        <v>92.468999999999994</v>
      </c>
      <c r="H102" s="4">
        <f t="shared" ca="1" si="45"/>
        <v>-11.172000000000001</v>
      </c>
      <c r="I102" s="4">
        <f t="shared" ca="1" si="45"/>
        <v>-11.053000000000001</v>
      </c>
      <c r="J102" s="4">
        <f t="shared" ca="1" si="45"/>
        <v>-11.077</v>
      </c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</row>
    <row r="103" spans="1:29" s="10" customFormat="1" x14ac:dyDescent="0.2">
      <c r="A103"/>
      <c r="B103"/>
      <c r="C103"/>
      <c r="D103" s="1" t="s">
        <v>54</v>
      </c>
      <c r="E103" s="4">
        <f t="shared" ref="E103:J103" ca="1" si="46">INDEX(O$4:O$26,$W96+2,1)</f>
        <v>22.934000000000001</v>
      </c>
      <c r="F103" s="4">
        <f t="shared" ca="1" si="46"/>
        <v>14.083</v>
      </c>
      <c r="G103" s="4">
        <f t="shared" ca="1" si="46"/>
        <v>0.43</v>
      </c>
      <c r="H103" s="4">
        <f t="shared" ca="1" si="46"/>
        <v>22.788</v>
      </c>
      <c r="I103" s="4">
        <f t="shared" ca="1" si="46"/>
        <v>7.6999999999999999E-2</v>
      </c>
      <c r="J103" s="4">
        <f t="shared" ca="1" si="46"/>
        <v>7.6999999999999999E-2</v>
      </c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</row>
    <row r="104" spans="1:29" s="10" customFormat="1" x14ac:dyDescent="0.2">
      <c r="A104"/>
      <c r="B104"/>
      <c r="C104"/>
      <c r="D104" s="1" t="s">
        <v>55</v>
      </c>
      <c r="E104" s="4">
        <f t="shared" ref="E104:J104" ca="1" si="47">INDEX(E$4:E$26,$W96+2,1)</f>
        <v>8.0419999999999998</v>
      </c>
      <c r="F104" s="4">
        <f t="shared" ca="1" si="47"/>
        <v>5.3540000000000001</v>
      </c>
      <c r="G104" s="4">
        <f t="shared" ca="1" si="47"/>
        <v>44.802</v>
      </c>
      <c r="H104" s="4">
        <f t="shared" ca="1" si="47"/>
        <v>-5.6829999999999998</v>
      </c>
      <c r="I104" s="4">
        <f t="shared" ca="1" si="47"/>
        <v>-5.3959999999999999</v>
      </c>
      <c r="J104" s="4">
        <f t="shared" ca="1" si="47"/>
        <v>-5.407</v>
      </c>
      <c r="K104"/>
      <c r="L104"/>
      <c r="M104" t="s">
        <v>56</v>
      </c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</row>
    <row r="105" spans="1:29" s="10" customFormat="1" x14ac:dyDescent="0.2">
      <c r="A105"/>
      <c r="B105"/>
      <c r="C105"/>
      <c r="D105" s="1" t="s">
        <v>10</v>
      </c>
      <c r="E105" s="4">
        <f t="shared" ref="E105:J105" ca="1" si="48">INDEX(Y$4:Y$26,$W96+3,1)</f>
        <v>-282.12700000000001</v>
      </c>
      <c r="F105" s="4">
        <f t="shared" ca="1" si="48"/>
        <v>-178.49799999999999</v>
      </c>
      <c r="G105" s="4">
        <f t="shared" ca="1" si="48"/>
        <v>-72.936000000000007</v>
      </c>
      <c r="H105" s="4">
        <f t="shared" ca="1" si="48"/>
        <v>-20.289000000000001</v>
      </c>
      <c r="I105" s="4">
        <f t="shared" ca="1" si="48"/>
        <v>9.0350000000000001</v>
      </c>
      <c r="J105" s="4">
        <f t="shared" ca="1" si="48"/>
        <v>9.0530000000000008</v>
      </c>
      <c r="K105" s="4">
        <f>L105*1.3</f>
        <v>-18.771999999999998</v>
      </c>
      <c r="L105" s="49">
        <v>-14.44</v>
      </c>
      <c r="M105" t="s">
        <v>57</v>
      </c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</row>
    <row r="106" spans="1:29" s="10" customFormat="1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</row>
    <row r="107" spans="1:29" s="10" customFormat="1" x14ac:dyDescent="0.2">
      <c r="A107"/>
      <c r="B107" s="9" t="s">
        <v>42</v>
      </c>
      <c r="C107" s="1" t="s">
        <v>58</v>
      </c>
      <c r="D107"/>
      <c r="E107" s="2" t="s">
        <v>44</v>
      </c>
      <c r="F107" s="2" t="s">
        <v>45</v>
      </c>
      <c r="G107" s="2" t="s">
        <v>46</v>
      </c>
      <c r="H107" s="2" t="s">
        <v>47</v>
      </c>
      <c r="I107" s="2" t="s">
        <v>48</v>
      </c>
      <c r="J107" s="2" t="s">
        <v>49</v>
      </c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</row>
    <row r="108" spans="1:29" s="10" customFormat="1" x14ac:dyDescent="0.2">
      <c r="A108"/>
      <c r="B108"/>
      <c r="C108"/>
      <c r="D108" s="1" t="s">
        <v>52</v>
      </c>
      <c r="E108" s="4">
        <f t="shared" ref="E108:J108" ca="1" si="49">INDEX(O$4:O$26,$W96+1,1)</f>
        <v>-37.78</v>
      </c>
      <c r="F108" s="4">
        <f t="shared" ca="1" si="49"/>
        <v>-23.209</v>
      </c>
      <c r="G108" s="4">
        <f t="shared" ca="1" si="49"/>
        <v>-0.65900000000000003</v>
      </c>
      <c r="H108" s="4">
        <f t="shared" ca="1" si="49"/>
        <v>-35.546999999999997</v>
      </c>
      <c r="I108" s="4">
        <f t="shared" ca="1" si="49"/>
        <v>-0.128</v>
      </c>
      <c r="J108" s="4">
        <f t="shared" ca="1" si="49"/>
        <v>-0.128</v>
      </c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</row>
    <row r="109" spans="1:29" s="10" customFormat="1" x14ac:dyDescent="0.2">
      <c r="A109"/>
      <c r="B109"/>
      <c r="C109"/>
      <c r="D109" s="1" t="s">
        <v>53</v>
      </c>
      <c r="E109" s="4">
        <f t="shared" ref="E109:J109" ca="1" si="50">INDEX(E$4:E$26,$W96+1,1)</f>
        <v>-13.308999999999999</v>
      </c>
      <c r="F109" s="4">
        <f t="shared" ca="1" si="50"/>
        <v>-8.9640000000000004</v>
      </c>
      <c r="G109" s="4">
        <f t="shared" ca="1" si="50"/>
        <v>-56.750999999999998</v>
      </c>
      <c r="H109" s="4">
        <f t="shared" ca="1" si="50"/>
        <v>7.64</v>
      </c>
      <c r="I109" s="4">
        <f t="shared" ca="1" si="50"/>
        <v>6.7530000000000001</v>
      </c>
      <c r="J109" s="4">
        <f t="shared" ca="1" si="50"/>
        <v>6.7670000000000003</v>
      </c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</row>
    <row r="110" spans="1:29" s="10" customFormat="1" x14ac:dyDescent="0.2">
      <c r="A110"/>
      <c r="B110"/>
      <c r="C110"/>
      <c r="D110" s="1" t="s">
        <v>54</v>
      </c>
      <c r="E110" s="4">
        <f ca="1">E103</f>
        <v>22.934000000000001</v>
      </c>
      <c r="F110" s="4">
        <f t="shared" ref="F110:J110" ca="1" si="51">F103</f>
        <v>14.083</v>
      </c>
      <c r="G110" s="4">
        <f t="shared" ca="1" si="51"/>
        <v>0.43</v>
      </c>
      <c r="H110" s="4">
        <f t="shared" ca="1" si="51"/>
        <v>22.788</v>
      </c>
      <c r="I110" s="4">
        <f t="shared" ca="1" si="51"/>
        <v>7.6999999999999999E-2</v>
      </c>
      <c r="J110" s="4">
        <f t="shared" ca="1" si="51"/>
        <v>7.6999999999999999E-2</v>
      </c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</row>
    <row r="111" spans="1:29" x14ac:dyDescent="0.2">
      <c r="D111" s="1" t="s">
        <v>55</v>
      </c>
      <c r="E111" s="4">
        <f ca="1">E104</f>
        <v>8.0419999999999998</v>
      </c>
      <c r="F111" s="4">
        <f t="shared" ref="F111:J111" ca="1" si="52">F104</f>
        <v>5.3540000000000001</v>
      </c>
      <c r="G111" s="4">
        <f t="shared" ca="1" si="52"/>
        <v>44.802</v>
      </c>
      <c r="H111" s="4">
        <f t="shared" ca="1" si="52"/>
        <v>-5.6829999999999998</v>
      </c>
      <c r="I111" s="4">
        <f t="shared" ca="1" si="52"/>
        <v>-5.3959999999999999</v>
      </c>
      <c r="J111" s="4">
        <f t="shared" ca="1" si="52"/>
        <v>-5.407</v>
      </c>
    </row>
    <row r="112" spans="1:29" x14ac:dyDescent="0.2">
      <c r="D112" s="1" t="s">
        <v>10</v>
      </c>
      <c r="E112" s="4">
        <f ca="1">E105</f>
        <v>-282.12700000000001</v>
      </c>
      <c r="F112" s="4">
        <f ca="1">F105</f>
        <v>-178.49799999999999</v>
      </c>
      <c r="G112" s="4">
        <f t="shared" ref="G112:J112" ca="1" si="53">G105</f>
        <v>-72.936000000000007</v>
      </c>
      <c r="H112" s="4">
        <f t="shared" ca="1" si="53"/>
        <v>-20.289000000000001</v>
      </c>
      <c r="I112" s="4">
        <f t="shared" ca="1" si="53"/>
        <v>9.0350000000000001</v>
      </c>
      <c r="J112" s="4">
        <f t="shared" ca="1" si="53"/>
        <v>9.0530000000000008</v>
      </c>
      <c r="K112" s="4">
        <f>L112*1.3</f>
        <v>-37.192999999999998</v>
      </c>
      <c r="L112" s="49">
        <v>-28.61</v>
      </c>
    </row>
    <row r="114" spans="1:31" x14ac:dyDescent="0.2">
      <c r="A114" s="10"/>
      <c r="B114" s="11" t="s">
        <v>59</v>
      </c>
      <c r="C114" s="12" t="s">
        <v>43</v>
      </c>
      <c r="D114" s="10"/>
      <c r="E114" s="13" t="s">
        <v>44</v>
      </c>
      <c r="F114" s="13" t="s">
        <v>45</v>
      </c>
      <c r="G114" s="13" t="s">
        <v>46</v>
      </c>
      <c r="H114" s="13" t="s">
        <v>47</v>
      </c>
      <c r="I114" s="13" t="s">
        <v>48</v>
      </c>
      <c r="J114" s="13" t="s">
        <v>49</v>
      </c>
      <c r="K114" s="13" t="s">
        <v>60</v>
      </c>
      <c r="L114" s="13" t="s">
        <v>61</v>
      </c>
      <c r="M114" s="13" t="s">
        <v>62</v>
      </c>
      <c r="N114" s="13" t="s">
        <v>63</v>
      </c>
      <c r="O114" s="13" t="s">
        <v>64</v>
      </c>
      <c r="P114" s="13" t="s">
        <v>65</v>
      </c>
      <c r="Q114" s="13" t="s">
        <v>66</v>
      </c>
      <c r="R114" s="13" t="s">
        <v>67</v>
      </c>
      <c r="S114" s="10"/>
      <c r="T114" s="10"/>
      <c r="U114" s="10"/>
      <c r="V114" s="10"/>
      <c r="W114" s="10"/>
      <c r="X114" s="10"/>
      <c r="Y114" s="10"/>
      <c r="Z114" s="10"/>
      <c r="AA114" s="10"/>
    </row>
    <row r="115" spans="1:31" x14ac:dyDescent="0.2">
      <c r="A115" s="10"/>
      <c r="B115" s="10"/>
      <c r="C115" s="10"/>
      <c r="D115" s="12" t="s">
        <v>52</v>
      </c>
      <c r="E115" s="14">
        <f t="shared" ref="E115:J115" ca="1" si="54">E101-(E101-E108)/$M98*$M96</f>
        <v>31.020909090909093</v>
      </c>
      <c r="F115" s="14">
        <f t="shared" ca="1" si="54"/>
        <v>19.04009090909091</v>
      </c>
      <c r="G115" s="14">
        <f t="shared" ca="1" si="54"/>
        <v>0.63009090909090903</v>
      </c>
      <c r="H115" s="14">
        <f t="shared" ca="1" si="54"/>
        <v>32.852090909090911</v>
      </c>
      <c r="I115" s="14">
        <f t="shared" ca="1" si="54"/>
        <v>0.10290909090909091</v>
      </c>
      <c r="J115" s="14">
        <f t="shared" ca="1" si="54"/>
        <v>0.10381818181818182</v>
      </c>
      <c r="K115" s="14">
        <f ca="1">(ABS(G115)+ABS(I115))*SIGN(G115)</f>
        <v>0.73299999999999998</v>
      </c>
      <c r="L115" s="14">
        <f ca="1">(ABS(H115)+ABS(J115))*SIGN(H115)</f>
        <v>32.955909090909095</v>
      </c>
      <c r="M115" s="14">
        <f ca="1">(ABS(K115)+0.3*ABS(L115))*SIGN(K115)</f>
        <v>10.619772727272728</v>
      </c>
      <c r="N115" s="14">
        <f t="shared" ref="N115:N119" ca="1" si="55">(ABS(L115)+0.3*ABS(K115))*SIGN(L115)</f>
        <v>33.175809090909098</v>
      </c>
      <c r="O115" s="14">
        <f ca="1">F115+M115</f>
        <v>29.659863636363639</v>
      </c>
      <c r="P115" s="14">
        <f ca="1">F115-M115</f>
        <v>8.4203181818181818</v>
      </c>
      <c r="Q115" s="14">
        <f ca="1">F115+N115</f>
        <v>52.215900000000005</v>
      </c>
      <c r="R115" s="14">
        <f ca="1">F115-N115</f>
        <v>-14.135718181818188</v>
      </c>
      <c r="S115" s="10"/>
      <c r="T115" s="10"/>
      <c r="U115" s="10"/>
      <c r="V115" s="10"/>
      <c r="W115" s="10"/>
      <c r="X115" s="10"/>
      <c r="Y115" s="10"/>
      <c r="Z115" s="10"/>
      <c r="AA115" s="10"/>
    </row>
    <row r="116" spans="1:31" x14ac:dyDescent="0.2">
      <c r="A116" s="10"/>
      <c r="B116" s="10"/>
      <c r="C116" s="10"/>
      <c r="D116" s="12" t="s">
        <v>53</v>
      </c>
      <c r="E116" s="14">
        <f t="shared" ref="E116:J116" ca="1" si="56">E102-(E102-E109)/$M98*$M96</f>
        <v>10.817363636363638</v>
      </c>
      <c r="F116" s="14">
        <f t="shared" ca="1" si="56"/>
        <v>7.098727272727273</v>
      </c>
      <c r="G116" s="14">
        <f t="shared" ca="1" si="56"/>
        <v>78.903545454545451</v>
      </c>
      <c r="H116" s="14">
        <f t="shared" ca="1" si="56"/>
        <v>-9.4618181818181828</v>
      </c>
      <c r="I116" s="14">
        <f t="shared" ca="1" si="56"/>
        <v>-9.4342727272727274</v>
      </c>
      <c r="J116" s="14">
        <f t="shared" ca="1" si="56"/>
        <v>-9.4548181818181813</v>
      </c>
      <c r="K116" s="14">
        <f t="shared" ref="K116:K119" ca="1" si="57">(ABS(G116)+ABS(I116))*SIGN(G116)</f>
        <v>88.337818181818179</v>
      </c>
      <c r="L116" s="14">
        <f t="shared" ref="L116:L119" ca="1" si="58">(ABS(H116)+ABS(J116))*SIGN(H116)</f>
        <v>-18.916636363636364</v>
      </c>
      <c r="M116" s="14">
        <f t="shared" ref="M116:M118" ca="1" si="59">(ABS(K116)+0.3*ABS(L116))*SIGN(K116)</f>
        <v>94.012809090909087</v>
      </c>
      <c r="N116" s="14">
        <f t="shared" ca="1" si="55"/>
        <v>-45.417981818181815</v>
      </c>
      <c r="O116" s="14">
        <f t="shared" ref="O116:O118" ca="1" si="60">F116+M116</f>
        <v>101.11153636363636</v>
      </c>
      <c r="P116" s="14">
        <f t="shared" ref="P116:P118" ca="1" si="61">F116-M116</f>
        <v>-86.914081818181813</v>
      </c>
      <c r="Q116" s="14">
        <f t="shared" ref="Q116:Q118" ca="1" si="62">F116+N116</f>
        <v>-38.319254545454541</v>
      </c>
      <c r="R116" s="14">
        <f t="shared" ref="R116:R118" ca="1" si="63">F116-N116</f>
        <v>52.516709090909089</v>
      </c>
      <c r="S116" s="10"/>
      <c r="T116" s="10"/>
      <c r="U116" s="10"/>
      <c r="V116" s="10"/>
      <c r="W116" s="10"/>
      <c r="X116" s="10"/>
      <c r="Y116" s="10"/>
      <c r="Z116" s="10"/>
      <c r="AA116" s="10"/>
    </row>
    <row r="117" spans="1:31" x14ac:dyDescent="0.2">
      <c r="A117" s="10"/>
      <c r="B117" s="10"/>
      <c r="C117" s="10"/>
      <c r="D117" s="12" t="s">
        <v>54</v>
      </c>
      <c r="E117" s="14">
        <f t="shared" ref="E117:J117" ca="1" si="64">E103</f>
        <v>22.934000000000001</v>
      </c>
      <c r="F117" s="14">
        <f t="shared" ca="1" si="64"/>
        <v>14.083</v>
      </c>
      <c r="G117" s="14">
        <f t="shared" ca="1" si="64"/>
        <v>0.43</v>
      </c>
      <c r="H117" s="14">
        <f t="shared" ca="1" si="64"/>
        <v>22.788</v>
      </c>
      <c r="I117" s="14">
        <f t="shared" ca="1" si="64"/>
        <v>7.6999999999999999E-2</v>
      </c>
      <c r="J117" s="14">
        <f t="shared" ca="1" si="64"/>
        <v>7.6999999999999999E-2</v>
      </c>
      <c r="K117" s="14">
        <f t="shared" ca="1" si="57"/>
        <v>0.50700000000000001</v>
      </c>
      <c r="L117" s="14">
        <f t="shared" ca="1" si="58"/>
        <v>22.865000000000002</v>
      </c>
      <c r="M117" s="14">
        <f t="shared" ca="1" si="59"/>
        <v>7.3665000000000003</v>
      </c>
      <c r="N117" s="14">
        <f t="shared" ca="1" si="55"/>
        <v>23.017100000000003</v>
      </c>
      <c r="O117" s="14">
        <f t="shared" ca="1" si="60"/>
        <v>21.4495</v>
      </c>
      <c r="P117" s="14">
        <f t="shared" ca="1" si="61"/>
        <v>6.7164999999999999</v>
      </c>
      <c r="Q117" s="14">
        <f t="shared" ca="1" si="62"/>
        <v>37.100100000000005</v>
      </c>
      <c r="R117" s="14">
        <f t="shared" ca="1" si="63"/>
        <v>-8.9341000000000026</v>
      </c>
      <c r="S117" s="10"/>
      <c r="T117" s="10"/>
      <c r="U117" s="10"/>
      <c r="V117" s="10"/>
      <c r="W117" s="10"/>
      <c r="X117" s="10"/>
      <c r="Y117" s="10"/>
      <c r="Z117" s="10"/>
      <c r="AA117" s="10"/>
    </row>
    <row r="118" spans="1:31" x14ac:dyDescent="0.2">
      <c r="A118" s="10"/>
      <c r="B118" s="10"/>
      <c r="C118" s="10"/>
      <c r="D118" s="12" t="s">
        <v>55</v>
      </c>
      <c r="E118" s="14">
        <f t="shared" ref="E118:J118" ca="1" si="65">E104</f>
        <v>8.0419999999999998</v>
      </c>
      <c r="F118" s="14">
        <f t="shared" ca="1" si="65"/>
        <v>5.3540000000000001</v>
      </c>
      <c r="G118" s="14">
        <f t="shared" ca="1" si="65"/>
        <v>44.802</v>
      </c>
      <c r="H118" s="14">
        <f t="shared" ca="1" si="65"/>
        <v>-5.6829999999999998</v>
      </c>
      <c r="I118" s="14">
        <f t="shared" ca="1" si="65"/>
        <v>-5.3959999999999999</v>
      </c>
      <c r="J118" s="14">
        <f t="shared" ca="1" si="65"/>
        <v>-5.407</v>
      </c>
      <c r="K118" s="14">
        <f t="shared" ca="1" si="57"/>
        <v>50.198</v>
      </c>
      <c r="L118" s="14">
        <f t="shared" ca="1" si="58"/>
        <v>-11.09</v>
      </c>
      <c r="M118" s="14">
        <f t="shared" ca="1" si="59"/>
        <v>53.524999999999999</v>
      </c>
      <c r="N118" s="14">
        <f t="shared" ca="1" si="55"/>
        <v>-26.1494</v>
      </c>
      <c r="O118" s="14">
        <f t="shared" ca="1" si="60"/>
        <v>58.878999999999998</v>
      </c>
      <c r="P118" s="14">
        <f t="shared" ca="1" si="61"/>
        <v>-48.170999999999999</v>
      </c>
      <c r="Q118" s="14">
        <f t="shared" ca="1" si="62"/>
        <v>-20.795400000000001</v>
      </c>
      <c r="R118" s="14">
        <f t="shared" ca="1" si="63"/>
        <v>31.503399999999999</v>
      </c>
      <c r="S118" s="10"/>
      <c r="T118" s="10"/>
      <c r="U118" s="10"/>
      <c r="V118" s="10"/>
      <c r="W118" s="10"/>
      <c r="X118" s="10"/>
      <c r="Y118" s="10"/>
      <c r="Z118" s="10"/>
      <c r="AA118" s="10"/>
    </row>
    <row r="119" spans="1:31" x14ac:dyDescent="0.2">
      <c r="A119" s="10"/>
      <c r="B119" s="10"/>
      <c r="C119" s="10"/>
      <c r="D119" s="12" t="s">
        <v>10</v>
      </c>
      <c r="E119" s="14">
        <f ca="1">E105+K105</f>
        <v>-300.899</v>
      </c>
      <c r="F119" s="14">
        <f ca="1">F105+L105</f>
        <v>-192.93799999999999</v>
      </c>
      <c r="G119" s="14">
        <f ca="1">G105</f>
        <v>-72.936000000000007</v>
      </c>
      <c r="H119" s="14">
        <f t="shared" ref="H119:J119" ca="1" si="66">H105</f>
        <v>-20.289000000000001</v>
      </c>
      <c r="I119" s="14">
        <f t="shared" ca="1" si="66"/>
        <v>9.0350000000000001</v>
      </c>
      <c r="J119" s="14">
        <f t="shared" ca="1" si="66"/>
        <v>9.0530000000000008</v>
      </c>
      <c r="K119" s="14">
        <f t="shared" ca="1" si="57"/>
        <v>-81.971000000000004</v>
      </c>
      <c r="L119" s="14">
        <f t="shared" ca="1" si="58"/>
        <v>-29.342000000000002</v>
      </c>
      <c r="M119" s="14">
        <f ca="1">(ABS(K119)+0.3*ABS(L119))*SIGN(K119)</f>
        <v>-90.773600000000002</v>
      </c>
      <c r="N119" s="14">
        <f t="shared" ca="1" si="55"/>
        <v>-53.933300000000003</v>
      </c>
      <c r="O119" s="14">
        <f ca="1">F119+M119</f>
        <v>-283.71159999999998</v>
      </c>
      <c r="P119" s="14">
        <f ca="1">F119-M119</f>
        <v>-102.16439999999999</v>
      </c>
      <c r="Q119" s="14">
        <f ca="1">F119+N119</f>
        <v>-246.87129999999999</v>
      </c>
      <c r="R119" s="14">
        <f ca="1">F119-N119</f>
        <v>-139.00469999999999</v>
      </c>
      <c r="S119" s="10"/>
      <c r="T119" s="10"/>
      <c r="U119" s="10"/>
      <c r="V119" s="10"/>
      <c r="W119" s="10"/>
      <c r="X119" s="10"/>
      <c r="Y119" s="10"/>
      <c r="Z119" s="10"/>
      <c r="AA119" s="10"/>
    </row>
    <row r="120" spans="1:31" x14ac:dyDescent="0.2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</row>
    <row r="121" spans="1:31" x14ac:dyDescent="0.2">
      <c r="A121" s="10"/>
      <c r="B121" s="11" t="s">
        <v>59</v>
      </c>
      <c r="C121" s="12" t="s">
        <v>58</v>
      </c>
      <c r="D121" s="10"/>
      <c r="E121" s="13" t="s">
        <v>44</v>
      </c>
      <c r="F121" s="13" t="s">
        <v>45</v>
      </c>
      <c r="G121" s="13" t="s">
        <v>46</v>
      </c>
      <c r="H121" s="13" t="s">
        <v>47</v>
      </c>
      <c r="I121" s="13" t="s">
        <v>48</v>
      </c>
      <c r="J121" s="13" t="s">
        <v>49</v>
      </c>
      <c r="K121" s="13" t="s">
        <v>60</v>
      </c>
      <c r="L121" s="13" t="s">
        <v>61</v>
      </c>
      <c r="M121" s="13" t="s">
        <v>62</v>
      </c>
      <c r="N121" s="13" t="s">
        <v>63</v>
      </c>
      <c r="O121" s="13" t="s">
        <v>64</v>
      </c>
      <c r="P121" s="13" t="s">
        <v>65</v>
      </c>
      <c r="Q121" s="13" t="s">
        <v>66</v>
      </c>
      <c r="R121" s="13" t="s">
        <v>67</v>
      </c>
      <c r="S121" s="10"/>
      <c r="T121" s="10"/>
      <c r="U121" s="10"/>
      <c r="V121" s="10"/>
      <c r="W121" s="10"/>
      <c r="X121" s="10"/>
      <c r="Y121" s="10"/>
      <c r="Z121" s="10"/>
      <c r="AA121" s="10"/>
    </row>
    <row r="122" spans="1:31" x14ac:dyDescent="0.2">
      <c r="A122" s="10"/>
      <c r="B122" s="10"/>
      <c r="C122" s="10"/>
      <c r="D122" s="12" t="s">
        <v>52</v>
      </c>
      <c r="E122" s="14">
        <f t="shared" ref="E122:J122" ca="1" si="67">E108+(E101-E108)/$M98*$M97</f>
        <v>-30.899909090909091</v>
      </c>
      <c r="F122" s="14">
        <f t="shared" ca="1" si="67"/>
        <v>-18.984090909090909</v>
      </c>
      <c r="G122" s="14">
        <f t="shared" ca="1" si="67"/>
        <v>-0.53009090909090917</v>
      </c>
      <c r="H122" s="14">
        <f t="shared" ca="1" si="67"/>
        <v>-28.707090909090908</v>
      </c>
      <c r="I122" s="14">
        <f t="shared" ca="1" si="67"/>
        <v>-0.10490909090909091</v>
      </c>
      <c r="J122" s="14">
        <f t="shared" ca="1" si="67"/>
        <v>-0.10481818181818182</v>
      </c>
      <c r="K122" s="14">
        <f ca="1">(ABS(G122)+ABS(I122))*SIGN(G122)</f>
        <v>-0.63500000000000012</v>
      </c>
      <c r="L122" s="14">
        <f ca="1">(ABS(H122)+ABS(J122))*SIGN(H122)</f>
        <v>-28.81190909090909</v>
      </c>
      <c r="M122" s="14">
        <f t="shared" ref="M122:M126" ca="1" si="68">(ABS(K122)+0.3*ABS(L122))*SIGN(K122)</f>
        <v>-9.2785727272727261</v>
      </c>
      <c r="N122" s="14">
        <f t="shared" ref="N122:N126" ca="1" si="69">(ABS(L122)+0.3*ABS(K122))*SIGN(L122)</f>
        <v>-29.00240909090909</v>
      </c>
      <c r="O122" s="14">
        <f ca="1">F122+M122</f>
        <v>-28.262663636363634</v>
      </c>
      <c r="P122" s="14">
        <f ca="1">F122-M122</f>
        <v>-9.7055181818181833</v>
      </c>
      <c r="Q122" s="14">
        <f ca="1">F122+N122</f>
        <v>-47.986499999999999</v>
      </c>
      <c r="R122" s="14">
        <f ca="1">F122-N122</f>
        <v>10.018318181818181</v>
      </c>
      <c r="S122" s="10"/>
      <c r="T122" s="10"/>
      <c r="U122" s="10"/>
      <c r="V122" s="10"/>
      <c r="W122" s="10"/>
      <c r="X122" s="10"/>
      <c r="Y122" s="10"/>
      <c r="Z122" s="10"/>
      <c r="AA122" s="10"/>
    </row>
    <row r="123" spans="1:31" x14ac:dyDescent="0.2">
      <c r="A123" s="10"/>
      <c r="B123" s="10"/>
      <c r="C123" s="10"/>
      <c r="D123" s="12" t="s">
        <v>53</v>
      </c>
      <c r="E123" s="14">
        <f t="shared" ref="E123:J123" ca="1" si="70">E109+(E102-E109)/$M98*$M97</f>
        <v>-10.896363636363635</v>
      </c>
      <c r="F123" s="14">
        <f t="shared" ca="1" si="70"/>
        <v>-7.3577272727272733</v>
      </c>
      <c r="G123" s="14">
        <f t="shared" ca="1" si="70"/>
        <v>-43.185545454545448</v>
      </c>
      <c r="H123" s="14">
        <f t="shared" ca="1" si="70"/>
        <v>5.929818181818181</v>
      </c>
      <c r="I123" s="14">
        <f t="shared" ca="1" si="70"/>
        <v>5.1342727272727275</v>
      </c>
      <c r="J123" s="14">
        <f t="shared" ca="1" si="70"/>
        <v>5.1448181818181817</v>
      </c>
      <c r="K123" s="14">
        <f t="shared" ref="K123:K126" ca="1" si="71">(ABS(G123)+ABS(I123))*SIGN(G123)</f>
        <v>-48.319818181818178</v>
      </c>
      <c r="L123" s="14">
        <f t="shared" ref="L123:L126" ca="1" si="72">(ABS(H123)+ABS(J123))*SIGN(H123)</f>
        <v>11.074636363636362</v>
      </c>
      <c r="M123" s="14">
        <f t="shared" ca="1" si="68"/>
        <v>-51.642209090909084</v>
      </c>
      <c r="N123" s="14">
        <f t="shared" ca="1" si="69"/>
        <v>25.570581818181815</v>
      </c>
      <c r="O123" s="14">
        <f t="shared" ref="O123:O125" ca="1" si="73">F123+M123</f>
        <v>-58.999936363636358</v>
      </c>
      <c r="P123" s="14">
        <f t="shared" ref="P123:P125" ca="1" si="74">F123-M123</f>
        <v>44.28448181818181</v>
      </c>
      <c r="Q123" s="14">
        <f t="shared" ref="Q123:Q125" ca="1" si="75">F123+N123</f>
        <v>18.21285454545454</v>
      </c>
      <c r="R123" s="14">
        <f t="shared" ref="R123:R125" ca="1" si="76">F123-N123</f>
        <v>-32.928309090909089</v>
      </c>
      <c r="S123" s="10"/>
      <c r="T123" s="10"/>
      <c r="U123" s="10"/>
      <c r="V123" s="10"/>
      <c r="W123" s="10"/>
      <c r="X123" s="10"/>
      <c r="Y123" s="10"/>
      <c r="Z123" s="10"/>
      <c r="AA123" s="10"/>
    </row>
    <row r="124" spans="1:31" x14ac:dyDescent="0.2">
      <c r="A124" s="10"/>
      <c r="B124" s="10"/>
      <c r="C124" s="10"/>
      <c r="D124" s="12" t="s">
        <v>54</v>
      </c>
      <c r="E124" s="14">
        <f ca="1">E117</f>
        <v>22.934000000000001</v>
      </c>
      <c r="F124" s="14">
        <f t="shared" ref="F124:J124" ca="1" si="77">F117</f>
        <v>14.083</v>
      </c>
      <c r="G124" s="14">
        <f t="shared" ca="1" si="77"/>
        <v>0.43</v>
      </c>
      <c r="H124" s="14">
        <f t="shared" ca="1" si="77"/>
        <v>22.788</v>
      </c>
      <c r="I124" s="14">
        <f t="shared" ca="1" si="77"/>
        <v>7.6999999999999999E-2</v>
      </c>
      <c r="J124" s="14">
        <f t="shared" ca="1" si="77"/>
        <v>7.6999999999999999E-2</v>
      </c>
      <c r="K124" s="14">
        <f t="shared" ca="1" si="71"/>
        <v>0.50700000000000001</v>
      </c>
      <c r="L124" s="14">
        <f t="shared" ca="1" si="72"/>
        <v>22.865000000000002</v>
      </c>
      <c r="M124" s="14">
        <f t="shared" ca="1" si="68"/>
        <v>7.3665000000000003</v>
      </c>
      <c r="N124" s="14">
        <f t="shared" ca="1" si="69"/>
        <v>23.017100000000003</v>
      </c>
      <c r="O124" s="14">
        <f t="shared" ca="1" si="73"/>
        <v>21.4495</v>
      </c>
      <c r="P124" s="14">
        <f t="shared" ca="1" si="74"/>
        <v>6.7164999999999999</v>
      </c>
      <c r="Q124" s="14">
        <f t="shared" ca="1" si="75"/>
        <v>37.100100000000005</v>
      </c>
      <c r="R124" s="14">
        <f t="shared" ca="1" si="76"/>
        <v>-8.9341000000000026</v>
      </c>
      <c r="S124" s="10"/>
      <c r="T124" s="10"/>
      <c r="U124" s="10"/>
      <c r="V124" s="10"/>
      <c r="W124" s="10"/>
      <c r="X124" s="10"/>
      <c r="Y124" s="10"/>
      <c r="Z124" s="10"/>
      <c r="AA124" s="10"/>
    </row>
    <row r="125" spans="1:31" x14ac:dyDescent="0.2">
      <c r="A125" s="10"/>
      <c r="B125" s="10"/>
      <c r="C125" s="10"/>
      <c r="D125" s="12" t="s">
        <v>55</v>
      </c>
      <c r="E125" s="14">
        <f ca="1">E118</f>
        <v>8.0419999999999998</v>
      </c>
      <c r="F125" s="14">
        <f t="shared" ref="F125:J125" ca="1" si="78">F118</f>
        <v>5.3540000000000001</v>
      </c>
      <c r="G125" s="14">
        <f t="shared" ca="1" si="78"/>
        <v>44.802</v>
      </c>
      <c r="H125" s="14">
        <f t="shared" ca="1" si="78"/>
        <v>-5.6829999999999998</v>
      </c>
      <c r="I125" s="14">
        <f t="shared" ca="1" si="78"/>
        <v>-5.3959999999999999</v>
      </c>
      <c r="J125" s="14">
        <f t="shared" ca="1" si="78"/>
        <v>-5.407</v>
      </c>
      <c r="K125" s="14">
        <f t="shared" ca="1" si="71"/>
        <v>50.198</v>
      </c>
      <c r="L125" s="14">
        <f t="shared" ca="1" si="72"/>
        <v>-11.09</v>
      </c>
      <c r="M125" s="14">
        <f t="shared" ca="1" si="68"/>
        <v>53.524999999999999</v>
      </c>
      <c r="N125" s="14">
        <f t="shared" ca="1" si="69"/>
        <v>-26.1494</v>
      </c>
      <c r="O125" s="14">
        <f t="shared" ca="1" si="73"/>
        <v>58.878999999999998</v>
      </c>
      <c r="P125" s="14">
        <f t="shared" ca="1" si="74"/>
        <v>-48.170999999999999</v>
      </c>
      <c r="Q125" s="14">
        <f t="shared" ca="1" si="75"/>
        <v>-20.795400000000001</v>
      </c>
      <c r="R125" s="14">
        <f t="shared" ca="1" si="76"/>
        <v>31.503399999999999</v>
      </c>
      <c r="S125" s="10"/>
      <c r="T125" s="10"/>
      <c r="U125" s="10"/>
      <c r="V125" s="10"/>
      <c r="W125" s="10"/>
      <c r="X125" s="10"/>
      <c r="Y125" s="10"/>
      <c r="Z125" s="10"/>
      <c r="AA125" s="10"/>
    </row>
    <row r="126" spans="1:31" x14ac:dyDescent="0.2">
      <c r="A126" s="10"/>
      <c r="B126" s="10"/>
      <c r="C126" s="10"/>
      <c r="D126" s="12" t="s">
        <v>10</v>
      </c>
      <c r="E126" s="14">
        <f ca="1">E112+K112</f>
        <v>-319.32</v>
      </c>
      <c r="F126" s="14">
        <f ca="1">F112+L112</f>
        <v>-207.108</v>
      </c>
      <c r="G126" s="14">
        <f t="shared" ref="G126:J126" ca="1" si="79">G112</f>
        <v>-72.936000000000007</v>
      </c>
      <c r="H126" s="14">
        <f t="shared" ca="1" si="79"/>
        <v>-20.289000000000001</v>
      </c>
      <c r="I126" s="14">
        <f t="shared" ca="1" si="79"/>
        <v>9.0350000000000001</v>
      </c>
      <c r="J126" s="14">
        <f t="shared" ca="1" si="79"/>
        <v>9.0530000000000008</v>
      </c>
      <c r="K126" s="14">
        <f t="shared" ca="1" si="71"/>
        <v>-81.971000000000004</v>
      </c>
      <c r="L126" s="14">
        <f t="shared" ca="1" si="72"/>
        <v>-29.342000000000002</v>
      </c>
      <c r="M126" s="14">
        <f t="shared" ca="1" si="68"/>
        <v>-90.773600000000002</v>
      </c>
      <c r="N126" s="14">
        <f t="shared" ca="1" si="69"/>
        <v>-53.933300000000003</v>
      </c>
      <c r="O126" s="14">
        <f ca="1">F126+M126</f>
        <v>-297.88159999999999</v>
      </c>
      <c r="P126" s="14">
        <f ca="1">F126-M126</f>
        <v>-116.3344</v>
      </c>
      <c r="Q126" s="14">
        <f ca="1">F126+N126</f>
        <v>-261.04129999999998</v>
      </c>
      <c r="R126" s="14">
        <f ca="1">F126-N126</f>
        <v>-153.1747</v>
      </c>
      <c r="S126" s="10"/>
      <c r="T126" s="10"/>
      <c r="U126" s="10"/>
      <c r="V126" s="10"/>
      <c r="W126" s="10"/>
      <c r="X126" s="10"/>
      <c r="Y126" s="10"/>
      <c r="Z126" s="10"/>
      <c r="AA126" s="10"/>
    </row>
    <row r="127" spans="1:31" x14ac:dyDescent="0.2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58" t="s">
        <v>113</v>
      </c>
      <c r="AA127" s="58"/>
      <c r="AB127" s="58"/>
      <c r="AC127" s="58" t="s">
        <v>114</v>
      </c>
      <c r="AD127" s="58"/>
      <c r="AE127" s="58"/>
    </row>
    <row r="128" spans="1:31" x14ac:dyDescent="0.2">
      <c r="A128" s="12" t="s">
        <v>19</v>
      </c>
      <c r="B128" s="11" t="s">
        <v>59</v>
      </c>
      <c r="C128" s="12" t="s">
        <v>43</v>
      </c>
      <c r="D128" s="10"/>
      <c r="E128" s="15" t="s">
        <v>44</v>
      </c>
      <c r="F128" s="13" t="s">
        <v>64</v>
      </c>
      <c r="G128" s="13" t="s">
        <v>65</v>
      </c>
      <c r="H128" s="13" t="s">
        <v>66</v>
      </c>
      <c r="I128" s="13" t="s">
        <v>67</v>
      </c>
      <c r="J128" s="13" t="s">
        <v>68</v>
      </c>
      <c r="K128" s="15" t="s">
        <v>64</v>
      </c>
      <c r="L128" s="15" t="s">
        <v>65</v>
      </c>
      <c r="M128" s="15" t="s">
        <v>66</v>
      </c>
      <c r="N128" s="15" t="s">
        <v>67</v>
      </c>
      <c r="O128" s="10"/>
      <c r="P128" s="13" t="s">
        <v>44</v>
      </c>
      <c r="Q128" s="13" t="s">
        <v>64</v>
      </c>
      <c r="R128" s="13" t="s">
        <v>65</v>
      </c>
      <c r="S128" s="13" t="s">
        <v>66</v>
      </c>
      <c r="T128" s="13" t="s">
        <v>67</v>
      </c>
      <c r="U128" s="13" t="s">
        <v>11</v>
      </c>
      <c r="V128" s="16" t="s">
        <v>69</v>
      </c>
      <c r="W128" s="7" t="s">
        <v>70</v>
      </c>
      <c r="X128" s="7" t="s">
        <v>71</v>
      </c>
      <c r="Y128" s="8"/>
      <c r="Z128" t="s">
        <v>110</v>
      </c>
      <c r="AA128" t="s">
        <v>111</v>
      </c>
      <c r="AB128" t="s">
        <v>112</v>
      </c>
      <c r="AC128" t="s">
        <v>110</v>
      </c>
      <c r="AD128" t="s">
        <v>111</v>
      </c>
      <c r="AE128" t="s">
        <v>112</v>
      </c>
    </row>
    <row r="129" spans="1:31" x14ac:dyDescent="0.2">
      <c r="A129" s="1">
        <f ca="1">B96</f>
        <v>23</v>
      </c>
      <c r="D129" s="1" t="s">
        <v>52</v>
      </c>
      <c r="E129" s="17">
        <f ca="1">E115</f>
        <v>31.020909090909093</v>
      </c>
      <c r="F129" s="4">
        <f t="shared" ref="F129:F130" ca="1" si="80">O115</f>
        <v>29.659863636363639</v>
      </c>
      <c r="G129" s="4">
        <f t="shared" ref="G129:G130" ca="1" si="81">P115</f>
        <v>8.4203181818181818</v>
      </c>
      <c r="H129" s="18">
        <f t="shared" ref="H129:H130" ca="1" si="82">Q115</f>
        <v>52.215900000000005</v>
      </c>
      <c r="I129" s="18">
        <f t="shared" ref="I129:I130" ca="1" si="83">R115</f>
        <v>-14.135718181818188</v>
      </c>
      <c r="J129" s="4">
        <f>INDEX($N$33:$N$44,MATCH(A131,$L$33:$L$44,-1),1)</f>
        <v>88.119720000000015</v>
      </c>
      <c r="K129" s="17">
        <f ca="1">MAX(ABS(F129),IF(J129="---",0,0.3*J129))</f>
        <v>29.659863636363639</v>
      </c>
      <c r="L129" s="17">
        <f ca="1">MAX(ABS(G129),IF(J129="---",0,0.3*J129))</f>
        <v>26.435916000000002</v>
      </c>
      <c r="M129" s="17">
        <f ca="1">MAX(ABS(H129),J129)</f>
        <v>88.119720000000015</v>
      </c>
      <c r="N129" s="17">
        <f ca="1">MAX(ABS(I129),J129)</f>
        <v>88.119720000000015</v>
      </c>
      <c r="O129" s="6" t="s">
        <v>72</v>
      </c>
      <c r="P129" s="19">
        <f ca="1">MAX(E129-$Z97*(1-((0.48*$Z96+E131)/(0.48*$Z96))^2),0)/(($F97-2*$F98)*$O$2)*1000</f>
        <v>0</v>
      </c>
      <c r="Q129" s="19">
        <f ca="1">MAX(K129-$Z97*(1-((0.48*$Z96+K131)/(0.48*$Z96))^2),0)/(($F97-2*$F98)*$O$2)*1000</f>
        <v>0</v>
      </c>
      <c r="R129" s="19">
        <f ca="1">MAX(L129-$Z97*(1-((0.48*$Z96+L131)/(0.48*$Z96))^2),0)/(($F97-2*$F98)*$O$2)*1000</f>
        <v>1.3543802558009963</v>
      </c>
      <c r="S129" s="19">
        <f ca="1">MAX(M129-$Z97*(1-((0.48*$Z96+M131)/(0.48*$Z96))^2),0)/(($F97-2*$F98)*$O$2)*1000</f>
        <v>6.3064072764315622</v>
      </c>
      <c r="T129" s="19">
        <f ca="1">MAX(N129-$Z97*(1-((0.48*$Z96+N131)/(0.48*$Z96))^2),0)/(($F97-2*$F98)*$O$2)*1000</f>
        <v>7.9319614477516982</v>
      </c>
      <c r="U129" s="17">
        <f ca="1">MAX(P129:T129)</f>
        <v>7.9319614477516982</v>
      </c>
      <c r="V129" s="49">
        <f>AB131</f>
        <v>9.3619461076975838</v>
      </c>
      <c r="W129" s="8">
        <f>2*V129*$O$2/10</f>
        <v>732.6740432111153</v>
      </c>
      <c r="X129" s="4">
        <f>W129*(F97-2*F98)/200</f>
        <v>80.594144753222679</v>
      </c>
      <c r="Y129" s="52"/>
      <c r="Z129">
        <v>2</v>
      </c>
      <c r="AA129">
        <v>20</v>
      </c>
      <c r="AB129" s="55">
        <f>((PI()*(AA129/10)^2)/4)*Z129</f>
        <v>6.2831853071795862</v>
      </c>
      <c r="AC129">
        <v>2</v>
      </c>
      <c r="AD129">
        <v>20</v>
      </c>
      <c r="AE129" s="55">
        <f>((PI()*(AD129/10)^2)/4)*AC129</f>
        <v>6.2831853071795862</v>
      </c>
    </row>
    <row r="130" spans="1:31" x14ac:dyDescent="0.2">
      <c r="A130" s="12" t="s">
        <v>29</v>
      </c>
      <c r="D130" s="1" t="s">
        <v>53</v>
      </c>
      <c r="E130" s="17">
        <f ca="1">E116</f>
        <v>10.817363636363638</v>
      </c>
      <c r="F130" s="18">
        <f t="shared" ca="1" si="80"/>
        <v>101.11153636363636</v>
      </c>
      <c r="G130" s="18">
        <f t="shared" ca="1" si="81"/>
        <v>-86.914081818181813</v>
      </c>
      <c r="H130" s="4">
        <f t="shared" ca="1" si="82"/>
        <v>-38.319254545454541</v>
      </c>
      <c r="I130" s="4">
        <f t="shared" ca="1" si="83"/>
        <v>52.516709090909089</v>
      </c>
      <c r="J130" s="4">
        <f>INDEX($O$33:$O$44,MATCH(A131,$L$33:$L$44,-1),1)</f>
        <v>134.00985</v>
      </c>
      <c r="K130" s="17">
        <f ca="1">MAX(ABS(F130),J130)</f>
        <v>134.00985</v>
      </c>
      <c r="L130" s="17">
        <f ca="1">MAX(ABS(G130),J130)</f>
        <v>134.00985</v>
      </c>
      <c r="M130" s="17">
        <f ca="1">MAX(ABS(H130),IF(J130="---",0,0.3*J130))</f>
        <v>40.202954999999996</v>
      </c>
      <c r="N130" s="17">
        <f ca="1">MAX(ABS(I130),IF(J130="---",0,0.3*J130))</f>
        <v>52.516709090909089</v>
      </c>
      <c r="O130" s="6" t="s">
        <v>73</v>
      </c>
      <c r="P130" s="19">
        <f ca="1">MAX(E130-$Z98*(1-((0.48*$Z96+E131)/(0.48*$Z96))^2),0)/(($F96-2*$F98)*$O$2)*1000</f>
        <v>0</v>
      </c>
      <c r="Q130" s="19">
        <f ca="1">MAX(K130-$Z98*(1-((0.48*$Z96+K131)/(0.48*$Z96))^2),0)/(($F96-2*$F98)*$O$2)*1000</f>
        <v>1.8373223967370509</v>
      </c>
      <c r="R130" s="19">
        <f ca="1">MAX(L130-$Z98*(1-((0.48*$Z96+L131)/(0.48*$Z96))^2),0)/(($F96-2*$F98)*$O$2)*1000</f>
        <v>4.1025497064158785</v>
      </c>
      <c r="S130" s="19">
        <f ca="1">MAX(M130-$Z98*(1-((0.48*$Z96+M131)/(0.48*$Z96))^2),0)/(($F96-2*$F98)*$O$2)*1000</f>
        <v>0</v>
      </c>
      <c r="T130" s="19">
        <f ca="1">MAX(N130-$Z98*(1-((0.48*$Z96+N131)/(0.48*$Z96))^2),0)/(($F96-2*$F98)*$O$2)*1000</f>
        <v>0.25691551604335622</v>
      </c>
      <c r="U130" s="17">
        <f ca="1">MAX(P130:T130)</f>
        <v>4.1025497064158785</v>
      </c>
      <c r="V130" s="49">
        <f>AE131</f>
        <v>7.822565707438585</v>
      </c>
      <c r="W130" s="8">
        <f>2*V130*$O$2/10</f>
        <v>612.20079449519369</v>
      </c>
      <c r="X130" s="4">
        <f>W130*(F96-2*F98)/200</f>
        <v>189.78224629351004</v>
      </c>
      <c r="Y130" s="52"/>
      <c r="Z130">
        <v>2</v>
      </c>
      <c r="AA130">
        <v>14</v>
      </c>
      <c r="AB130" s="55">
        <f>((PI()*(AA130/10)^2)/4)*Z130</f>
        <v>3.0787608005179967</v>
      </c>
      <c r="AC130">
        <v>1</v>
      </c>
      <c r="AD130">
        <v>14</v>
      </c>
      <c r="AE130" s="55">
        <f>((PI()*(AD130/10)^2)/4)*AC130</f>
        <v>1.5393804002589984</v>
      </c>
    </row>
    <row r="131" spans="1:31" x14ac:dyDescent="0.2">
      <c r="A131" s="1">
        <f>B97</f>
        <v>4</v>
      </c>
      <c r="D131" s="1" t="s">
        <v>10</v>
      </c>
      <c r="E131" s="20">
        <f ca="1">E119</f>
        <v>-300.899</v>
      </c>
      <c r="F131" s="8">
        <f ca="1">O119</f>
        <v>-283.71159999999998</v>
      </c>
      <c r="G131" s="8">
        <f ca="1">P119</f>
        <v>-102.16439999999999</v>
      </c>
      <c r="H131" s="8">
        <f ca="1">Q119</f>
        <v>-246.87129999999999</v>
      </c>
      <c r="I131" s="8">
        <f ca="1">R119</f>
        <v>-139.00469999999999</v>
      </c>
      <c r="K131" s="17">
        <f ca="1">F131</f>
        <v>-283.71159999999998</v>
      </c>
      <c r="L131" s="17">
        <f t="shared" ref="L131" ca="1" si="84">G131</f>
        <v>-102.16439999999999</v>
      </c>
      <c r="M131" s="17">
        <f t="shared" ref="M131" ca="1" si="85">H131</f>
        <v>-246.87129999999999</v>
      </c>
      <c r="N131" s="17">
        <f t="shared" ref="N131" ca="1" si="86">I131</f>
        <v>-139.00469999999999</v>
      </c>
      <c r="AB131" s="55">
        <f>SUM(AB129:AB130)</f>
        <v>9.3619461076975838</v>
      </c>
      <c r="AE131" s="55">
        <f>SUM(AE129:AE130)</f>
        <v>7.822565707438585</v>
      </c>
    </row>
    <row r="132" spans="1:31" x14ac:dyDescent="0.2">
      <c r="D132" s="7" t="s">
        <v>74</v>
      </c>
      <c r="E132" s="4">
        <f ca="1">($Z97+$X129)*(1-ABS((0.48*$Z96+E131)/(0.48*$Z96+$W129))^(1+1/(1+$W129/$Z96)))</f>
        <v>129.61131907563433</v>
      </c>
      <c r="K132" s="4">
        <f ca="1">($Z97+$X129)*(1-ABS((0.48*$Z96+K131)/(0.48*$Z96+$W129))^(1+1/(1+$W129/$Z96)))</f>
        <v>128.00515445707441</v>
      </c>
      <c r="L132" s="4">
        <f ca="1">($Z97+$X129)*(1-ABS((0.48*$Z96+L131)/(0.48*$Z96+$W129))^(1+1/(1+$W129/$Z96)))</f>
        <v>109.86099636993838</v>
      </c>
      <c r="M132" s="4">
        <f ca="1">($Z97+$X129)*(1-ABS((0.48*$Z96+M131)/(0.48*$Z96+$W129))^(1+1/(1+$W129/$Z96)))</f>
        <v>124.49688762741148</v>
      </c>
      <c r="N132" s="4">
        <f ca="1">($Z97+$X129)*(1-ABS((0.48*$Z96+N131)/(0.48*$Z96+$W129))^(1+1/(1+$W129/$Z96)))</f>
        <v>113.71550624192582</v>
      </c>
    </row>
    <row r="133" spans="1:31" x14ac:dyDescent="0.2">
      <c r="D133" s="7" t="s">
        <v>75</v>
      </c>
      <c r="E133" s="4">
        <f ca="1">($Z98+$X130)*(1-ABS((0.48*$Z96+E131)/(0.48*$Z96+$W130))^(1+1/(1+$W130/$Z96)))</f>
        <v>291.19121231468449</v>
      </c>
      <c r="K133" s="4">
        <f ca="1">($Z98+$X130)*(1-ABS((0.48*$Z96+K131)/(0.48*$Z96+$W130))^(1+1/(1+$W130/$Z96)))</f>
        <v>287.02274298437493</v>
      </c>
      <c r="L133" s="4">
        <f ca="1">($Z98+$X130)*(1-ABS((0.48*$Z96+L131)/(0.48*$Z96+$W130))^(1+1/(1+$W130/$Z96)))</f>
        <v>239.8260472362094</v>
      </c>
      <c r="M133" s="4">
        <f ca="1">($Z98+$X130)*(1-ABS((0.48*$Z96+M131)/(0.48*$Z96+$W130))^(1+1/(1+$W130/$Z96)))</f>
        <v>277.91198464801408</v>
      </c>
      <c r="N133" s="4">
        <f ca="1">($Z98+$X130)*(1-ABS((0.48*$Z96+N131)/(0.48*$Z96+$W130))^(1+1/(1+$W130/$Z96)))</f>
        <v>249.86766747900697</v>
      </c>
    </row>
    <row r="134" spans="1:31" x14ac:dyDescent="0.2">
      <c r="A134" t="str">
        <f ca="1">IF(MAX(E134:N134)&gt;1,"non verificato","verificato")</f>
        <v>verificato</v>
      </c>
      <c r="D134" s="7" t="s">
        <v>76</v>
      </c>
      <c r="E134" s="3">
        <f ca="1">ABS(E129/E132)^1.5+ABS(E130/E133)^1.5</f>
        <v>0.12424937589718657</v>
      </c>
      <c r="K134" s="3">
        <f t="shared" ref="K134:N134" ca="1" si="87">ABS(K129/K132)^1.5+ABS(K130/K133)^1.5</f>
        <v>0.43056468385722657</v>
      </c>
      <c r="L134" s="3">
        <f t="shared" ca="1" si="87"/>
        <v>0.53573542825362019</v>
      </c>
      <c r="M134" s="3">
        <f t="shared" ca="1" si="87"/>
        <v>0.6505071935662754</v>
      </c>
      <c r="N134" s="3">
        <f t="shared" ca="1" si="87"/>
        <v>0.77850691798107585</v>
      </c>
    </row>
    <row r="135" spans="1:31" x14ac:dyDescent="0.2">
      <c r="Z135" s="58" t="s">
        <v>113</v>
      </c>
      <c r="AA135" s="58"/>
      <c r="AB135" s="58"/>
      <c r="AC135" s="58" t="s">
        <v>114</v>
      </c>
      <c r="AD135" s="58"/>
      <c r="AE135" s="58"/>
    </row>
    <row r="136" spans="1:31" x14ac:dyDescent="0.2">
      <c r="B136" s="9" t="s">
        <v>59</v>
      </c>
      <c r="C136" s="1" t="s">
        <v>58</v>
      </c>
      <c r="D136" s="10"/>
      <c r="E136" s="15" t="s">
        <v>44</v>
      </c>
      <c r="F136" s="13" t="s">
        <v>64</v>
      </c>
      <c r="G136" s="13" t="s">
        <v>65</v>
      </c>
      <c r="H136" s="13" t="s">
        <v>66</v>
      </c>
      <c r="I136" s="13" t="s">
        <v>67</v>
      </c>
      <c r="J136" s="13" t="s">
        <v>68</v>
      </c>
      <c r="K136" s="15" t="s">
        <v>64</v>
      </c>
      <c r="L136" s="15" t="s">
        <v>65</v>
      </c>
      <c r="M136" s="15" t="s">
        <v>66</v>
      </c>
      <c r="N136" s="15" t="s">
        <v>67</v>
      </c>
      <c r="O136" s="10"/>
      <c r="P136" s="13" t="s">
        <v>44</v>
      </c>
      <c r="Q136" s="13" t="s">
        <v>64</v>
      </c>
      <c r="R136" s="13" t="s">
        <v>65</v>
      </c>
      <c r="S136" s="13" t="s">
        <v>66</v>
      </c>
      <c r="T136" s="13" t="s">
        <v>67</v>
      </c>
      <c r="U136" s="13" t="s">
        <v>11</v>
      </c>
      <c r="V136" s="16" t="s">
        <v>69</v>
      </c>
      <c r="W136" s="7" t="s">
        <v>70</v>
      </c>
      <c r="X136" s="7" t="s">
        <v>71</v>
      </c>
      <c r="Z136" s="53" t="s">
        <v>110</v>
      </c>
      <c r="AA136" s="53" t="s">
        <v>111</v>
      </c>
      <c r="AB136" s="53" t="s">
        <v>112</v>
      </c>
      <c r="AC136" s="53" t="s">
        <v>110</v>
      </c>
      <c r="AD136" s="53" t="s">
        <v>111</v>
      </c>
      <c r="AE136" s="53" t="s">
        <v>112</v>
      </c>
    </row>
    <row r="137" spans="1:31" x14ac:dyDescent="0.2">
      <c r="D137" s="1" t="s">
        <v>52</v>
      </c>
      <c r="E137" s="17">
        <f ca="1">E122</f>
        <v>-30.899909090909091</v>
      </c>
      <c r="F137" s="4">
        <f t="shared" ref="F137:F138" ca="1" si="88">O122</f>
        <v>-28.262663636363634</v>
      </c>
      <c r="G137" s="4">
        <f t="shared" ref="G137:G138" ca="1" si="89">P122</f>
        <v>-9.7055181818181833</v>
      </c>
      <c r="H137" s="18">
        <f t="shared" ref="H137:H138" ca="1" si="90">Q122</f>
        <v>-47.986499999999999</v>
      </c>
      <c r="I137" s="18">
        <f t="shared" ref="I137:I138" ca="1" si="91">R122</f>
        <v>10.018318181818181</v>
      </c>
      <c r="J137" s="4">
        <f>INDEX($N$33:$N$44,MATCH(A131,$L$33:$L$44,-1)+1,1)</f>
        <v>71.114159999999998</v>
      </c>
      <c r="K137" s="17">
        <f ca="1">MAX(ABS(F137),IF(J137="---",0,0.3*J137))</f>
        <v>28.262663636363634</v>
      </c>
      <c r="L137" s="17">
        <f ca="1">MAX(ABS(G137),IF(J137="---",0,0.3*J137))</f>
        <v>21.334247999999999</v>
      </c>
      <c r="M137" s="17">
        <f ca="1">MAX(ABS(H137),J137)</f>
        <v>71.114159999999998</v>
      </c>
      <c r="N137" s="17">
        <f ca="1">MAX(ABS(I137),J137)</f>
        <v>71.114159999999998</v>
      </c>
      <c r="O137" s="6" t="s">
        <v>72</v>
      </c>
      <c r="P137" s="19">
        <f ca="1">MAX(E137-$Z97*(1-((0.48*$Z96+E139)/(0.48*$Z96))^2),0)/(($F97-2*$F98)*$O$2)*1000</f>
        <v>0</v>
      </c>
      <c r="Q137" s="19">
        <f ca="1">MAX(K137-$Z97*(1-((0.48*$Z96+K139)/(0.48*$Z96))^2),0)/(($F97-2*$F98)*$O$2)*1000</f>
        <v>0</v>
      </c>
      <c r="R137" s="19">
        <f ca="1">MAX(L137-$Z97*(1-((0.48*$Z96+L139)/(0.48*$Z96))^2),0)/(($F97-2*$F98)*$O$2)*1000</f>
        <v>0.53374998602020174</v>
      </c>
      <c r="S137" s="19">
        <f ca="1">MAX(M137-$Z97*(1-((0.48*$Z96+M139)/(0.48*$Z96))^2),0)/(($F97-2*$F98)*$O$2)*1000</f>
        <v>4.1280215282634325</v>
      </c>
      <c r="T137" s="19">
        <f ca="1">MAX(N137-$Z97*(1-((0.48*$Z96+N139)/(0.48*$Z96))^2),0)/(($F97-2*$F98)*$O$2)*1000</f>
        <v>5.7349255406380149</v>
      </c>
      <c r="U137" s="17">
        <f ca="1">MAX(P137:T137)</f>
        <v>5.7349255406380149</v>
      </c>
      <c r="V137" s="49">
        <f>AB139</f>
        <v>9.3619461076975838</v>
      </c>
      <c r="W137" s="8">
        <f>2*V137*$O$2/10</f>
        <v>732.6740432111153</v>
      </c>
      <c r="X137" s="4">
        <f>W137*(F97-2*F98)/200</f>
        <v>80.594144753222679</v>
      </c>
      <c r="Z137" s="53">
        <v>2</v>
      </c>
      <c r="AA137" s="53">
        <v>20</v>
      </c>
      <c r="AB137" s="54">
        <f>((PI()*(AA137/10)^2)/4)*Z137</f>
        <v>6.2831853071795862</v>
      </c>
      <c r="AC137" s="53">
        <v>2</v>
      </c>
      <c r="AD137" s="53">
        <v>20</v>
      </c>
      <c r="AE137" s="54">
        <f>((PI()*(AD137/10)^2)/4)*AC137</f>
        <v>6.2831853071795862</v>
      </c>
    </row>
    <row r="138" spans="1:31" x14ac:dyDescent="0.2">
      <c r="D138" s="1" t="s">
        <v>53</v>
      </c>
      <c r="E138" s="17">
        <f ca="1">E123</f>
        <v>-10.896363636363635</v>
      </c>
      <c r="F138" s="18">
        <f t="shared" ca="1" si="88"/>
        <v>-58.999936363636358</v>
      </c>
      <c r="G138" s="18">
        <f t="shared" ca="1" si="89"/>
        <v>44.28448181818181</v>
      </c>
      <c r="H138" s="4">
        <f t="shared" ca="1" si="90"/>
        <v>18.21285454545454</v>
      </c>
      <c r="I138" s="4">
        <f t="shared" ca="1" si="91"/>
        <v>-32.928309090909089</v>
      </c>
      <c r="J138" s="4">
        <f>INDEX($O$33:$O$44,MATCH(A131,$L$33:$L$44,-1)+1,1)</f>
        <v>108.14830000000001</v>
      </c>
      <c r="K138" s="17">
        <f ca="1">MAX(ABS(F138),J138)</f>
        <v>108.14830000000001</v>
      </c>
      <c r="L138" s="17">
        <f ca="1">MAX(ABS(G138),J138)</f>
        <v>108.14830000000001</v>
      </c>
      <c r="M138" s="17">
        <f ca="1">MAX(ABS(H138),IF(J138="---",0,0.3*J138))</f>
        <v>32.444490000000002</v>
      </c>
      <c r="N138" s="17">
        <f ca="1">MAX(ABS(I138),IF(J138="---",0,0.3*J138))</f>
        <v>32.928309090909089</v>
      </c>
      <c r="O138" s="6" t="s">
        <v>73</v>
      </c>
      <c r="P138" s="19">
        <f ca="1">MAX(E138-$Z98*(1-((0.48*$Z96+E139)/(0.48*$Z96))^2),0)/(($F96-2*$F98)*$O$2)*1000</f>
        <v>0</v>
      </c>
      <c r="Q138" s="19">
        <f ca="1">MAX(K138-$Z98*(1-((0.48*$Z96+K139)/(0.48*$Z96))^2),0)/(($F96-2*$F98)*$O$2)*1000</f>
        <v>0.60854937504982887</v>
      </c>
      <c r="R138" s="19">
        <f ca="1">MAX(L138-$Z98*(1-((0.48*$Z96+L139)/(0.48*$Z96))^2),0)/(($F96-2*$F98)*$O$2)*1000</f>
        <v>2.847787486633214</v>
      </c>
      <c r="S138" s="19">
        <f ca="1">MAX(M138-$Z98*(1-((0.48*$Z96+M139)/(0.48*$Z96))^2),0)/(($F96-2*$F98)*$O$2)*1000</f>
        <v>0</v>
      </c>
      <c r="T138" s="19">
        <f ca="1">MAX(N138-$Z98*(1-((0.48*$Z96+N139)/(0.48*$Z96))^2),0)/(($F96-2*$F98)*$O$2)*1000</f>
        <v>0</v>
      </c>
      <c r="U138" s="17">
        <f ca="1">MAX(P138:T138)</f>
        <v>2.847787486633214</v>
      </c>
      <c r="V138" s="49">
        <f>AE139</f>
        <v>7.822565707438585</v>
      </c>
      <c r="W138" s="8">
        <f>2*V138*$O$2/10</f>
        <v>612.20079449519369</v>
      </c>
      <c r="X138" s="4">
        <f>W138*(F96-2*F98)/200</f>
        <v>189.78224629351004</v>
      </c>
      <c r="Z138" s="53">
        <v>2</v>
      </c>
      <c r="AA138" s="53">
        <v>14</v>
      </c>
      <c r="AB138" s="54">
        <f>((PI()*(AA138/10)^2)/4)*Z138</f>
        <v>3.0787608005179967</v>
      </c>
      <c r="AC138" s="53">
        <v>1</v>
      </c>
      <c r="AD138" s="53">
        <v>14</v>
      </c>
      <c r="AE138" s="54">
        <f>((PI()*(AD138/10)^2)/4)*AC138</f>
        <v>1.5393804002589984</v>
      </c>
    </row>
    <row r="139" spans="1:31" x14ac:dyDescent="0.2">
      <c r="D139" s="1" t="s">
        <v>10</v>
      </c>
      <c r="E139" s="20">
        <f ca="1">E126</f>
        <v>-319.32</v>
      </c>
      <c r="F139" s="8">
        <f ca="1">O126</f>
        <v>-297.88159999999999</v>
      </c>
      <c r="G139" s="8">
        <f ca="1">P126</f>
        <v>-116.3344</v>
      </c>
      <c r="H139" s="8">
        <f ca="1">Q126</f>
        <v>-261.04129999999998</v>
      </c>
      <c r="I139" s="8">
        <f ca="1">R126</f>
        <v>-153.1747</v>
      </c>
      <c r="K139" s="17">
        <f ca="1">F139</f>
        <v>-297.88159999999999</v>
      </c>
      <c r="L139" s="17">
        <f t="shared" ref="L139" ca="1" si="92">G139</f>
        <v>-116.3344</v>
      </c>
      <c r="M139" s="17">
        <f t="shared" ref="M139" ca="1" si="93">H139</f>
        <v>-261.04129999999998</v>
      </c>
      <c r="N139" s="17">
        <f t="shared" ref="N139" ca="1" si="94">I139</f>
        <v>-153.1747</v>
      </c>
      <c r="Z139" s="53"/>
      <c r="AA139" s="53"/>
      <c r="AB139" s="54">
        <f>SUM(AB137:AB138)</f>
        <v>9.3619461076975838</v>
      </c>
      <c r="AC139" s="53"/>
      <c r="AD139" s="53"/>
      <c r="AE139" s="54">
        <f>SUM(AE137:AE138)</f>
        <v>7.822565707438585</v>
      </c>
    </row>
    <row r="140" spans="1:31" x14ac:dyDescent="0.2">
      <c r="D140" s="7" t="s">
        <v>74</v>
      </c>
      <c r="E140" s="4">
        <f ca="1">($Z97+$X137)*(1-ABS((0.48*$Z96+E139)/(0.48*$Z96+$W137))^(1+1/(1+$W137/$Z96)))</f>
        <v>131.31107547248655</v>
      </c>
      <c r="K140" s="4">
        <f ca="1">($Z97+$X137)*(1-ABS((0.48*$Z96+K139)/(0.48*$Z96+$W137))^(1+1/(1+$W137/$Z96)))</f>
        <v>129.33075462543115</v>
      </c>
      <c r="L140" s="4">
        <f ca="1">($Z97+$X137)*(1-ABS((0.48*$Z96+L139)/(0.48*$Z96+$W137))^(1+1/(1+$W137/$Z96)))</f>
        <v>111.35388017574577</v>
      </c>
      <c r="M140" s="4">
        <f ca="1">($Z97+$X137)*(1-ABS((0.48*$Z96+M139)/(0.48*$Z96+$W137))^(1+1/(1+$W137/$Z96)))</f>
        <v>125.8568364285449</v>
      </c>
      <c r="N140" s="4">
        <f ca="1">($Z97+$X137)*(1-ABS((0.48*$Z96+N139)/(0.48*$Z96+$W137))^(1+1/(1+$W137/$Z96)))</f>
        <v>115.17483302793481</v>
      </c>
    </row>
    <row r="141" spans="1:31" x14ac:dyDescent="0.2">
      <c r="D141" s="7" t="s">
        <v>75</v>
      </c>
      <c r="E141" s="4">
        <f ca="1">($Z98+$X138)*(1-ABS((0.48*$Z96+E139)/(0.48*$Z96+$W138))^(1+1/(1+$W138/$Z96)))</f>
        <v>295.60070198465496</v>
      </c>
      <c r="K141" s="4">
        <f ca="1">($Z98+$X138)*(1-ABS((0.48*$Z96+K139)/(0.48*$Z96+$W138))^(1+1/(1+$W138/$Z96)))</f>
        <v>290.46318799011453</v>
      </c>
      <c r="L141" s="4">
        <f ca="1">($Z98+$X138)*(1-ABS((0.48*$Z96+L139)/(0.48*$Z96+$W138))^(1+1/(1+$W138/$Z96)))</f>
        <v>243.71615342870246</v>
      </c>
      <c r="M141" s="4">
        <f ca="1">($Z98+$X138)*(1-ABS((0.48*$Z96+M139)/(0.48*$Z96+$W138))^(1+1/(1+$W138/$Z96)))</f>
        <v>281.44461133070985</v>
      </c>
      <c r="N141" s="4">
        <f ca="1">($Z98+$X138)*(1-ABS((0.48*$Z96+N139)/(0.48*$Z96+$W138))^(1+1/(1+$W138/$Z96)))</f>
        <v>253.66742964932098</v>
      </c>
    </row>
    <row r="142" spans="1:31" x14ac:dyDescent="0.2">
      <c r="A142" t="str">
        <f ca="1">IF(MAX(E142:N142)&gt;1,"non verificato","verificato")</f>
        <v>verificato</v>
      </c>
      <c r="D142" s="7" t="s">
        <v>76</v>
      </c>
      <c r="E142" s="3">
        <f ca="1">ABS(E137/E140)^1.5+ABS(E138/E141)^1.5</f>
        <v>0.12122930746815153</v>
      </c>
      <c r="K142" s="3">
        <f t="shared" ref="K142:N142" ca="1" si="95">ABS(K137/K140)^1.5+ABS(K138/K141)^1.5</f>
        <v>0.32934864209245163</v>
      </c>
      <c r="L142" s="3">
        <f t="shared" ca="1" si="95"/>
        <v>0.37945967878585141</v>
      </c>
      <c r="M142" s="3">
        <f t="shared" ca="1" si="95"/>
        <v>0.4638759492457194</v>
      </c>
      <c r="N142" s="3">
        <f t="shared" ca="1" si="95"/>
        <v>0.53194313832655116</v>
      </c>
    </row>
    <row r="143" spans="1:31" x14ac:dyDescent="0.2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</row>
    <row r="144" spans="1:31" x14ac:dyDescent="0.2">
      <c r="A144" s="51"/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</row>
    <row r="145" spans="1:30" x14ac:dyDescent="0.2">
      <c r="A145" t="s">
        <v>19</v>
      </c>
      <c r="B145" s="1">
        <f ca="1">$A$4</f>
        <v>23</v>
      </c>
      <c r="D145" t="s">
        <v>20</v>
      </c>
      <c r="E145" s="1" t="s">
        <v>21</v>
      </c>
      <c r="F145" s="46">
        <v>80</v>
      </c>
      <c r="G145" t="s">
        <v>22</v>
      </c>
      <c r="H145" t="s">
        <v>23</v>
      </c>
      <c r="L145" t="s">
        <v>24</v>
      </c>
      <c r="M145" s="46">
        <v>30</v>
      </c>
      <c r="N145" t="s">
        <v>22</v>
      </c>
      <c r="O145" t="s">
        <v>25</v>
      </c>
      <c r="V145" t="s">
        <v>26</v>
      </c>
      <c r="W145" s="1">
        <f ca="1">MATCH(B146,$C$4:$C$26,-1)</f>
        <v>9</v>
      </c>
      <c r="Y145" s="7" t="s">
        <v>27</v>
      </c>
      <c r="Z145" s="8">
        <f>F145*F146*$O$1/10</f>
        <v>3400</v>
      </c>
      <c r="AA145" s="5" t="s">
        <v>28</v>
      </c>
      <c r="AB145" s="10" t="s">
        <v>119</v>
      </c>
      <c r="AC145" s="10">
        <f ca="1">1.3*MAX(E181,E189)*2/((M147-M146-M145)/100)</f>
        <v>151.88490805016369</v>
      </c>
      <c r="AD145" s="10"/>
    </row>
    <row r="146" spans="1:30" x14ac:dyDescent="0.2">
      <c r="A146" t="s">
        <v>29</v>
      </c>
      <c r="B146" s="46">
        <v>3</v>
      </c>
      <c r="E146" s="1" t="s">
        <v>30</v>
      </c>
      <c r="F146" s="46">
        <v>30</v>
      </c>
      <c r="G146" t="s">
        <v>22</v>
      </c>
      <c r="H146" t="s">
        <v>31</v>
      </c>
      <c r="L146" t="s">
        <v>32</v>
      </c>
      <c r="M146" s="46">
        <v>30</v>
      </c>
      <c r="N146" t="s">
        <v>22</v>
      </c>
      <c r="O146" t="s">
        <v>33</v>
      </c>
      <c r="Y146" s="7" t="s">
        <v>34</v>
      </c>
      <c r="Z146" s="1">
        <f>0.12*Z145*F146/100</f>
        <v>122.4</v>
      </c>
      <c r="AA146" s="5" t="s">
        <v>35</v>
      </c>
      <c r="AB146" s="10" t="s">
        <v>120</v>
      </c>
      <c r="AC146" s="10">
        <f ca="1">1.3*MAX(E182,E190)*2/((M147-M146-M145)/100)</f>
        <v>388.78348325255018</v>
      </c>
      <c r="AD146" s="10"/>
    </row>
    <row r="147" spans="1:30" x14ac:dyDescent="0.2">
      <c r="E147" s="1" t="s">
        <v>36</v>
      </c>
      <c r="F147" s="46">
        <v>4</v>
      </c>
      <c r="G147" t="s">
        <v>22</v>
      </c>
      <c r="H147" t="s">
        <v>37</v>
      </c>
      <c r="L147" t="s">
        <v>38</v>
      </c>
      <c r="M147" s="48">
        <v>330</v>
      </c>
      <c r="N147" t="s">
        <v>22</v>
      </c>
      <c r="O147" t="s">
        <v>39</v>
      </c>
      <c r="Y147" s="7" t="s">
        <v>40</v>
      </c>
      <c r="Z147" s="1">
        <f>0.12*Z145*F145/100</f>
        <v>326.39999999999998</v>
      </c>
      <c r="AA147" s="5" t="s">
        <v>35</v>
      </c>
      <c r="AB147" s="10"/>
      <c r="AC147" s="10"/>
      <c r="AD147" s="10"/>
    </row>
    <row r="148" spans="1:30" x14ac:dyDescent="0.2">
      <c r="AB148" s="10"/>
      <c r="AC148" s="10"/>
      <c r="AD148" s="10"/>
    </row>
    <row r="149" spans="1:30" x14ac:dyDescent="0.2">
      <c r="A149" t="s">
        <v>41</v>
      </c>
      <c r="B149" s="9" t="s">
        <v>42</v>
      </c>
      <c r="C149" s="1" t="s">
        <v>43</v>
      </c>
      <c r="E149" s="2" t="s">
        <v>44</v>
      </c>
      <c r="F149" s="2" t="s">
        <v>45</v>
      </c>
      <c r="G149" s="2" t="s">
        <v>46</v>
      </c>
      <c r="H149" s="2" t="s">
        <v>47</v>
      </c>
      <c r="I149" s="2" t="s">
        <v>48</v>
      </c>
      <c r="J149" s="2" t="s">
        <v>49</v>
      </c>
      <c r="K149" s="2" t="s">
        <v>50</v>
      </c>
      <c r="L149" s="2" t="s">
        <v>51</v>
      </c>
      <c r="O149" s="24"/>
      <c r="AB149" s="10"/>
      <c r="AC149" s="10"/>
      <c r="AD149" s="10"/>
    </row>
    <row r="150" spans="1:30" x14ac:dyDescent="0.2">
      <c r="D150" s="1" t="s">
        <v>52</v>
      </c>
      <c r="E150" s="4">
        <f t="shared" ref="E150:J150" ca="1" si="96">INDEX(O$4:O$26,$W145,1)</f>
        <v>41.155000000000001</v>
      </c>
      <c r="F150" s="4">
        <f t="shared" ca="1" si="96"/>
        <v>25.31</v>
      </c>
      <c r="G150" s="4">
        <f t="shared" ca="1" si="96"/>
        <v>1.0229999999999999</v>
      </c>
      <c r="H150" s="4">
        <f t="shared" ca="1" si="96"/>
        <v>50.292000000000002</v>
      </c>
      <c r="I150" s="4">
        <f t="shared" ca="1" si="96"/>
        <v>0.153</v>
      </c>
      <c r="J150" s="4">
        <f t="shared" ca="1" si="96"/>
        <v>0.153</v>
      </c>
      <c r="AB150" s="10"/>
      <c r="AC150" s="10"/>
      <c r="AD150" s="10"/>
    </row>
    <row r="151" spans="1:30" x14ac:dyDescent="0.2">
      <c r="D151" s="1" t="s">
        <v>53</v>
      </c>
      <c r="E151" s="4">
        <f t="shared" ref="E151:J151" ca="1" si="97">INDEX(E$4:E$26,$W145,1)</f>
        <v>17.247</v>
      </c>
      <c r="F151" s="4">
        <f t="shared" ca="1" si="97"/>
        <v>11.877000000000001</v>
      </c>
      <c r="G151" s="4">
        <f t="shared" ca="1" si="97"/>
        <v>115.93300000000001</v>
      </c>
      <c r="H151" s="4">
        <f t="shared" ca="1" si="97"/>
        <v>-14.398</v>
      </c>
      <c r="I151" s="4">
        <f t="shared" ca="1" si="97"/>
        <v>-13.824999999999999</v>
      </c>
      <c r="J151" s="4">
        <f t="shared" ca="1" si="97"/>
        <v>-13.853999999999999</v>
      </c>
      <c r="AB151" s="10"/>
      <c r="AC151" s="10"/>
      <c r="AD151" s="10"/>
    </row>
    <row r="152" spans="1:30" x14ac:dyDescent="0.2">
      <c r="D152" s="1" t="s">
        <v>54</v>
      </c>
      <c r="E152" s="4">
        <f t="shared" ref="E152:J152" ca="1" si="98">INDEX(O$4:O$26,$W145+2,1)</f>
        <v>24.434999999999999</v>
      </c>
      <c r="F152" s="4">
        <f t="shared" ca="1" si="98"/>
        <v>15.026999999999999</v>
      </c>
      <c r="G152" s="4">
        <f t="shared" ca="1" si="98"/>
        <v>0.59399999999999997</v>
      </c>
      <c r="H152" s="4">
        <f t="shared" ca="1" si="98"/>
        <v>29.565000000000001</v>
      </c>
      <c r="I152" s="4">
        <f t="shared" ca="1" si="98"/>
        <v>9.6000000000000002E-2</v>
      </c>
      <c r="J152" s="4">
        <f t="shared" ca="1" si="98"/>
        <v>9.6000000000000002E-2</v>
      </c>
      <c r="AB152" s="10"/>
      <c r="AC152" s="10"/>
      <c r="AD152" s="10"/>
    </row>
    <row r="153" spans="1:30" x14ac:dyDescent="0.2">
      <c r="D153" s="1" t="s">
        <v>55</v>
      </c>
      <c r="E153" s="4">
        <f t="shared" ref="E153:J153" ca="1" si="99">INDEX(E$4:E$26,$W145+2,1)</f>
        <v>10.054</v>
      </c>
      <c r="F153" s="4">
        <f t="shared" ca="1" si="99"/>
        <v>6.891</v>
      </c>
      <c r="G153" s="4">
        <f t="shared" ca="1" si="99"/>
        <v>60.75</v>
      </c>
      <c r="H153" s="4">
        <f t="shared" ca="1" si="99"/>
        <v>-8.1950000000000003</v>
      </c>
      <c r="I153" s="4">
        <f t="shared" ca="1" si="99"/>
        <v>-7.3979999999999997</v>
      </c>
      <c r="J153" s="4">
        <f t="shared" ca="1" si="99"/>
        <v>-7.4139999999999997</v>
      </c>
      <c r="M153" t="s">
        <v>56</v>
      </c>
      <c r="AB153" s="10"/>
      <c r="AC153" s="10"/>
      <c r="AD153" s="10"/>
    </row>
    <row r="154" spans="1:30" x14ac:dyDescent="0.2">
      <c r="D154" s="1" t="s">
        <v>10</v>
      </c>
      <c r="E154" s="4">
        <f t="shared" ref="E154:J154" ca="1" si="100">INDEX(Y$4:Y$26,$W145+3,1)</f>
        <v>-433.76200000000006</v>
      </c>
      <c r="F154" s="4">
        <f t="shared" ca="1" si="100"/>
        <v>-274.64300000000003</v>
      </c>
      <c r="G154" s="4">
        <f t="shared" ca="1" si="100"/>
        <v>-154.21799999999999</v>
      </c>
      <c r="H154" s="4">
        <f t="shared" ca="1" si="100"/>
        <v>-40.451999999999998</v>
      </c>
      <c r="I154" s="4">
        <f t="shared" ca="1" si="100"/>
        <v>18.942999999999998</v>
      </c>
      <c r="J154" s="4">
        <f t="shared" ca="1" si="100"/>
        <v>18.982999999999997</v>
      </c>
      <c r="K154" s="4">
        <f>L154*1.3</f>
        <v>-37.192999999999998</v>
      </c>
      <c r="L154" s="49">
        <v>-28.61</v>
      </c>
      <c r="M154" t="s">
        <v>57</v>
      </c>
      <c r="AB154" s="10"/>
      <c r="AC154" s="10"/>
      <c r="AD154" s="10"/>
    </row>
    <row r="155" spans="1:30" x14ac:dyDescent="0.2">
      <c r="AB155" s="10"/>
      <c r="AC155" s="10"/>
      <c r="AD155" s="10"/>
    </row>
    <row r="156" spans="1:30" x14ac:dyDescent="0.2">
      <c r="B156" s="9" t="s">
        <v>42</v>
      </c>
      <c r="C156" s="1" t="s">
        <v>58</v>
      </c>
      <c r="E156" s="2" t="s">
        <v>44</v>
      </c>
      <c r="F156" s="2" t="s">
        <v>45</v>
      </c>
      <c r="G156" s="2" t="s">
        <v>46</v>
      </c>
      <c r="H156" s="2" t="s">
        <v>47</v>
      </c>
      <c r="I156" s="2" t="s">
        <v>48</v>
      </c>
      <c r="J156" s="2" t="s">
        <v>49</v>
      </c>
      <c r="AB156" s="10"/>
      <c r="AC156" s="10"/>
      <c r="AD156" s="10"/>
    </row>
    <row r="157" spans="1:30" x14ac:dyDescent="0.2">
      <c r="D157" s="1" t="s">
        <v>52</v>
      </c>
      <c r="E157" s="4">
        <f t="shared" ref="E157:J157" ca="1" si="101">INDEX(O$4:O$26,$W145+1,1)</f>
        <v>-39.481000000000002</v>
      </c>
      <c r="F157" s="4">
        <f t="shared" ca="1" si="101"/>
        <v>-24.277999999999999</v>
      </c>
      <c r="G157" s="4">
        <f t="shared" ca="1" si="101"/>
        <v>-0.93700000000000006</v>
      </c>
      <c r="H157" s="4">
        <f t="shared" ca="1" si="101"/>
        <v>-47.305999999999997</v>
      </c>
      <c r="I157" s="4">
        <f t="shared" ca="1" si="101"/>
        <v>-0.16400000000000001</v>
      </c>
      <c r="J157" s="4">
        <f t="shared" ca="1" si="101"/>
        <v>-0.16500000000000001</v>
      </c>
      <c r="AB157" s="10"/>
      <c r="AC157" s="10"/>
      <c r="AD157" s="10"/>
    </row>
    <row r="158" spans="1:30" x14ac:dyDescent="0.2">
      <c r="D158" s="1" t="s">
        <v>53</v>
      </c>
      <c r="E158" s="4">
        <f t="shared" ref="E158:J158" ca="1" si="102">INDEX(E$4:E$26,$W145+1,1)</f>
        <v>-15.930999999999999</v>
      </c>
      <c r="F158" s="4">
        <f t="shared" ca="1" si="102"/>
        <v>-10.862</v>
      </c>
      <c r="G158" s="4">
        <f t="shared" ca="1" si="102"/>
        <v>-86.034000000000006</v>
      </c>
      <c r="H158" s="4">
        <f t="shared" ca="1" si="102"/>
        <v>12.721</v>
      </c>
      <c r="I158" s="4">
        <f t="shared" ca="1" si="102"/>
        <v>10.589</v>
      </c>
      <c r="J158" s="4">
        <f t="shared" ca="1" si="102"/>
        <v>10.612</v>
      </c>
      <c r="AB158" s="10"/>
      <c r="AC158" s="10"/>
      <c r="AD158" s="10"/>
    </row>
    <row r="159" spans="1:30" x14ac:dyDescent="0.2">
      <c r="D159" s="1" t="s">
        <v>54</v>
      </c>
      <c r="E159" s="4">
        <f ca="1">E152</f>
        <v>24.434999999999999</v>
      </c>
      <c r="F159" s="4">
        <f t="shared" ref="F159:J159" ca="1" si="103">F152</f>
        <v>15.026999999999999</v>
      </c>
      <c r="G159" s="4">
        <f t="shared" ca="1" si="103"/>
        <v>0.59399999999999997</v>
      </c>
      <c r="H159" s="4">
        <f t="shared" ca="1" si="103"/>
        <v>29.565000000000001</v>
      </c>
      <c r="I159" s="4">
        <f t="shared" ca="1" si="103"/>
        <v>9.6000000000000002E-2</v>
      </c>
      <c r="J159" s="4">
        <f t="shared" ca="1" si="103"/>
        <v>9.6000000000000002E-2</v>
      </c>
      <c r="AB159" s="10"/>
      <c r="AC159" s="10"/>
      <c r="AD159" s="10"/>
    </row>
    <row r="160" spans="1:30" x14ac:dyDescent="0.2">
      <c r="D160" s="1" t="s">
        <v>55</v>
      </c>
      <c r="E160" s="4">
        <f ca="1">E153</f>
        <v>10.054</v>
      </c>
      <c r="F160" s="4">
        <f t="shared" ref="F160:J160" ca="1" si="104">F153</f>
        <v>6.891</v>
      </c>
      <c r="G160" s="4">
        <f t="shared" ca="1" si="104"/>
        <v>60.75</v>
      </c>
      <c r="H160" s="4">
        <f t="shared" ca="1" si="104"/>
        <v>-8.1950000000000003</v>
      </c>
      <c r="I160" s="4">
        <f t="shared" ca="1" si="104"/>
        <v>-7.3979999999999997</v>
      </c>
      <c r="J160" s="4">
        <f t="shared" ca="1" si="104"/>
        <v>-7.4139999999999997</v>
      </c>
    </row>
    <row r="161" spans="1:31" x14ac:dyDescent="0.2">
      <c r="D161" s="1" t="s">
        <v>10</v>
      </c>
      <c r="E161" s="4">
        <f ca="1">E154</f>
        <v>-433.76200000000006</v>
      </c>
      <c r="F161" s="4">
        <f ca="1">F154</f>
        <v>-274.64300000000003</v>
      </c>
      <c r="G161" s="4">
        <f t="shared" ref="G161:J161" ca="1" si="105">G154</f>
        <v>-154.21799999999999</v>
      </c>
      <c r="H161" s="4">
        <f t="shared" ca="1" si="105"/>
        <v>-40.451999999999998</v>
      </c>
      <c r="I161" s="4">
        <f t="shared" ca="1" si="105"/>
        <v>18.942999999999998</v>
      </c>
      <c r="J161" s="4">
        <f t="shared" ca="1" si="105"/>
        <v>18.982999999999997</v>
      </c>
      <c r="K161" s="4">
        <f>L161*1.3</f>
        <v>-58.253000000000007</v>
      </c>
      <c r="L161" s="49">
        <v>-44.81</v>
      </c>
    </row>
    <row r="163" spans="1:31" x14ac:dyDescent="0.2">
      <c r="A163" s="10"/>
      <c r="B163" s="11" t="s">
        <v>59</v>
      </c>
      <c r="C163" s="12" t="s">
        <v>43</v>
      </c>
      <c r="D163" s="10"/>
      <c r="E163" s="13" t="s">
        <v>44</v>
      </c>
      <c r="F163" s="13" t="s">
        <v>45</v>
      </c>
      <c r="G163" s="13" t="s">
        <v>46</v>
      </c>
      <c r="H163" s="13" t="s">
        <v>47</v>
      </c>
      <c r="I163" s="13" t="s">
        <v>48</v>
      </c>
      <c r="J163" s="13" t="s">
        <v>49</v>
      </c>
      <c r="K163" s="13" t="s">
        <v>60</v>
      </c>
      <c r="L163" s="13" t="s">
        <v>61</v>
      </c>
      <c r="M163" s="13" t="s">
        <v>62</v>
      </c>
      <c r="N163" s="13" t="s">
        <v>63</v>
      </c>
      <c r="O163" s="13" t="s">
        <v>64</v>
      </c>
      <c r="P163" s="13" t="s">
        <v>65</v>
      </c>
      <c r="Q163" s="13" t="s">
        <v>66</v>
      </c>
      <c r="R163" s="13" t="s">
        <v>67</v>
      </c>
      <c r="S163" s="10"/>
      <c r="T163" s="10"/>
      <c r="U163" s="10"/>
      <c r="V163" s="10"/>
      <c r="W163" s="10"/>
      <c r="X163" s="10"/>
      <c r="Y163" s="10"/>
      <c r="Z163" s="10"/>
      <c r="AA163" s="10"/>
    </row>
    <row r="164" spans="1:31" x14ac:dyDescent="0.2">
      <c r="A164" s="10"/>
      <c r="B164" s="10"/>
      <c r="C164" s="10"/>
      <c r="D164" s="12" t="s">
        <v>52</v>
      </c>
      <c r="E164" s="14">
        <f t="shared" ref="E164:J164" ca="1" si="106">E150-(E150-E157)/$M147*$M145</f>
        <v>33.82445454545455</v>
      </c>
      <c r="F164" s="14">
        <f t="shared" ca="1" si="106"/>
        <v>20.802</v>
      </c>
      <c r="G164" s="14">
        <f t="shared" ca="1" si="106"/>
        <v>0.84481818181818169</v>
      </c>
      <c r="H164" s="14">
        <f t="shared" ca="1" si="106"/>
        <v>41.419454545454549</v>
      </c>
      <c r="I164" s="14">
        <f t="shared" ca="1" si="106"/>
        <v>0.12418181818181817</v>
      </c>
      <c r="J164" s="14">
        <f t="shared" ca="1" si="106"/>
        <v>0.12409090909090909</v>
      </c>
      <c r="K164" s="14">
        <f ca="1">(ABS(G164)+ABS(I164))*SIGN(G164)</f>
        <v>0.96899999999999986</v>
      </c>
      <c r="L164" s="14">
        <f ca="1">(ABS(H164)+ABS(J164))*SIGN(H164)</f>
        <v>41.543545454545459</v>
      </c>
      <c r="M164" s="14">
        <f ca="1">(ABS(K164)+0.3*ABS(L164))*SIGN(K164)</f>
        <v>13.432063636363637</v>
      </c>
      <c r="N164" s="14">
        <f t="shared" ref="N164:N168" ca="1" si="107">(ABS(L164)+0.3*ABS(K164))*SIGN(L164)</f>
        <v>41.83424545454546</v>
      </c>
      <c r="O164" s="14">
        <f ca="1">F164+M164</f>
        <v>34.234063636363636</v>
      </c>
      <c r="P164" s="14">
        <f ca="1">F164-M164</f>
        <v>7.3699363636363628</v>
      </c>
      <c r="Q164" s="14">
        <f ca="1">F164+N164</f>
        <v>62.63624545454546</v>
      </c>
      <c r="R164" s="14">
        <f ca="1">F164-N164</f>
        <v>-21.03224545454546</v>
      </c>
      <c r="S164" s="10"/>
      <c r="T164" s="10"/>
      <c r="U164" s="10"/>
      <c r="V164" s="10"/>
      <c r="W164" s="10"/>
      <c r="X164" s="10"/>
      <c r="Y164" s="10"/>
      <c r="Z164" s="10"/>
      <c r="AA164" s="10"/>
    </row>
    <row r="165" spans="1:31" x14ac:dyDescent="0.2">
      <c r="A165" s="10"/>
      <c r="B165" s="10"/>
      <c r="C165" s="10"/>
      <c r="D165" s="12" t="s">
        <v>53</v>
      </c>
      <c r="E165" s="14">
        <f t="shared" ref="E165:J165" ca="1" si="108">E151-(E151-E158)/$M147*$M145</f>
        <v>14.230818181818183</v>
      </c>
      <c r="F165" s="14">
        <f t="shared" ca="1" si="108"/>
        <v>9.8098181818181818</v>
      </c>
      <c r="G165" s="14">
        <f t="shared" ca="1" si="108"/>
        <v>97.572363636363633</v>
      </c>
      <c r="H165" s="14">
        <f t="shared" ca="1" si="108"/>
        <v>-11.932636363636362</v>
      </c>
      <c r="I165" s="14">
        <f t="shared" ca="1" si="108"/>
        <v>-11.605545454545453</v>
      </c>
      <c r="J165" s="14">
        <f t="shared" ca="1" si="108"/>
        <v>-11.62981818181818</v>
      </c>
      <c r="K165" s="14">
        <f t="shared" ref="K165:K168" ca="1" si="109">(ABS(G165)+ABS(I165))*SIGN(G165)</f>
        <v>109.17790909090908</v>
      </c>
      <c r="L165" s="14">
        <f t="shared" ref="L165:L168" ca="1" si="110">(ABS(H165)+ABS(J165))*SIGN(H165)</f>
        <v>-23.562454545454543</v>
      </c>
      <c r="M165" s="14">
        <f t="shared" ref="M165:M167" ca="1" si="111">(ABS(K165)+0.3*ABS(L165))*SIGN(K165)</f>
        <v>116.24664545454544</v>
      </c>
      <c r="N165" s="14">
        <f t="shared" ca="1" si="107"/>
        <v>-56.315827272727269</v>
      </c>
      <c r="O165" s="14">
        <f t="shared" ref="O165:O167" ca="1" si="112">F165+M165</f>
        <v>126.05646363636363</v>
      </c>
      <c r="P165" s="14">
        <f t="shared" ref="P165:P167" ca="1" si="113">F165-M165</f>
        <v>-106.43682727272726</v>
      </c>
      <c r="Q165" s="14">
        <f t="shared" ref="Q165:Q167" ca="1" si="114">F165+N165</f>
        <v>-46.506009090909089</v>
      </c>
      <c r="R165" s="14">
        <f t="shared" ref="R165:R167" ca="1" si="115">F165-N165</f>
        <v>66.125645454545449</v>
      </c>
      <c r="S165" s="10"/>
      <c r="T165" s="10"/>
      <c r="U165" s="10"/>
      <c r="V165" s="10"/>
      <c r="W165" s="10"/>
      <c r="X165" s="10"/>
      <c r="Y165" s="10"/>
      <c r="Z165" s="10"/>
      <c r="AA165" s="10"/>
    </row>
    <row r="166" spans="1:31" x14ac:dyDescent="0.2">
      <c r="A166" s="10"/>
      <c r="B166" s="10"/>
      <c r="C166" s="10"/>
      <c r="D166" s="12" t="s">
        <v>54</v>
      </c>
      <c r="E166" s="14">
        <f t="shared" ref="E166:J166" ca="1" si="116">E152</f>
        <v>24.434999999999999</v>
      </c>
      <c r="F166" s="14">
        <f t="shared" ca="1" si="116"/>
        <v>15.026999999999999</v>
      </c>
      <c r="G166" s="14">
        <f t="shared" ca="1" si="116"/>
        <v>0.59399999999999997</v>
      </c>
      <c r="H166" s="14">
        <f t="shared" ca="1" si="116"/>
        <v>29.565000000000001</v>
      </c>
      <c r="I166" s="14">
        <f t="shared" ca="1" si="116"/>
        <v>9.6000000000000002E-2</v>
      </c>
      <c r="J166" s="14">
        <f t="shared" ca="1" si="116"/>
        <v>9.6000000000000002E-2</v>
      </c>
      <c r="K166" s="14">
        <f t="shared" ca="1" si="109"/>
        <v>0.69</v>
      </c>
      <c r="L166" s="14">
        <f t="shared" ca="1" si="110"/>
        <v>29.661000000000001</v>
      </c>
      <c r="M166" s="14">
        <f t="shared" ca="1" si="111"/>
        <v>9.5883000000000003</v>
      </c>
      <c r="N166" s="14">
        <f t="shared" ca="1" si="107"/>
        <v>29.868000000000002</v>
      </c>
      <c r="O166" s="14">
        <f t="shared" ca="1" si="112"/>
        <v>24.615299999999998</v>
      </c>
      <c r="P166" s="14">
        <f t="shared" ca="1" si="113"/>
        <v>5.438699999999999</v>
      </c>
      <c r="Q166" s="14">
        <f t="shared" ca="1" si="114"/>
        <v>44.895000000000003</v>
      </c>
      <c r="R166" s="14">
        <f t="shared" ca="1" si="115"/>
        <v>-14.841000000000003</v>
      </c>
      <c r="S166" s="10"/>
      <c r="T166" s="10"/>
      <c r="U166" s="10"/>
      <c r="V166" s="10"/>
      <c r="W166" s="10"/>
      <c r="X166" s="10"/>
      <c r="Y166" s="10"/>
      <c r="Z166" s="10"/>
      <c r="AA166" s="10"/>
    </row>
    <row r="167" spans="1:31" x14ac:dyDescent="0.2">
      <c r="A167" s="10"/>
      <c r="B167" s="10"/>
      <c r="C167" s="10"/>
      <c r="D167" s="12" t="s">
        <v>55</v>
      </c>
      <c r="E167" s="14">
        <f t="shared" ref="E167:J167" ca="1" si="117">E153</f>
        <v>10.054</v>
      </c>
      <c r="F167" s="14">
        <f t="shared" ca="1" si="117"/>
        <v>6.891</v>
      </c>
      <c r="G167" s="14">
        <f t="shared" ca="1" si="117"/>
        <v>60.75</v>
      </c>
      <c r="H167" s="14">
        <f t="shared" ca="1" si="117"/>
        <v>-8.1950000000000003</v>
      </c>
      <c r="I167" s="14">
        <f t="shared" ca="1" si="117"/>
        <v>-7.3979999999999997</v>
      </c>
      <c r="J167" s="14">
        <f t="shared" ca="1" si="117"/>
        <v>-7.4139999999999997</v>
      </c>
      <c r="K167" s="14">
        <f t="shared" ca="1" si="109"/>
        <v>68.147999999999996</v>
      </c>
      <c r="L167" s="14">
        <f t="shared" ca="1" si="110"/>
        <v>-15.609</v>
      </c>
      <c r="M167" s="14">
        <f t="shared" ca="1" si="111"/>
        <v>72.830699999999993</v>
      </c>
      <c r="N167" s="14">
        <f t="shared" ca="1" si="107"/>
        <v>-36.053399999999996</v>
      </c>
      <c r="O167" s="14">
        <f t="shared" ca="1" si="112"/>
        <v>79.721699999999998</v>
      </c>
      <c r="P167" s="14">
        <f t="shared" ca="1" si="113"/>
        <v>-65.939699999999988</v>
      </c>
      <c r="Q167" s="14">
        <f t="shared" ca="1" si="114"/>
        <v>-29.162399999999998</v>
      </c>
      <c r="R167" s="14">
        <f t="shared" ca="1" si="115"/>
        <v>42.944399999999995</v>
      </c>
      <c r="S167" s="10"/>
      <c r="T167" s="10"/>
      <c r="U167" s="10"/>
      <c r="V167" s="10"/>
      <c r="W167" s="10"/>
      <c r="X167" s="10"/>
      <c r="Y167" s="10"/>
      <c r="Z167" s="10"/>
      <c r="AA167" s="10"/>
    </row>
    <row r="168" spans="1:31" x14ac:dyDescent="0.2">
      <c r="A168" s="10"/>
      <c r="B168" s="10"/>
      <c r="C168" s="10"/>
      <c r="D168" s="12" t="s">
        <v>10</v>
      </c>
      <c r="E168" s="14">
        <f ca="1">E154+K154</f>
        <v>-470.95500000000004</v>
      </c>
      <c r="F168" s="14">
        <f ca="1">F154+L154</f>
        <v>-303.25300000000004</v>
      </c>
      <c r="G168" s="14">
        <f ca="1">G154</f>
        <v>-154.21799999999999</v>
      </c>
      <c r="H168" s="14">
        <f t="shared" ref="H168:J168" ca="1" si="118">H154</f>
        <v>-40.451999999999998</v>
      </c>
      <c r="I168" s="14">
        <f t="shared" ca="1" si="118"/>
        <v>18.942999999999998</v>
      </c>
      <c r="J168" s="14">
        <f t="shared" ca="1" si="118"/>
        <v>18.982999999999997</v>
      </c>
      <c r="K168" s="14">
        <f t="shared" ca="1" si="109"/>
        <v>-173.161</v>
      </c>
      <c r="L168" s="14">
        <f t="shared" ca="1" si="110"/>
        <v>-59.434999999999995</v>
      </c>
      <c r="M168" s="14">
        <f ca="1">(ABS(K168)+0.3*ABS(L168))*SIGN(K168)</f>
        <v>-190.9915</v>
      </c>
      <c r="N168" s="14">
        <f t="shared" ca="1" si="107"/>
        <v>-111.38329999999999</v>
      </c>
      <c r="O168" s="14">
        <f ca="1">F168+M168</f>
        <v>-494.24450000000002</v>
      </c>
      <c r="P168" s="14">
        <f ca="1">F168-M168</f>
        <v>-112.26150000000004</v>
      </c>
      <c r="Q168" s="14">
        <f ca="1">F168+N168</f>
        <v>-414.63630000000001</v>
      </c>
      <c r="R168" s="14">
        <f ca="1">F168-N168</f>
        <v>-191.86970000000005</v>
      </c>
      <c r="S168" s="10"/>
      <c r="T168" s="10"/>
      <c r="U168" s="10"/>
      <c r="V168" s="10"/>
      <c r="W168" s="10"/>
      <c r="X168" s="10"/>
      <c r="Y168" s="10"/>
      <c r="Z168" s="10"/>
      <c r="AA168" s="10"/>
    </row>
    <row r="169" spans="1:31" x14ac:dyDescent="0.2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</row>
    <row r="170" spans="1:31" x14ac:dyDescent="0.2">
      <c r="A170" s="10"/>
      <c r="B170" s="11" t="s">
        <v>59</v>
      </c>
      <c r="C170" s="12" t="s">
        <v>58</v>
      </c>
      <c r="D170" s="10"/>
      <c r="E170" s="13" t="s">
        <v>44</v>
      </c>
      <c r="F170" s="13" t="s">
        <v>45</v>
      </c>
      <c r="G170" s="13" t="s">
        <v>46</v>
      </c>
      <c r="H170" s="13" t="s">
        <v>47</v>
      </c>
      <c r="I170" s="13" t="s">
        <v>48</v>
      </c>
      <c r="J170" s="13" t="s">
        <v>49</v>
      </c>
      <c r="K170" s="13" t="s">
        <v>60</v>
      </c>
      <c r="L170" s="13" t="s">
        <v>61</v>
      </c>
      <c r="M170" s="13" t="s">
        <v>62</v>
      </c>
      <c r="N170" s="13" t="s">
        <v>63</v>
      </c>
      <c r="O170" s="13" t="s">
        <v>64</v>
      </c>
      <c r="P170" s="13" t="s">
        <v>65</v>
      </c>
      <c r="Q170" s="13" t="s">
        <v>66</v>
      </c>
      <c r="R170" s="13" t="s">
        <v>67</v>
      </c>
      <c r="S170" s="10"/>
      <c r="T170" s="10"/>
      <c r="U170" s="10"/>
      <c r="V170" s="10"/>
      <c r="W170" s="10"/>
      <c r="X170" s="10"/>
      <c r="Y170" s="10"/>
      <c r="Z170" s="10"/>
      <c r="AA170" s="10"/>
    </row>
    <row r="171" spans="1:31" x14ac:dyDescent="0.2">
      <c r="A171" s="10"/>
      <c r="B171" s="10"/>
      <c r="C171" s="10"/>
      <c r="D171" s="12" t="s">
        <v>52</v>
      </c>
      <c r="E171" s="14">
        <f t="shared" ref="E171:J171" ca="1" si="119">E157+(E150-E157)/$M147*$M146</f>
        <v>-32.150454545454551</v>
      </c>
      <c r="F171" s="14">
        <f t="shared" ca="1" si="119"/>
        <v>-19.77</v>
      </c>
      <c r="G171" s="14">
        <f t="shared" ca="1" si="119"/>
        <v>-0.75881818181818184</v>
      </c>
      <c r="H171" s="14">
        <f t="shared" ca="1" si="119"/>
        <v>-38.433454545454545</v>
      </c>
      <c r="I171" s="14">
        <f t="shared" ca="1" si="119"/>
        <v>-0.13518181818181818</v>
      </c>
      <c r="J171" s="14">
        <f t="shared" ca="1" si="119"/>
        <v>-0.1360909090909091</v>
      </c>
      <c r="K171" s="14">
        <f ca="1">(ABS(G171)+ABS(I171))*SIGN(G171)</f>
        <v>-0.89400000000000002</v>
      </c>
      <c r="L171" s="14">
        <f ca="1">(ABS(H171)+ABS(J171))*SIGN(H171)</f>
        <v>-38.569545454545455</v>
      </c>
      <c r="M171" s="14">
        <f t="shared" ref="M171:M175" ca="1" si="120">(ABS(K171)+0.3*ABS(L171))*SIGN(K171)</f>
        <v>-12.464863636363637</v>
      </c>
      <c r="N171" s="14">
        <f t="shared" ref="N171:N175" ca="1" si="121">(ABS(L171)+0.3*ABS(K171))*SIGN(L171)</f>
        <v>-38.837745454545455</v>
      </c>
      <c r="O171" s="14">
        <f ca="1">F171+M171</f>
        <v>-32.234863636363634</v>
      </c>
      <c r="P171" s="14">
        <f ca="1">F171-M171</f>
        <v>-7.3051363636363629</v>
      </c>
      <c r="Q171" s="14">
        <f ca="1">F171+N171</f>
        <v>-58.607745454545451</v>
      </c>
      <c r="R171" s="14">
        <f ca="1">F171-N171</f>
        <v>19.067745454545456</v>
      </c>
      <c r="S171" s="10"/>
      <c r="T171" s="10"/>
      <c r="U171" s="10"/>
      <c r="V171" s="10"/>
      <c r="W171" s="10"/>
      <c r="X171" s="10"/>
      <c r="Y171" s="10"/>
      <c r="Z171" s="10"/>
      <c r="AA171" s="10"/>
    </row>
    <row r="172" spans="1:31" x14ac:dyDescent="0.2">
      <c r="A172" s="10"/>
      <c r="B172" s="10"/>
      <c r="C172" s="10"/>
      <c r="D172" s="12" t="s">
        <v>53</v>
      </c>
      <c r="E172" s="14">
        <f t="shared" ref="E172:J172" ca="1" si="122">E158+(E151-E158)/$M147*$M146</f>
        <v>-12.91481818181818</v>
      </c>
      <c r="F172" s="14">
        <f t="shared" ca="1" si="122"/>
        <v>-8.7948181818181812</v>
      </c>
      <c r="G172" s="14">
        <f t="shared" ca="1" si="122"/>
        <v>-67.673363636363632</v>
      </c>
      <c r="H172" s="14">
        <f t="shared" ca="1" si="122"/>
        <v>10.255636363636363</v>
      </c>
      <c r="I172" s="14">
        <f t="shared" ca="1" si="122"/>
        <v>8.3695454545454542</v>
      </c>
      <c r="J172" s="14">
        <f t="shared" ca="1" si="122"/>
        <v>8.3878181818181812</v>
      </c>
      <c r="K172" s="14">
        <f t="shared" ref="K172:K175" ca="1" si="123">(ABS(G172)+ABS(I172))*SIGN(G172)</f>
        <v>-76.042909090909092</v>
      </c>
      <c r="L172" s="14">
        <f t="shared" ref="L172:L175" ca="1" si="124">(ABS(H172)+ABS(J172))*SIGN(H172)</f>
        <v>18.643454545454546</v>
      </c>
      <c r="M172" s="14">
        <f t="shared" ca="1" si="120"/>
        <v>-81.63594545454545</v>
      </c>
      <c r="N172" s="14">
        <f t="shared" ca="1" si="121"/>
        <v>41.456327272727272</v>
      </c>
      <c r="O172" s="14">
        <f t="shared" ref="O172:O174" ca="1" si="125">F172+M172</f>
        <v>-90.430763636363636</v>
      </c>
      <c r="P172" s="14">
        <f t="shared" ref="P172:P174" ca="1" si="126">F172-M172</f>
        <v>72.841127272727263</v>
      </c>
      <c r="Q172" s="14">
        <f t="shared" ref="Q172:Q174" ca="1" si="127">F172+N172</f>
        <v>32.661509090909092</v>
      </c>
      <c r="R172" s="14">
        <f t="shared" ref="R172:R174" ca="1" si="128">F172-N172</f>
        <v>-50.251145454545451</v>
      </c>
      <c r="S172" s="10"/>
      <c r="T172" s="10"/>
      <c r="U172" s="10"/>
      <c r="V172" s="10"/>
      <c r="W172" s="10"/>
      <c r="X172" s="10"/>
      <c r="Y172" s="10"/>
      <c r="Z172" s="10"/>
      <c r="AA172" s="10"/>
    </row>
    <row r="173" spans="1:31" x14ac:dyDescent="0.2">
      <c r="A173" s="10"/>
      <c r="B173" s="10"/>
      <c r="C173" s="10"/>
      <c r="D173" s="12" t="s">
        <v>54</v>
      </c>
      <c r="E173" s="14">
        <f ca="1">E166</f>
        <v>24.434999999999999</v>
      </c>
      <c r="F173" s="14">
        <f t="shared" ref="F173:J173" ca="1" si="129">F166</f>
        <v>15.026999999999999</v>
      </c>
      <c r="G173" s="14">
        <f t="shared" ca="1" si="129"/>
        <v>0.59399999999999997</v>
      </c>
      <c r="H173" s="14">
        <f t="shared" ca="1" si="129"/>
        <v>29.565000000000001</v>
      </c>
      <c r="I173" s="14">
        <f t="shared" ca="1" si="129"/>
        <v>9.6000000000000002E-2</v>
      </c>
      <c r="J173" s="14">
        <f t="shared" ca="1" si="129"/>
        <v>9.6000000000000002E-2</v>
      </c>
      <c r="K173" s="14">
        <f t="shared" ca="1" si="123"/>
        <v>0.69</v>
      </c>
      <c r="L173" s="14">
        <f t="shared" ca="1" si="124"/>
        <v>29.661000000000001</v>
      </c>
      <c r="M173" s="14">
        <f t="shared" ca="1" si="120"/>
        <v>9.5883000000000003</v>
      </c>
      <c r="N173" s="14">
        <f t="shared" ca="1" si="121"/>
        <v>29.868000000000002</v>
      </c>
      <c r="O173" s="14">
        <f t="shared" ca="1" si="125"/>
        <v>24.615299999999998</v>
      </c>
      <c r="P173" s="14">
        <f t="shared" ca="1" si="126"/>
        <v>5.438699999999999</v>
      </c>
      <c r="Q173" s="14">
        <f t="shared" ca="1" si="127"/>
        <v>44.895000000000003</v>
      </c>
      <c r="R173" s="14">
        <f t="shared" ca="1" si="128"/>
        <v>-14.841000000000003</v>
      </c>
      <c r="S173" s="10"/>
      <c r="T173" s="10"/>
      <c r="U173" s="10"/>
      <c r="V173" s="10"/>
      <c r="W173" s="10"/>
      <c r="X173" s="10"/>
      <c r="Y173" s="10"/>
      <c r="Z173" s="10"/>
      <c r="AA173" s="10"/>
    </row>
    <row r="174" spans="1:31" x14ac:dyDescent="0.2">
      <c r="A174" s="10"/>
      <c r="B174" s="10"/>
      <c r="C174" s="10"/>
      <c r="D174" s="12" t="s">
        <v>55</v>
      </c>
      <c r="E174" s="14">
        <f ca="1">E167</f>
        <v>10.054</v>
      </c>
      <c r="F174" s="14">
        <f t="shared" ref="F174:J174" ca="1" si="130">F167</f>
        <v>6.891</v>
      </c>
      <c r="G174" s="14">
        <f t="shared" ca="1" si="130"/>
        <v>60.75</v>
      </c>
      <c r="H174" s="14">
        <f t="shared" ca="1" si="130"/>
        <v>-8.1950000000000003</v>
      </c>
      <c r="I174" s="14">
        <f t="shared" ca="1" si="130"/>
        <v>-7.3979999999999997</v>
      </c>
      <c r="J174" s="14">
        <f t="shared" ca="1" si="130"/>
        <v>-7.4139999999999997</v>
      </c>
      <c r="K174" s="14">
        <f t="shared" ca="1" si="123"/>
        <v>68.147999999999996</v>
      </c>
      <c r="L174" s="14">
        <f t="shared" ca="1" si="124"/>
        <v>-15.609</v>
      </c>
      <c r="M174" s="14">
        <f t="shared" ca="1" si="120"/>
        <v>72.830699999999993</v>
      </c>
      <c r="N174" s="14">
        <f t="shared" ca="1" si="121"/>
        <v>-36.053399999999996</v>
      </c>
      <c r="O174" s="14">
        <f t="shared" ca="1" si="125"/>
        <v>79.721699999999998</v>
      </c>
      <c r="P174" s="14">
        <f t="shared" ca="1" si="126"/>
        <v>-65.939699999999988</v>
      </c>
      <c r="Q174" s="14">
        <f t="shared" ca="1" si="127"/>
        <v>-29.162399999999998</v>
      </c>
      <c r="R174" s="14">
        <f t="shared" ca="1" si="128"/>
        <v>42.944399999999995</v>
      </c>
      <c r="S174" s="10"/>
      <c r="T174" s="10"/>
      <c r="U174" s="10"/>
      <c r="V174" s="10"/>
      <c r="W174" s="10"/>
      <c r="X174" s="10"/>
      <c r="Y174" s="10"/>
      <c r="Z174" s="10"/>
      <c r="AA174" s="10"/>
    </row>
    <row r="175" spans="1:31" x14ac:dyDescent="0.2">
      <c r="A175" s="10"/>
      <c r="B175" s="10"/>
      <c r="C175" s="10"/>
      <c r="D175" s="12" t="s">
        <v>10</v>
      </c>
      <c r="E175" s="14">
        <f ca="1">E161+K161</f>
        <v>-492.01500000000004</v>
      </c>
      <c r="F175" s="14">
        <f ca="1">F161+L161</f>
        <v>-319.45300000000003</v>
      </c>
      <c r="G175" s="14">
        <f t="shared" ref="G175:J175" ca="1" si="131">G161</f>
        <v>-154.21799999999999</v>
      </c>
      <c r="H175" s="14">
        <f t="shared" ca="1" si="131"/>
        <v>-40.451999999999998</v>
      </c>
      <c r="I175" s="14">
        <f t="shared" ca="1" si="131"/>
        <v>18.942999999999998</v>
      </c>
      <c r="J175" s="14">
        <f t="shared" ca="1" si="131"/>
        <v>18.982999999999997</v>
      </c>
      <c r="K175" s="14">
        <f t="shared" ca="1" si="123"/>
        <v>-173.161</v>
      </c>
      <c r="L175" s="14">
        <f t="shared" ca="1" si="124"/>
        <v>-59.434999999999995</v>
      </c>
      <c r="M175" s="14">
        <f t="shared" ca="1" si="120"/>
        <v>-190.9915</v>
      </c>
      <c r="N175" s="14">
        <f t="shared" ca="1" si="121"/>
        <v>-111.38329999999999</v>
      </c>
      <c r="O175" s="14">
        <f ca="1">F175+M175</f>
        <v>-510.44450000000006</v>
      </c>
      <c r="P175" s="14">
        <f ca="1">F175-M175</f>
        <v>-128.46150000000003</v>
      </c>
      <c r="Q175" s="14">
        <f ca="1">F175+N175</f>
        <v>-430.83630000000005</v>
      </c>
      <c r="R175" s="14">
        <f ca="1">F175-N175</f>
        <v>-208.06970000000004</v>
      </c>
      <c r="S175" s="10"/>
      <c r="T175" s="10"/>
      <c r="U175" s="10"/>
      <c r="V175" s="10"/>
      <c r="W175" s="10"/>
      <c r="X175" s="10"/>
      <c r="Y175" s="10"/>
      <c r="Z175" s="10"/>
      <c r="AA175" s="10"/>
    </row>
    <row r="176" spans="1:31" x14ac:dyDescent="0.2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58" t="s">
        <v>113</v>
      </c>
      <c r="AA176" s="58"/>
      <c r="AB176" s="58"/>
      <c r="AC176" s="58" t="s">
        <v>114</v>
      </c>
      <c r="AD176" s="58"/>
      <c r="AE176" s="58"/>
    </row>
    <row r="177" spans="1:31" x14ac:dyDescent="0.2">
      <c r="A177" s="12" t="s">
        <v>19</v>
      </c>
      <c r="B177" s="11" t="s">
        <v>59</v>
      </c>
      <c r="C177" s="12" t="s">
        <v>43</v>
      </c>
      <c r="D177" s="10"/>
      <c r="E177" s="15" t="s">
        <v>44</v>
      </c>
      <c r="F177" s="13" t="s">
        <v>64</v>
      </c>
      <c r="G177" s="13" t="s">
        <v>65</v>
      </c>
      <c r="H177" s="13" t="s">
        <v>66</v>
      </c>
      <c r="I177" s="13" t="s">
        <v>67</v>
      </c>
      <c r="J177" s="13" t="s">
        <v>68</v>
      </c>
      <c r="K177" s="15" t="s">
        <v>64</v>
      </c>
      <c r="L177" s="15" t="s">
        <v>65</v>
      </c>
      <c r="M177" s="15" t="s">
        <v>66</v>
      </c>
      <c r="N177" s="15" t="s">
        <v>67</v>
      </c>
      <c r="O177" s="10"/>
      <c r="P177" s="13" t="s">
        <v>44</v>
      </c>
      <c r="Q177" s="13" t="s">
        <v>64</v>
      </c>
      <c r="R177" s="13" t="s">
        <v>65</v>
      </c>
      <c r="S177" s="13" t="s">
        <v>66</v>
      </c>
      <c r="T177" s="13" t="s">
        <v>67</v>
      </c>
      <c r="U177" s="13" t="s">
        <v>11</v>
      </c>
      <c r="V177" s="16" t="s">
        <v>69</v>
      </c>
      <c r="W177" s="7" t="s">
        <v>70</v>
      </c>
      <c r="X177" s="7" t="s">
        <v>71</v>
      </c>
      <c r="Y177" s="8"/>
      <c r="Z177" t="s">
        <v>110</v>
      </c>
      <c r="AA177" t="s">
        <v>111</v>
      </c>
      <c r="AB177" t="s">
        <v>112</v>
      </c>
      <c r="AC177" t="s">
        <v>110</v>
      </c>
      <c r="AD177" t="s">
        <v>111</v>
      </c>
      <c r="AE177" t="s">
        <v>112</v>
      </c>
    </row>
    <row r="178" spans="1:31" x14ac:dyDescent="0.2">
      <c r="A178" s="1">
        <f ca="1">B145</f>
        <v>23</v>
      </c>
      <c r="D178" s="1" t="s">
        <v>52</v>
      </c>
      <c r="E178" s="17">
        <f ca="1">E164</f>
        <v>33.82445454545455</v>
      </c>
      <c r="F178" s="4">
        <f t="shared" ref="F178:F179" ca="1" si="132">O164</f>
        <v>34.234063636363636</v>
      </c>
      <c r="G178" s="4">
        <f t="shared" ref="G178:G179" ca="1" si="133">P164</f>
        <v>7.3699363636363628</v>
      </c>
      <c r="H178" s="18">
        <f t="shared" ref="H178:H179" ca="1" si="134">Q164</f>
        <v>62.63624545454546</v>
      </c>
      <c r="I178" s="18">
        <f t="shared" ref="I178:I179" ca="1" si="135">R164</f>
        <v>-21.03224545454546</v>
      </c>
      <c r="J178" s="4">
        <f>INDEX($N$33:$N$44,MATCH(A180,$L$33:$L$44,-1),1)</f>
        <v>83.481840000000005</v>
      </c>
      <c r="K178" s="17">
        <f ca="1">MAX(ABS(F178),IF(J178="---",0,0.3*J178))</f>
        <v>34.234063636363636</v>
      </c>
      <c r="L178" s="17">
        <f ca="1">MAX(ABS(G178),IF(J178="---",0,0.3*J178))</f>
        <v>25.044551999999999</v>
      </c>
      <c r="M178" s="17">
        <f ca="1">MAX(ABS(H178),J178)</f>
        <v>83.481840000000005</v>
      </c>
      <c r="N178" s="17">
        <f ca="1">MAX(ABS(I178),J178)</f>
        <v>83.481840000000005</v>
      </c>
      <c r="O178" s="6" t="s">
        <v>72</v>
      </c>
      <c r="P178" s="19">
        <f ca="1">MAX(E178-$Z146*(1-((0.48*$Z145+E180)/(0.48*$Z145))^2),0)/(($F146-2*$F147)*$O$2)*1000</f>
        <v>0</v>
      </c>
      <c r="Q178" s="19">
        <f ca="1">MAX(K178-$Z146*(1-((0.48*$Z145+K180)/(0.48*$Z145))^2),0)/(($F146-2*$F147)*$O$2)*1000</f>
        <v>0</v>
      </c>
      <c r="R178" s="19">
        <f ca="1">MAX(L178-$Z146*(1-((0.48*$Z145+L180)/(0.48*$Z145))^2),0)/(($F146-2*$F147)*$O$2)*1000</f>
        <v>1.0204208625203677</v>
      </c>
      <c r="S178" s="19">
        <f ca="1">MAX(M178-$Z146*(1-((0.48*$Z145+M180)/(0.48*$Z145))^2),0)/(($F146-2*$F147)*$O$2)*1000</f>
        <v>3.3904416357942631</v>
      </c>
      <c r="T178" s="19">
        <f ca="1">MAX(N178-$Z146*(1-((0.48*$Z145+N180)/(0.48*$Z145))^2),0)/(($F146-2*$F147)*$O$2)*1000</f>
        <v>6.5507257189765458</v>
      </c>
      <c r="U178" s="17">
        <f ca="1">MAX(P178:T178)</f>
        <v>6.5507257189765458</v>
      </c>
      <c r="V178" s="49">
        <f>AB180</f>
        <v>10.304423903774522</v>
      </c>
      <c r="W178" s="8">
        <f>2*V178*$O$2/10</f>
        <v>806.43317507800612</v>
      </c>
      <c r="X178" s="4">
        <f>W178*(F146-2*F147)/200</f>
        <v>88.707649258580673</v>
      </c>
      <c r="Y178" s="52"/>
      <c r="Z178">
        <v>2</v>
      </c>
      <c r="AA178">
        <v>20</v>
      </c>
      <c r="AB178">
        <f>((PI()*(AA178/10)^2)/4)*Z178</f>
        <v>6.2831853071795862</v>
      </c>
      <c r="AC178">
        <v>2</v>
      </c>
      <c r="AD178">
        <v>20</v>
      </c>
      <c r="AE178">
        <f>((PI()*(AD178/10)^2)/4)*AC178</f>
        <v>6.2831853071795862</v>
      </c>
    </row>
    <row r="179" spans="1:31" x14ac:dyDescent="0.2">
      <c r="A179" s="12" t="s">
        <v>29</v>
      </c>
      <c r="D179" s="1" t="s">
        <v>53</v>
      </c>
      <c r="E179" s="17">
        <f ca="1">E165</f>
        <v>14.230818181818183</v>
      </c>
      <c r="F179" s="18">
        <f t="shared" ca="1" si="132"/>
        <v>126.05646363636363</v>
      </c>
      <c r="G179" s="18">
        <f t="shared" ca="1" si="133"/>
        <v>-106.43682727272726</v>
      </c>
      <c r="H179" s="4">
        <f t="shared" ca="1" si="134"/>
        <v>-46.506009090909089</v>
      </c>
      <c r="I179" s="4">
        <f t="shared" ca="1" si="135"/>
        <v>66.125645454545449</v>
      </c>
      <c r="J179" s="4">
        <f>INDEX($O$33:$O$44,MATCH(A180,$L$33:$L$44,-1),1)</f>
        <v>126.9567</v>
      </c>
      <c r="K179" s="17">
        <f ca="1">MAX(ABS(F179),J179)</f>
        <v>126.9567</v>
      </c>
      <c r="L179" s="17">
        <f ca="1">MAX(ABS(G179),J179)</f>
        <v>126.9567</v>
      </c>
      <c r="M179" s="17">
        <f ca="1">MAX(ABS(H179),IF(J179="---",0,0.3*J179))</f>
        <v>46.506009090909089</v>
      </c>
      <c r="N179" s="17">
        <f ca="1">MAX(ABS(I179),IF(J179="---",0,0.3*J179))</f>
        <v>66.125645454545449</v>
      </c>
      <c r="O179" s="6" t="s">
        <v>73</v>
      </c>
      <c r="P179" s="19">
        <f ca="1">MAX(E179-$Z147*(1-((0.48*$Z145+E180)/(0.48*$Z145))^2),0)/(($F145-2*$F147)*$O$2)*1000</f>
        <v>0</v>
      </c>
      <c r="Q179" s="19">
        <f ca="1">MAX(K179-$Z147*(1-((0.48*$Z145+K180)/(0.48*$Z145))^2),0)/(($F145-2*$F147)*$O$2)*1000</f>
        <v>0</v>
      </c>
      <c r="R179" s="19">
        <f ca="1">MAX(L179-$Z147*(1-((0.48*$Z145+L180)/(0.48*$Z145))^2),0)/(($F145-2*$F147)*$O$2)*1000</f>
        <v>2.9671612027943737</v>
      </c>
      <c r="S179" s="19">
        <f ca="1">MAX(M179-$Z147*(1-((0.48*$Z145+M180)/(0.48*$Z145))^2),0)/(($F145-2*$F147)*$O$2)*1000</f>
        <v>0</v>
      </c>
      <c r="T179" s="19">
        <f ca="1">MAX(N179-$Z147*(1-((0.48*$Z145+N180)/(0.48*$Z145))^2),0)/(($F145-2*$F147)*$O$2)*1000</f>
        <v>0</v>
      </c>
      <c r="U179" s="17">
        <f ca="1">MAX(P179:T179)</f>
        <v>2.9671612027943737</v>
      </c>
      <c r="V179" s="49">
        <f>AE180</f>
        <v>8.2938046054770531</v>
      </c>
      <c r="W179" s="8">
        <f>2*V179*$O$2/10</f>
        <v>649.08036042863898</v>
      </c>
      <c r="X179" s="4">
        <f>W179*(F145-2*F147)/200</f>
        <v>233.66892975431006</v>
      </c>
      <c r="Y179" s="52"/>
      <c r="Z179">
        <v>2</v>
      </c>
      <c r="AA179">
        <v>16</v>
      </c>
      <c r="AB179">
        <f>((PI()*(AA179/10)^2)/4)*Z179</f>
        <v>4.0212385965949355</v>
      </c>
      <c r="AC179">
        <v>1</v>
      </c>
      <c r="AD179">
        <v>16</v>
      </c>
      <c r="AE179">
        <f>((PI()*(AD179/10)^2)/4)*AC179</f>
        <v>2.0106192982974678</v>
      </c>
    </row>
    <row r="180" spans="1:31" x14ac:dyDescent="0.2">
      <c r="A180" s="1">
        <f>B146</f>
        <v>3</v>
      </c>
      <c r="D180" s="1" t="s">
        <v>10</v>
      </c>
      <c r="E180" s="20">
        <f ca="1">E168</f>
        <v>-470.95500000000004</v>
      </c>
      <c r="F180" s="8">
        <f ca="1">O168</f>
        <v>-494.24450000000002</v>
      </c>
      <c r="G180" s="8">
        <f ca="1">P168</f>
        <v>-112.26150000000004</v>
      </c>
      <c r="H180" s="8">
        <f ca="1">Q168</f>
        <v>-414.63630000000001</v>
      </c>
      <c r="I180" s="8">
        <f ca="1">R168</f>
        <v>-191.86970000000005</v>
      </c>
      <c r="K180" s="17">
        <f ca="1">F180</f>
        <v>-494.24450000000002</v>
      </c>
      <c r="L180" s="17">
        <f t="shared" ref="L180" ca="1" si="136">G180</f>
        <v>-112.26150000000004</v>
      </c>
      <c r="M180" s="17">
        <f t="shared" ref="M180" ca="1" si="137">H180</f>
        <v>-414.63630000000001</v>
      </c>
      <c r="N180" s="17">
        <f t="shared" ref="N180" ca="1" si="138">I180</f>
        <v>-191.86970000000005</v>
      </c>
      <c r="AB180">
        <f>SUM(AB178:AB179)</f>
        <v>10.304423903774522</v>
      </c>
      <c r="AE180">
        <f>SUM(AE178:AE179)</f>
        <v>8.2938046054770531</v>
      </c>
    </row>
    <row r="181" spans="1:31" x14ac:dyDescent="0.2">
      <c r="D181" s="7" t="s">
        <v>74</v>
      </c>
      <c r="E181" s="4">
        <f ca="1">($Z146+$X178)*(1-ABS((0.48*$Z145+E180)/(0.48*$Z145+$W178))^(1+1/(1+$W178/$Z145)))</f>
        <v>155.93008335557369</v>
      </c>
      <c r="K181" s="4">
        <f ca="1">($Z146+$X178)*(1-ABS((0.48*$Z145+K180)/(0.48*$Z145+$W178))^(1+1/(1+$W178/$Z145)))</f>
        <v>157.91526876285707</v>
      </c>
      <c r="L181" s="4">
        <f ca="1">($Z146+$X178)*(1-ABS((0.48*$Z145+L180)/(0.48*$Z145+$W178))^(1+1/(1+$W178/$Z145)))</f>
        <v>121.32612581044809</v>
      </c>
      <c r="M181" s="4">
        <f ca="1">($Z146+$X178)*(1-ABS((0.48*$Z145+M180)/(0.48*$Z145+$W178))^(1+1/(1+$W178/$Z145)))</f>
        <v>150.9956298581339</v>
      </c>
      <c r="N181" s="4">
        <f ca="1">($Z146+$X178)*(1-ABS((0.48*$Z145+N180)/(0.48*$Z145+$W178))^(1+1/(1+$W178/$Z145)))</f>
        <v>129.64986050426268</v>
      </c>
    </row>
    <row r="182" spans="1:31" x14ac:dyDescent="0.2">
      <c r="D182" s="7" t="s">
        <v>75</v>
      </c>
      <c r="E182" s="4">
        <f ca="1">($Z147+$X179)*(1-ABS((0.48*$Z145+E180)/(0.48*$Z145+$W179))^(1+1/(1+$W179/$Z145)))</f>
        <v>398.38235039533356</v>
      </c>
      <c r="K182" s="4">
        <f ca="1">($Z147+$X179)*(1-ABS((0.48*$Z145+K180)/(0.48*$Z145+$W179))^(1+1/(1+$W179/$Z145)))</f>
        <v>404.2987071381545</v>
      </c>
      <c r="L182" s="4">
        <f ca="1">($Z147+$X179)*(1-ABS((0.48*$Z145+L180)/(0.48*$Z145+$W179))^(1+1/(1+$W179/$Z145)))</f>
        <v>294.7483213299746</v>
      </c>
      <c r="M182" s="4">
        <f ca="1">($Z147+$X179)*(1-ABS((0.48*$Z145+M180)/(0.48*$Z145+$W179))^(1+1/(1+$W179/$Z145)))</f>
        <v>383.66066834937874</v>
      </c>
      <c r="N182" s="4">
        <f ca="1">($Z147+$X179)*(1-ABS((0.48*$Z145+N180)/(0.48*$Z145+$W179))^(1+1/(1+$W179/$Z145)))</f>
        <v>319.75295265343135</v>
      </c>
    </row>
    <row r="183" spans="1:31" x14ac:dyDescent="0.2">
      <c r="A183" t="str">
        <f ca="1">IF(MAX(E183:N183)&gt;1,"non verificato","verificato")</f>
        <v>verificato</v>
      </c>
      <c r="D183" s="7" t="s">
        <v>76</v>
      </c>
      <c r="E183" s="3">
        <f ca="1">ABS(E178/E181)^1.5+ABS(E179/E182)^1.5</f>
        <v>0.10778164165575305</v>
      </c>
      <c r="K183" s="3">
        <f t="shared" ref="K183:N183" ca="1" si="139">ABS(K178/K181)^1.5+ABS(K179/K182)^1.5</f>
        <v>0.27690372091123983</v>
      </c>
      <c r="L183" s="3">
        <f t="shared" ca="1" si="139"/>
        <v>0.37647346909375912</v>
      </c>
      <c r="M183" s="3">
        <f t="shared" ca="1" si="139"/>
        <v>0.45329723532778171</v>
      </c>
      <c r="N183" s="3">
        <f t="shared" ca="1" si="139"/>
        <v>0.61073428142651054</v>
      </c>
    </row>
    <row r="184" spans="1:31" x14ac:dyDescent="0.2">
      <c r="Z184" s="58" t="s">
        <v>113</v>
      </c>
      <c r="AA184" s="58"/>
      <c r="AB184" s="58"/>
      <c r="AC184" s="58" t="s">
        <v>114</v>
      </c>
      <c r="AD184" s="58"/>
      <c r="AE184" s="58"/>
    </row>
    <row r="185" spans="1:31" x14ac:dyDescent="0.2">
      <c r="B185" s="9" t="s">
        <v>59</v>
      </c>
      <c r="C185" s="1" t="s">
        <v>58</v>
      </c>
      <c r="D185" s="10"/>
      <c r="E185" s="15" t="s">
        <v>44</v>
      </c>
      <c r="F185" s="13" t="s">
        <v>64</v>
      </c>
      <c r="G185" s="13" t="s">
        <v>65</v>
      </c>
      <c r="H185" s="13" t="s">
        <v>66</v>
      </c>
      <c r="I185" s="13" t="s">
        <v>67</v>
      </c>
      <c r="J185" s="13" t="s">
        <v>68</v>
      </c>
      <c r="K185" s="15" t="s">
        <v>64</v>
      </c>
      <c r="L185" s="15" t="s">
        <v>65</v>
      </c>
      <c r="M185" s="15" t="s">
        <v>66</v>
      </c>
      <c r="N185" s="15" t="s">
        <v>67</v>
      </c>
      <c r="O185" s="10"/>
      <c r="P185" s="13" t="s">
        <v>44</v>
      </c>
      <c r="Q185" s="13" t="s">
        <v>64</v>
      </c>
      <c r="R185" s="13" t="s">
        <v>65</v>
      </c>
      <c r="S185" s="13" t="s">
        <v>66</v>
      </c>
      <c r="T185" s="13" t="s">
        <v>67</v>
      </c>
      <c r="U185" s="13" t="s">
        <v>11</v>
      </c>
      <c r="V185" s="16" t="s">
        <v>69</v>
      </c>
      <c r="W185" s="7" t="s">
        <v>70</v>
      </c>
      <c r="X185" s="7" t="s">
        <v>71</v>
      </c>
      <c r="Z185" t="s">
        <v>110</v>
      </c>
      <c r="AA185" t="s">
        <v>111</v>
      </c>
      <c r="AB185" t="s">
        <v>112</v>
      </c>
      <c r="AC185" t="s">
        <v>110</v>
      </c>
      <c r="AD185" t="s">
        <v>111</v>
      </c>
      <c r="AE185" t="s">
        <v>112</v>
      </c>
    </row>
    <row r="186" spans="1:31" x14ac:dyDescent="0.2">
      <c r="D186" s="1" t="s">
        <v>52</v>
      </c>
      <c r="E186" s="17">
        <f ca="1">E171</f>
        <v>-32.150454545454551</v>
      </c>
      <c r="F186" s="4">
        <f t="shared" ref="F186:F187" ca="1" si="140">O171</f>
        <v>-32.234863636363634</v>
      </c>
      <c r="G186" s="4">
        <f t="shared" ref="G186:G187" ca="1" si="141">P171</f>
        <v>-7.3051363636363629</v>
      </c>
      <c r="H186" s="18">
        <f t="shared" ref="H186:H187" ca="1" si="142">Q171</f>
        <v>-58.607745454545451</v>
      </c>
      <c r="I186" s="18">
        <f t="shared" ref="I186:I187" ca="1" si="143">R171</f>
        <v>19.067745454545456</v>
      </c>
      <c r="J186" s="4">
        <f>INDEX($N$33:$N$44,MATCH(A180,$L$33:$L$44,-1)+1,1)</f>
        <v>74.20608</v>
      </c>
      <c r="K186" s="17">
        <f ca="1">MAX(ABS(F186),IF(J186="---",0,0.3*J186))</f>
        <v>32.234863636363634</v>
      </c>
      <c r="L186" s="17">
        <f ca="1">MAX(ABS(G186),IF(J186="---",0,0.3*J186))</f>
        <v>22.261824000000001</v>
      </c>
      <c r="M186" s="17">
        <f ca="1">MAX(ABS(H186),J186)</f>
        <v>74.20608</v>
      </c>
      <c r="N186" s="17">
        <f ca="1">MAX(ABS(I186),J186)</f>
        <v>74.20608</v>
      </c>
      <c r="O186" s="6" t="s">
        <v>72</v>
      </c>
      <c r="P186" s="19">
        <f ca="1">MAX(E186-$Z146*(1-((0.48*$Z145+E188)/(0.48*$Z145))^2),0)/(($F146-2*$F147)*$O$2)*1000</f>
        <v>0</v>
      </c>
      <c r="Q186" s="19">
        <f ca="1">MAX(K186-$Z146*(1-((0.48*$Z145+K188)/(0.48*$Z145))^2),0)/(($F146-2*$F147)*$O$2)*1000</f>
        <v>0</v>
      </c>
      <c r="R186" s="19">
        <f ca="1">MAX(L186-$Z146*(1-((0.48*$Z145+L188)/(0.48*$Z145))^2),0)/(($F146-2*$F147)*$O$2)*1000</f>
        <v>0.43571982650766489</v>
      </c>
      <c r="S186" s="19">
        <f ca="1">MAX(M186-$Z146*(1-((0.48*$Z145+M188)/(0.48*$Z145))^2),0)/(($F146-2*$F147)*$O$2)*1000</f>
        <v>2.1037986261853066</v>
      </c>
      <c r="T186" s="19">
        <f ca="1">MAX(N186-$Z146*(1-((0.48*$Z145+N188)/(0.48*$Z145))^2),0)/(($F146-2*$F147)*$O$2)*1000</f>
        <v>5.2255527242405835</v>
      </c>
      <c r="U186" s="17">
        <f ca="1">MAX(P186:T186)</f>
        <v>5.2255527242405835</v>
      </c>
      <c r="V186" s="49">
        <f>AB188</f>
        <v>10.304423903774522</v>
      </c>
      <c r="W186" s="8">
        <f>2*V186*$O$2/10</f>
        <v>806.43317507800612</v>
      </c>
      <c r="X186" s="4">
        <f>W186*(F146-2*F147)/200</f>
        <v>88.707649258580673</v>
      </c>
      <c r="Z186">
        <v>2</v>
      </c>
      <c r="AA186">
        <v>20</v>
      </c>
      <c r="AB186">
        <f>((PI()*(AA186/10)^2)/4)*Z186</f>
        <v>6.2831853071795862</v>
      </c>
      <c r="AC186">
        <v>2</v>
      </c>
      <c r="AD186">
        <v>20</v>
      </c>
      <c r="AE186">
        <f>((PI()*(AD186/10)^2)/4)*AC186</f>
        <v>6.2831853071795862</v>
      </c>
    </row>
    <row r="187" spans="1:31" x14ac:dyDescent="0.2">
      <c r="D187" s="1" t="s">
        <v>53</v>
      </c>
      <c r="E187" s="17">
        <f ca="1">E172</f>
        <v>-12.91481818181818</v>
      </c>
      <c r="F187" s="18">
        <f t="shared" ca="1" si="140"/>
        <v>-90.430763636363636</v>
      </c>
      <c r="G187" s="18">
        <f t="shared" ca="1" si="141"/>
        <v>72.841127272727263</v>
      </c>
      <c r="H187" s="4">
        <f t="shared" ca="1" si="142"/>
        <v>32.661509090909092</v>
      </c>
      <c r="I187" s="4">
        <f t="shared" ca="1" si="143"/>
        <v>-50.251145454545451</v>
      </c>
      <c r="J187" s="4">
        <f>INDEX($O$33:$O$44,MATCH(A180,$L$33:$L$44,-1)+1,1)</f>
        <v>151.61328</v>
      </c>
      <c r="K187" s="17">
        <f ca="1">MAX(ABS(F187),J187)</f>
        <v>151.61328</v>
      </c>
      <c r="L187" s="17">
        <f ca="1">MAX(ABS(G187),J187)</f>
        <v>151.61328</v>
      </c>
      <c r="M187" s="17">
        <f ca="1">MAX(ABS(H187),IF(J187="---",0,0.3*J187))</f>
        <v>45.483984</v>
      </c>
      <c r="N187" s="17">
        <f ca="1">MAX(ABS(I187),IF(J187="---",0,0.3*J187))</f>
        <v>50.251145454545451</v>
      </c>
      <c r="O187" s="6" t="s">
        <v>73</v>
      </c>
      <c r="P187" s="19">
        <f ca="1">MAX(E187-$Z147*(1-((0.48*$Z145+E188)/(0.48*$Z145))^2),0)/(($F145-2*$F147)*$O$2)*1000</f>
        <v>0</v>
      </c>
      <c r="Q187" s="19">
        <f ca="1">MAX(K187-$Z147*(1-((0.48*$Z145+K188)/(0.48*$Z145))^2),0)/(($F145-2*$F147)*$O$2)*1000</f>
        <v>0</v>
      </c>
      <c r="R187" s="19">
        <f ca="1">MAX(L187-$Z147*(1-((0.48*$Z145+L188)/(0.48*$Z145))^2),0)/(($F145-2*$F147)*$O$2)*1000</f>
        <v>3.6292803030803196</v>
      </c>
      <c r="S187" s="19">
        <f ca="1">MAX(M187-$Z147*(1-((0.48*$Z145+M188)/(0.48*$Z145))^2),0)/(($F145-2*$F147)*$O$2)*1000</f>
        <v>0</v>
      </c>
      <c r="T187" s="19">
        <f ca="1">MAX(N187-$Z147*(1-((0.48*$Z145+N188)/(0.48*$Z145))^2),0)/(($F145-2*$F147)*$O$2)*1000</f>
        <v>0</v>
      </c>
      <c r="U187" s="17">
        <f ca="1">MAX(P187:T187)</f>
        <v>3.6292803030803196</v>
      </c>
      <c r="V187" s="49">
        <f>AE188</f>
        <v>8.2938046054770531</v>
      </c>
      <c r="W187" s="8">
        <f>2*V187*$O$2/10</f>
        <v>649.08036042863898</v>
      </c>
      <c r="X187" s="4">
        <f>W187*(F145-2*F147)/200</f>
        <v>233.66892975431006</v>
      </c>
      <c r="Z187">
        <v>2</v>
      </c>
      <c r="AA187">
        <v>16</v>
      </c>
      <c r="AB187">
        <f>((PI()*(AA187/10)^2)/4)*Z187</f>
        <v>4.0212385965949355</v>
      </c>
      <c r="AC187">
        <v>1</v>
      </c>
      <c r="AD187">
        <v>16</v>
      </c>
      <c r="AE187">
        <f>((PI()*(AD187/10)^2)/4)*AC187</f>
        <v>2.0106192982974678</v>
      </c>
    </row>
    <row r="188" spans="1:31" x14ac:dyDescent="0.2">
      <c r="D188" s="1" t="s">
        <v>10</v>
      </c>
      <c r="E188" s="20">
        <f ca="1">E175</f>
        <v>-492.01500000000004</v>
      </c>
      <c r="F188" s="8">
        <f ca="1">O175</f>
        <v>-510.44450000000006</v>
      </c>
      <c r="G188" s="8">
        <f ca="1">P175</f>
        <v>-128.46150000000003</v>
      </c>
      <c r="H188" s="8">
        <f ca="1">Q175</f>
        <v>-430.83630000000005</v>
      </c>
      <c r="I188" s="8">
        <f ca="1">R175</f>
        <v>-208.06970000000004</v>
      </c>
      <c r="K188" s="17">
        <f ca="1">F188</f>
        <v>-510.44450000000006</v>
      </c>
      <c r="L188" s="17">
        <f t="shared" ref="L188" ca="1" si="144">G188</f>
        <v>-128.46150000000003</v>
      </c>
      <c r="M188" s="17">
        <f t="shared" ref="M188" ca="1" si="145">H188</f>
        <v>-430.83630000000005</v>
      </c>
      <c r="N188" s="17">
        <f t="shared" ref="N188" ca="1" si="146">I188</f>
        <v>-208.06970000000004</v>
      </c>
      <c r="AB188">
        <f>SUM(AB186:AB187)</f>
        <v>10.304423903774522</v>
      </c>
      <c r="AE188">
        <f>SUM(AE186:AE187)</f>
        <v>8.2938046054770531</v>
      </c>
    </row>
    <row r="189" spans="1:31" x14ac:dyDescent="0.2">
      <c r="D189" s="7" t="s">
        <v>74</v>
      </c>
      <c r="E189" s="4">
        <f ca="1">($Z146+$X186)*(1-ABS((0.48*$Z145+E188)/(0.48*$Z145+$W186))^(1+1/(1+$W186/$Z145)))</f>
        <v>157.7266352828623</v>
      </c>
      <c r="K189" s="4">
        <f ca="1">($Z146+$X186)*(1-ABS((0.48*$Z145+K188)/(0.48*$Z145+$W186))^(1+1/(1+$W186/$Z145)))</f>
        <v>159.27694523352105</v>
      </c>
      <c r="L189" s="4">
        <f ca="1">($Z146+$X186)*(1-ABS((0.48*$Z145+L188)/(0.48*$Z145+$W186))^(1+1/(1+$W186/$Z145)))</f>
        <v>123.04927900629428</v>
      </c>
      <c r="M189" s="4">
        <f ca="1">($Z146+$X186)*(1-ABS((0.48*$Z145+M188)/(0.48*$Z145+$W186))^(1+1/(1+$W186/$Z145)))</f>
        <v>152.43435904383401</v>
      </c>
      <c r="N189" s="4">
        <f ca="1">($Z146+$X186)*(1-ABS((0.48*$Z145+N188)/(0.48*$Z145+$W186))^(1+1/(1+$W186/$Z145)))</f>
        <v>131.29928554455842</v>
      </c>
    </row>
    <row r="190" spans="1:31" x14ac:dyDescent="0.2">
      <c r="D190" s="7" t="s">
        <v>75</v>
      </c>
      <c r="E190" s="4">
        <f ca="1">($Z147+$X187)*(1-ABS((0.48*$Z145+E188)/(0.48*$Z145+$W187))^(1+1/(1+$W187/$Z145)))</f>
        <v>403.73669414687907</v>
      </c>
      <c r="K190" s="4">
        <f ca="1">($Z147+$X187)*(1-ABS((0.48*$Z145+K188)/(0.48*$Z145+$W187))^(1+1/(1+$W187/$Z145)))</f>
        <v>408.35464002088986</v>
      </c>
      <c r="L190" s="4">
        <f ca="1">($Z147+$X187)*(1-ABS((0.48*$Z145+L188)/(0.48*$Z145+$W187))^(1+1/(1+$W187/$Z145)))</f>
        <v>299.9281363028478</v>
      </c>
      <c r="M190" s="4">
        <f ca="1">($Z147+$X187)*(1-ABS((0.48*$Z145+M188)/(0.48*$Z145+$W187))^(1+1/(1+$W187/$Z145)))</f>
        <v>387.95528945029122</v>
      </c>
      <c r="N190" s="4">
        <f ca="1">($Z147+$X187)*(1-ABS((0.48*$Z145+N188)/(0.48*$Z145+$W187))^(1+1/(1+$W187/$Z145)))</f>
        <v>324.70272150420891</v>
      </c>
    </row>
    <row r="191" spans="1:31" x14ac:dyDescent="0.2">
      <c r="A191" t="str">
        <f ca="1">IF(MAX(E191:N191)&gt;1,"non verificato","verificato")</f>
        <v>verificato</v>
      </c>
      <c r="D191" s="7" t="s">
        <v>76</v>
      </c>
      <c r="E191" s="3">
        <f ca="1">ABS(E186/E189)^1.5+ABS(E187/E190)^1.5</f>
        <v>9.7749837520335031E-2</v>
      </c>
      <c r="K191" s="3">
        <f t="shared" ref="K191:N191" ca="1" si="147">ABS(K186/K189)^1.5+ABS(K187/K190)^1.5</f>
        <v>0.3172753891880768</v>
      </c>
      <c r="L191" s="3">
        <f t="shared" ca="1" si="147"/>
        <v>0.43635409758658278</v>
      </c>
      <c r="M191" s="3">
        <f t="shared" ca="1" si="147"/>
        <v>0.37979609060501929</v>
      </c>
      <c r="N191" s="3">
        <f t="shared" ca="1" si="147"/>
        <v>0.48576157598633879</v>
      </c>
    </row>
    <row r="192" spans="1:31" x14ac:dyDescent="0.2">
      <c r="A192" s="35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</row>
    <row r="193" spans="1:29" x14ac:dyDescent="0.2">
      <c r="A193" s="51"/>
      <c r="B193" s="51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</row>
    <row r="194" spans="1:29" x14ac:dyDescent="0.2">
      <c r="A194" t="s">
        <v>19</v>
      </c>
      <c r="B194" s="1">
        <f ca="1">$A$4</f>
        <v>23</v>
      </c>
      <c r="D194" t="s">
        <v>20</v>
      </c>
      <c r="E194" s="1" t="s">
        <v>21</v>
      </c>
      <c r="F194" s="46">
        <v>80</v>
      </c>
      <c r="G194" t="s">
        <v>22</v>
      </c>
      <c r="H194" t="s">
        <v>23</v>
      </c>
      <c r="L194" t="s">
        <v>24</v>
      </c>
      <c r="M194" s="46">
        <v>30</v>
      </c>
      <c r="N194" t="s">
        <v>22</v>
      </c>
      <c r="O194" t="s">
        <v>25</v>
      </c>
      <c r="V194" t="s">
        <v>26</v>
      </c>
      <c r="W194" s="1">
        <f ca="1">MATCH(B195,$C$4:$C$26,-1)</f>
        <v>13</v>
      </c>
      <c r="Y194" s="7" t="s">
        <v>27</v>
      </c>
      <c r="Z194" s="8">
        <f>F194*F195*$O$1/10</f>
        <v>3400</v>
      </c>
      <c r="AA194" s="5" t="s">
        <v>28</v>
      </c>
      <c r="AB194" s="10" t="s">
        <v>119</v>
      </c>
      <c r="AC194" s="10">
        <f ca="1">1.3*MAX(E230,E238)*2/((M196-M195-M194)/100)</f>
        <v>164.96327678572118</v>
      </c>
    </row>
    <row r="195" spans="1:29" x14ac:dyDescent="0.2">
      <c r="A195" t="s">
        <v>29</v>
      </c>
      <c r="B195" s="46">
        <v>2</v>
      </c>
      <c r="E195" s="1" t="s">
        <v>30</v>
      </c>
      <c r="F195" s="46">
        <v>30</v>
      </c>
      <c r="G195" t="s">
        <v>22</v>
      </c>
      <c r="H195" t="s">
        <v>31</v>
      </c>
      <c r="L195" t="s">
        <v>32</v>
      </c>
      <c r="M195" s="46">
        <v>30</v>
      </c>
      <c r="N195" t="s">
        <v>22</v>
      </c>
      <c r="O195" t="s">
        <v>33</v>
      </c>
      <c r="Y195" s="7" t="s">
        <v>34</v>
      </c>
      <c r="Z195" s="1">
        <f>0.12*Z194*F195/100</f>
        <v>122.4</v>
      </c>
      <c r="AA195" s="5" t="s">
        <v>35</v>
      </c>
      <c r="AB195" s="10" t="s">
        <v>120</v>
      </c>
      <c r="AC195" s="10">
        <f ca="1">1.3*MAX(E231,E239)*2/((M196-M195-M194)/100)</f>
        <v>458.18784231278488</v>
      </c>
    </row>
    <row r="196" spans="1:29" x14ac:dyDescent="0.2">
      <c r="E196" s="1" t="s">
        <v>36</v>
      </c>
      <c r="F196" s="46">
        <v>4</v>
      </c>
      <c r="G196" t="s">
        <v>22</v>
      </c>
      <c r="H196" t="s">
        <v>37</v>
      </c>
      <c r="L196" t="s">
        <v>38</v>
      </c>
      <c r="M196" s="48">
        <v>330</v>
      </c>
      <c r="N196" t="s">
        <v>22</v>
      </c>
      <c r="O196" t="s">
        <v>39</v>
      </c>
      <c r="Y196" s="7" t="s">
        <v>40</v>
      </c>
      <c r="Z196" s="1">
        <f>0.12*Z194*F194/100</f>
        <v>326.39999999999998</v>
      </c>
      <c r="AA196" s="5" t="s">
        <v>35</v>
      </c>
    </row>
    <row r="198" spans="1:29" x14ac:dyDescent="0.2">
      <c r="A198" t="s">
        <v>41</v>
      </c>
      <c r="B198" s="9" t="s">
        <v>42</v>
      </c>
      <c r="C198" s="1" t="s">
        <v>43</v>
      </c>
      <c r="E198" s="2" t="s">
        <v>44</v>
      </c>
      <c r="F198" s="2" t="s">
        <v>45</v>
      </c>
      <c r="G198" s="2" t="s">
        <v>46</v>
      </c>
      <c r="H198" s="2" t="s">
        <v>47</v>
      </c>
      <c r="I198" s="2" t="s">
        <v>48</v>
      </c>
      <c r="J198" s="2" t="s">
        <v>49</v>
      </c>
      <c r="K198" s="2" t="s">
        <v>50</v>
      </c>
      <c r="L198" s="2" t="s">
        <v>51</v>
      </c>
      <c r="O198" s="24"/>
    </row>
    <row r="199" spans="1:29" x14ac:dyDescent="0.2">
      <c r="D199" s="1" t="s">
        <v>52</v>
      </c>
      <c r="E199" s="4">
        <f t="shared" ref="E199:J199" ca="1" si="148">INDEX(O$4:O$26,$W194,1)</f>
        <v>37.962000000000003</v>
      </c>
      <c r="F199" s="4">
        <f t="shared" ca="1" si="148"/>
        <v>23.382999999999999</v>
      </c>
      <c r="G199" s="4">
        <f t="shared" ca="1" si="148"/>
        <v>1.1990000000000001</v>
      </c>
      <c r="H199" s="4">
        <f t="shared" ca="1" si="148"/>
        <v>55.122999999999998</v>
      </c>
      <c r="I199" s="4">
        <f t="shared" ca="1" si="148"/>
        <v>5.3999999999999999E-2</v>
      </c>
      <c r="J199" s="4">
        <f t="shared" ca="1" si="148"/>
        <v>5.3999999999999999E-2</v>
      </c>
    </row>
    <row r="200" spans="1:29" x14ac:dyDescent="0.2">
      <c r="D200" s="1" t="s">
        <v>53</v>
      </c>
      <c r="E200" s="4">
        <f t="shared" ref="E200:J200" ca="1" si="149">INDEX(E$4:E$26,$W194,1)</f>
        <v>13.333</v>
      </c>
      <c r="F200" s="4">
        <f t="shared" ca="1" si="149"/>
        <v>9.1630000000000003</v>
      </c>
      <c r="G200" s="4">
        <f t="shared" ca="1" si="149"/>
        <v>124.858</v>
      </c>
      <c r="H200" s="4">
        <f t="shared" ca="1" si="149"/>
        <v>-12.179</v>
      </c>
      <c r="I200" s="4">
        <f t="shared" ca="1" si="149"/>
        <v>-14.234</v>
      </c>
      <c r="J200" s="4">
        <f t="shared" ca="1" si="149"/>
        <v>-14.265000000000001</v>
      </c>
    </row>
    <row r="201" spans="1:29" x14ac:dyDescent="0.2">
      <c r="D201" s="1" t="s">
        <v>54</v>
      </c>
      <c r="E201" s="4">
        <f t="shared" ref="E201:J201" ca="1" si="150">INDEX(O$4:O$26,$W194+2,1)</f>
        <v>23.285</v>
      </c>
      <c r="F201" s="4">
        <f t="shared" ca="1" si="150"/>
        <v>14.346</v>
      </c>
      <c r="G201" s="4">
        <f t="shared" ca="1" si="150"/>
        <v>0.73399999999999999</v>
      </c>
      <c r="H201" s="4">
        <f t="shared" ca="1" si="150"/>
        <v>33.856999999999999</v>
      </c>
      <c r="I201" s="4">
        <f t="shared" ca="1" si="150"/>
        <v>5.0999999999999997E-2</v>
      </c>
      <c r="J201" s="4">
        <f t="shared" ca="1" si="150"/>
        <v>5.0999999999999997E-2</v>
      </c>
    </row>
    <row r="202" spans="1:29" x14ac:dyDescent="0.2">
      <c r="D202" s="1" t="s">
        <v>55</v>
      </c>
      <c r="E202" s="4">
        <f t="shared" ref="E202:J202" ca="1" si="151">INDEX(E$4:E$26,$W194+2,1)</f>
        <v>8.7780000000000005</v>
      </c>
      <c r="F202" s="4">
        <f t="shared" ca="1" si="151"/>
        <v>5.9960000000000004</v>
      </c>
      <c r="G202" s="4">
        <f t="shared" ca="1" si="151"/>
        <v>74.48</v>
      </c>
      <c r="H202" s="4">
        <f t="shared" ca="1" si="151"/>
        <v>-9.2870000000000008</v>
      </c>
      <c r="I202" s="4">
        <f t="shared" ca="1" si="151"/>
        <v>-9.048</v>
      </c>
      <c r="J202" s="4">
        <f t="shared" ca="1" si="151"/>
        <v>-9.0670000000000002</v>
      </c>
      <c r="M202" t="s">
        <v>56</v>
      </c>
    </row>
    <row r="203" spans="1:29" x14ac:dyDescent="0.2">
      <c r="D203" s="1" t="s">
        <v>10</v>
      </c>
      <c r="E203" s="4">
        <f t="shared" ref="E203:J203" ca="1" si="152">INDEX(Y$4:Y$26,$W194+3,1)</f>
        <v>-583.548</v>
      </c>
      <c r="F203" s="4">
        <f t="shared" ca="1" si="152"/>
        <v>-369.654</v>
      </c>
      <c r="G203" s="4">
        <f t="shared" ca="1" si="152"/>
        <v>-255.065</v>
      </c>
      <c r="H203" s="4">
        <f t="shared" ca="1" si="152"/>
        <v>-65.388000000000005</v>
      </c>
      <c r="I203" s="4">
        <f t="shared" ca="1" si="152"/>
        <v>31.032</v>
      </c>
      <c r="J203" s="4">
        <f t="shared" ca="1" si="152"/>
        <v>31.099</v>
      </c>
      <c r="K203" s="4">
        <f>L203*1.3</f>
        <v>-58.253000000000007</v>
      </c>
      <c r="L203" s="49">
        <v>-44.81</v>
      </c>
      <c r="M203" t="s">
        <v>57</v>
      </c>
    </row>
    <row r="205" spans="1:29" x14ac:dyDescent="0.2">
      <c r="B205" s="9" t="s">
        <v>42</v>
      </c>
      <c r="C205" s="1" t="s">
        <v>58</v>
      </c>
      <c r="E205" s="2" t="s">
        <v>44</v>
      </c>
      <c r="F205" s="2" t="s">
        <v>45</v>
      </c>
      <c r="G205" s="2" t="s">
        <v>46</v>
      </c>
      <c r="H205" s="2" t="s">
        <v>47</v>
      </c>
      <c r="I205" s="2" t="s">
        <v>48</v>
      </c>
      <c r="J205" s="2" t="s">
        <v>49</v>
      </c>
    </row>
    <row r="206" spans="1:29" x14ac:dyDescent="0.2">
      <c r="D206" s="1" t="s">
        <v>52</v>
      </c>
      <c r="E206" s="4">
        <f t="shared" ref="E206:J206" ca="1" si="153">INDEX(O$4:O$26,$W194+1,1)</f>
        <v>-38.880000000000003</v>
      </c>
      <c r="F206" s="4">
        <f t="shared" ca="1" si="153"/>
        <v>-23.957999999999998</v>
      </c>
      <c r="G206" s="4">
        <f t="shared" ca="1" si="153"/>
        <v>-1.224</v>
      </c>
      <c r="H206" s="4">
        <f t="shared" ca="1" si="153"/>
        <v>-56.628999999999998</v>
      </c>
      <c r="I206" s="4">
        <f t="shared" ca="1" si="153"/>
        <v>-0.113</v>
      </c>
      <c r="J206" s="4">
        <f t="shared" ca="1" si="153"/>
        <v>-0.113</v>
      </c>
    </row>
    <row r="207" spans="1:29" x14ac:dyDescent="0.2">
      <c r="D207" s="1" t="s">
        <v>53</v>
      </c>
      <c r="E207" s="4">
        <f t="shared" ref="E207:J207" ca="1" si="154">INDEX(E$4:E$26,$W194+1,1)</f>
        <v>-15.635</v>
      </c>
      <c r="F207" s="4">
        <f t="shared" ca="1" si="154"/>
        <v>-10.625</v>
      </c>
      <c r="G207" s="4">
        <f t="shared" ca="1" si="154"/>
        <v>-122.087</v>
      </c>
      <c r="H207" s="4">
        <f t="shared" ca="1" si="154"/>
        <v>18.707999999999998</v>
      </c>
      <c r="I207" s="4">
        <f t="shared" ca="1" si="154"/>
        <v>15.622999999999999</v>
      </c>
      <c r="J207" s="4">
        <f t="shared" ca="1" si="154"/>
        <v>15.656000000000001</v>
      </c>
    </row>
    <row r="208" spans="1:29" x14ac:dyDescent="0.2">
      <c r="D208" s="1" t="s">
        <v>54</v>
      </c>
      <c r="E208" s="4">
        <f ca="1">E201</f>
        <v>23.285</v>
      </c>
      <c r="F208" s="4">
        <f t="shared" ref="F208:J208" ca="1" si="155">F201</f>
        <v>14.346</v>
      </c>
      <c r="G208" s="4">
        <f t="shared" ca="1" si="155"/>
        <v>0.73399999999999999</v>
      </c>
      <c r="H208" s="4">
        <f t="shared" ca="1" si="155"/>
        <v>33.856999999999999</v>
      </c>
      <c r="I208" s="4">
        <f t="shared" ca="1" si="155"/>
        <v>5.0999999999999997E-2</v>
      </c>
      <c r="J208" s="4">
        <f t="shared" ca="1" si="155"/>
        <v>5.0999999999999997E-2</v>
      </c>
    </row>
    <row r="209" spans="1:27" x14ac:dyDescent="0.2">
      <c r="D209" s="1" t="s">
        <v>55</v>
      </c>
      <c r="E209" s="4">
        <f ca="1">E202</f>
        <v>8.7780000000000005</v>
      </c>
      <c r="F209" s="4">
        <f t="shared" ref="F209:J209" ca="1" si="156">F202</f>
        <v>5.9960000000000004</v>
      </c>
      <c r="G209" s="4">
        <f t="shared" ca="1" si="156"/>
        <v>74.48</v>
      </c>
      <c r="H209" s="4">
        <f t="shared" ca="1" si="156"/>
        <v>-9.2870000000000008</v>
      </c>
      <c r="I209" s="4">
        <f t="shared" ca="1" si="156"/>
        <v>-9.048</v>
      </c>
      <c r="J209" s="4">
        <f t="shared" ca="1" si="156"/>
        <v>-9.0670000000000002</v>
      </c>
    </row>
    <row r="210" spans="1:27" x14ac:dyDescent="0.2">
      <c r="D210" s="1" t="s">
        <v>10</v>
      </c>
      <c r="E210" s="4">
        <f ca="1">E203</f>
        <v>-583.548</v>
      </c>
      <c r="F210" s="4">
        <f ca="1">F203</f>
        <v>-369.654</v>
      </c>
      <c r="G210" s="4">
        <f t="shared" ref="G210:J210" ca="1" si="157">G203</f>
        <v>-255.065</v>
      </c>
      <c r="H210" s="4">
        <f t="shared" ca="1" si="157"/>
        <v>-65.388000000000005</v>
      </c>
      <c r="I210" s="4">
        <f t="shared" ca="1" si="157"/>
        <v>31.032</v>
      </c>
      <c r="J210" s="4">
        <f t="shared" ca="1" si="157"/>
        <v>31.099</v>
      </c>
      <c r="K210" s="4">
        <f>L210*1.3</f>
        <v>-79.313000000000002</v>
      </c>
      <c r="L210" s="49">
        <v>-61.01</v>
      </c>
    </row>
    <row r="212" spans="1:27" x14ac:dyDescent="0.2">
      <c r="A212" s="10"/>
      <c r="B212" s="11" t="s">
        <v>59</v>
      </c>
      <c r="C212" s="12" t="s">
        <v>43</v>
      </c>
      <c r="D212" s="10"/>
      <c r="E212" s="13" t="s">
        <v>44</v>
      </c>
      <c r="F212" s="13" t="s">
        <v>45</v>
      </c>
      <c r="G212" s="13" t="s">
        <v>46</v>
      </c>
      <c r="H212" s="13" t="s">
        <v>47</v>
      </c>
      <c r="I212" s="13" t="s">
        <v>48</v>
      </c>
      <c r="J212" s="13" t="s">
        <v>49</v>
      </c>
      <c r="K212" s="13" t="s">
        <v>60</v>
      </c>
      <c r="L212" s="13" t="s">
        <v>61</v>
      </c>
      <c r="M212" s="13" t="s">
        <v>62</v>
      </c>
      <c r="N212" s="13" t="s">
        <v>63</v>
      </c>
      <c r="O212" s="13" t="s">
        <v>64</v>
      </c>
      <c r="P212" s="13" t="s">
        <v>65</v>
      </c>
      <c r="Q212" s="13" t="s">
        <v>66</v>
      </c>
      <c r="R212" s="13" t="s">
        <v>67</v>
      </c>
      <c r="S212" s="10"/>
      <c r="T212" s="10"/>
      <c r="U212" s="10"/>
      <c r="V212" s="10"/>
      <c r="W212" s="10"/>
      <c r="X212" s="10"/>
      <c r="Y212" s="10"/>
      <c r="Z212" s="10"/>
      <c r="AA212" s="10"/>
    </row>
    <row r="213" spans="1:27" x14ac:dyDescent="0.2">
      <c r="A213" s="10"/>
      <c r="B213" s="10"/>
      <c r="C213" s="10"/>
      <c r="D213" s="12" t="s">
        <v>52</v>
      </c>
      <c r="E213" s="14">
        <f t="shared" ref="E213:J213" ca="1" si="158">E199-(E199-E206)/$M196*$M194</f>
        <v>30.97636363636364</v>
      </c>
      <c r="F213" s="14">
        <f t="shared" ca="1" si="158"/>
        <v>19.079272727272727</v>
      </c>
      <c r="G213" s="14">
        <f t="shared" ca="1" si="158"/>
        <v>0.97872727272727278</v>
      </c>
      <c r="H213" s="14">
        <f t="shared" ca="1" si="158"/>
        <v>44.963727272727269</v>
      </c>
      <c r="I213" s="14">
        <f t="shared" ca="1" si="158"/>
        <v>3.8818181818181814E-2</v>
      </c>
      <c r="J213" s="14">
        <f t="shared" ca="1" si="158"/>
        <v>3.8818181818181814E-2</v>
      </c>
      <c r="K213" s="14">
        <f ca="1">(ABS(G213)+ABS(I213))*SIGN(G213)</f>
        <v>1.0175454545454545</v>
      </c>
      <c r="L213" s="14">
        <f ca="1">(ABS(H213)+ABS(J213))*SIGN(H213)</f>
        <v>45.002545454545448</v>
      </c>
      <c r="M213" s="14">
        <f ca="1">(ABS(K213)+0.3*ABS(L213))*SIGN(K213)</f>
        <v>14.518309090909089</v>
      </c>
      <c r="N213" s="14">
        <f t="shared" ref="N213:N217" ca="1" si="159">(ABS(L213)+0.3*ABS(K213))*SIGN(L213)</f>
        <v>45.307809090909082</v>
      </c>
      <c r="O213" s="14">
        <f ca="1">F213+M213</f>
        <v>33.597581818181816</v>
      </c>
      <c r="P213" s="14">
        <f ca="1">F213-M213</f>
        <v>4.5609636363636383</v>
      </c>
      <c r="Q213" s="14">
        <f ca="1">F213+N213</f>
        <v>64.387081818181812</v>
      </c>
      <c r="R213" s="14">
        <f ca="1">F213-N213</f>
        <v>-26.228536363636355</v>
      </c>
      <c r="S213" s="10"/>
      <c r="T213" s="10"/>
      <c r="U213" s="10"/>
      <c r="V213" s="10"/>
      <c r="W213" s="10"/>
      <c r="X213" s="10"/>
      <c r="Y213" s="10"/>
      <c r="Z213" s="10"/>
      <c r="AA213" s="10"/>
    </row>
    <row r="214" spans="1:27" x14ac:dyDescent="0.2">
      <c r="A214" s="10"/>
      <c r="B214" s="10"/>
      <c r="C214" s="10"/>
      <c r="D214" s="12" t="s">
        <v>53</v>
      </c>
      <c r="E214" s="14">
        <f t="shared" ref="E214:J214" ca="1" si="160">E200-(E200-E207)/$M196*$M194</f>
        <v>10.699545454545454</v>
      </c>
      <c r="F214" s="14">
        <f t="shared" ca="1" si="160"/>
        <v>7.3640909090909092</v>
      </c>
      <c r="G214" s="14">
        <f t="shared" ca="1" si="160"/>
        <v>102.40845454545455</v>
      </c>
      <c r="H214" s="14">
        <f t="shared" ca="1" si="160"/>
        <v>-9.3710909090909098</v>
      </c>
      <c r="I214" s="14">
        <f t="shared" ca="1" si="160"/>
        <v>-11.519727272727273</v>
      </c>
      <c r="J214" s="14">
        <f t="shared" ca="1" si="160"/>
        <v>-11.544909090909091</v>
      </c>
      <c r="K214" s="14">
        <f t="shared" ref="K214:K217" ca="1" si="161">(ABS(G214)+ABS(I214))*SIGN(G214)</f>
        <v>113.92818181818183</v>
      </c>
      <c r="L214" s="14">
        <f t="shared" ref="L214:L217" ca="1" si="162">(ABS(H214)+ABS(J214))*SIGN(H214)</f>
        <v>-20.916</v>
      </c>
      <c r="M214" s="14">
        <f t="shared" ref="M214:M216" ca="1" si="163">(ABS(K214)+0.3*ABS(L214))*SIGN(K214)</f>
        <v>120.20298181818183</v>
      </c>
      <c r="N214" s="14">
        <f t="shared" ca="1" si="159"/>
        <v>-55.094454545454553</v>
      </c>
      <c r="O214" s="14">
        <f t="shared" ref="O214:O216" ca="1" si="164">F214+M214</f>
        <v>127.56707272727273</v>
      </c>
      <c r="P214" s="14">
        <f t="shared" ref="P214:P216" ca="1" si="165">F214-M214</f>
        <v>-112.83889090909092</v>
      </c>
      <c r="Q214" s="14">
        <f t="shared" ref="Q214:Q216" ca="1" si="166">F214+N214</f>
        <v>-47.730363636363641</v>
      </c>
      <c r="R214" s="14">
        <f t="shared" ref="R214:R216" ca="1" si="167">F214-N214</f>
        <v>62.458545454545465</v>
      </c>
      <c r="S214" s="10"/>
      <c r="T214" s="10"/>
      <c r="U214" s="10"/>
      <c r="V214" s="10"/>
      <c r="W214" s="10"/>
      <c r="X214" s="10"/>
      <c r="Y214" s="10"/>
      <c r="Z214" s="10"/>
      <c r="AA214" s="10"/>
    </row>
    <row r="215" spans="1:27" x14ac:dyDescent="0.2">
      <c r="A215" s="10"/>
      <c r="B215" s="10"/>
      <c r="C215" s="10"/>
      <c r="D215" s="12" t="s">
        <v>54</v>
      </c>
      <c r="E215" s="14">
        <f t="shared" ref="E215:J215" ca="1" si="168">E201</f>
        <v>23.285</v>
      </c>
      <c r="F215" s="14">
        <f t="shared" ca="1" si="168"/>
        <v>14.346</v>
      </c>
      <c r="G215" s="14">
        <f t="shared" ca="1" si="168"/>
        <v>0.73399999999999999</v>
      </c>
      <c r="H215" s="14">
        <f t="shared" ca="1" si="168"/>
        <v>33.856999999999999</v>
      </c>
      <c r="I215" s="14">
        <f t="shared" ca="1" si="168"/>
        <v>5.0999999999999997E-2</v>
      </c>
      <c r="J215" s="14">
        <f t="shared" ca="1" si="168"/>
        <v>5.0999999999999997E-2</v>
      </c>
      <c r="K215" s="14">
        <f t="shared" ca="1" si="161"/>
        <v>0.78500000000000003</v>
      </c>
      <c r="L215" s="14">
        <f t="shared" ca="1" si="162"/>
        <v>33.908000000000001</v>
      </c>
      <c r="M215" s="14">
        <f t="shared" ca="1" si="163"/>
        <v>10.9574</v>
      </c>
      <c r="N215" s="14">
        <f t="shared" ca="1" si="159"/>
        <v>34.143500000000003</v>
      </c>
      <c r="O215" s="14">
        <f t="shared" ca="1" si="164"/>
        <v>25.3034</v>
      </c>
      <c r="P215" s="14">
        <f t="shared" ca="1" si="165"/>
        <v>3.3886000000000003</v>
      </c>
      <c r="Q215" s="14">
        <f t="shared" ca="1" si="166"/>
        <v>48.489500000000007</v>
      </c>
      <c r="R215" s="14">
        <f t="shared" ca="1" si="167"/>
        <v>-19.797500000000003</v>
      </c>
      <c r="S215" s="10"/>
      <c r="T215" s="10"/>
      <c r="U215" s="10"/>
      <c r="V215" s="10"/>
      <c r="W215" s="10"/>
      <c r="X215" s="10"/>
      <c r="Y215" s="10"/>
      <c r="Z215" s="10"/>
      <c r="AA215" s="10"/>
    </row>
    <row r="216" spans="1:27" x14ac:dyDescent="0.2">
      <c r="A216" s="10"/>
      <c r="B216" s="10"/>
      <c r="C216" s="10"/>
      <c r="D216" s="12" t="s">
        <v>55</v>
      </c>
      <c r="E216" s="14">
        <f t="shared" ref="E216:J216" ca="1" si="169">E202</f>
        <v>8.7780000000000005</v>
      </c>
      <c r="F216" s="14">
        <f t="shared" ca="1" si="169"/>
        <v>5.9960000000000004</v>
      </c>
      <c r="G216" s="14">
        <f t="shared" ca="1" si="169"/>
        <v>74.48</v>
      </c>
      <c r="H216" s="14">
        <f t="shared" ca="1" si="169"/>
        <v>-9.2870000000000008</v>
      </c>
      <c r="I216" s="14">
        <f t="shared" ca="1" si="169"/>
        <v>-9.048</v>
      </c>
      <c r="J216" s="14">
        <f t="shared" ca="1" si="169"/>
        <v>-9.0670000000000002</v>
      </c>
      <c r="K216" s="14">
        <f t="shared" ca="1" si="161"/>
        <v>83.528000000000006</v>
      </c>
      <c r="L216" s="14">
        <f t="shared" ca="1" si="162"/>
        <v>-18.353999999999999</v>
      </c>
      <c r="M216" s="14">
        <f t="shared" ca="1" si="163"/>
        <v>89.034199999999998</v>
      </c>
      <c r="N216" s="14">
        <f t="shared" ca="1" si="159"/>
        <v>-43.412400000000005</v>
      </c>
      <c r="O216" s="14">
        <f t="shared" ca="1" si="164"/>
        <v>95.030199999999994</v>
      </c>
      <c r="P216" s="14">
        <f t="shared" ca="1" si="165"/>
        <v>-83.038200000000003</v>
      </c>
      <c r="Q216" s="14">
        <f t="shared" ca="1" si="166"/>
        <v>-37.416400000000003</v>
      </c>
      <c r="R216" s="14">
        <f t="shared" ca="1" si="167"/>
        <v>49.408400000000007</v>
      </c>
      <c r="S216" s="10"/>
      <c r="T216" s="10"/>
      <c r="U216" s="10"/>
      <c r="V216" s="10"/>
      <c r="W216" s="10"/>
      <c r="X216" s="10"/>
      <c r="Y216" s="10"/>
      <c r="Z216" s="10"/>
      <c r="AA216" s="10"/>
    </row>
    <row r="217" spans="1:27" x14ac:dyDescent="0.2">
      <c r="A217" s="10"/>
      <c r="B217" s="10"/>
      <c r="C217" s="10"/>
      <c r="D217" s="12" t="s">
        <v>10</v>
      </c>
      <c r="E217" s="14">
        <f ca="1">E203+K203</f>
        <v>-641.80100000000004</v>
      </c>
      <c r="F217" s="14">
        <f ca="1">F203+L203</f>
        <v>-414.464</v>
      </c>
      <c r="G217" s="14">
        <f ca="1">G203</f>
        <v>-255.065</v>
      </c>
      <c r="H217" s="14">
        <f t="shared" ref="H217:J217" ca="1" si="170">H203</f>
        <v>-65.388000000000005</v>
      </c>
      <c r="I217" s="14">
        <f t="shared" ca="1" si="170"/>
        <v>31.032</v>
      </c>
      <c r="J217" s="14">
        <f t="shared" ca="1" si="170"/>
        <v>31.099</v>
      </c>
      <c r="K217" s="14">
        <f t="shared" ca="1" si="161"/>
        <v>-286.09699999999998</v>
      </c>
      <c r="L217" s="14">
        <f t="shared" ca="1" si="162"/>
        <v>-96.487000000000009</v>
      </c>
      <c r="M217" s="14">
        <f ca="1">(ABS(K217)+0.3*ABS(L217))*SIGN(K217)</f>
        <v>-315.04309999999998</v>
      </c>
      <c r="N217" s="14">
        <f t="shared" ca="1" si="159"/>
        <v>-182.31610000000001</v>
      </c>
      <c r="O217" s="14">
        <f ca="1">F217+M217</f>
        <v>-729.50710000000004</v>
      </c>
      <c r="P217" s="14">
        <f ca="1">F217-M217</f>
        <v>-99.420900000000017</v>
      </c>
      <c r="Q217" s="14">
        <f ca="1">F217+N217</f>
        <v>-596.78009999999995</v>
      </c>
      <c r="R217" s="14">
        <f ca="1">F217-N217</f>
        <v>-232.14789999999999</v>
      </c>
      <c r="S217" s="10"/>
      <c r="T217" s="10"/>
      <c r="U217" s="10"/>
      <c r="V217" s="10"/>
      <c r="W217" s="10"/>
      <c r="X217" s="10"/>
      <c r="Y217" s="10"/>
      <c r="Z217" s="10"/>
      <c r="AA217" s="10"/>
    </row>
    <row r="218" spans="1:27" x14ac:dyDescent="0.2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</row>
    <row r="219" spans="1:27" x14ac:dyDescent="0.2">
      <c r="A219" s="10"/>
      <c r="B219" s="11" t="s">
        <v>59</v>
      </c>
      <c r="C219" s="12" t="s">
        <v>58</v>
      </c>
      <c r="D219" s="10"/>
      <c r="E219" s="13" t="s">
        <v>44</v>
      </c>
      <c r="F219" s="13" t="s">
        <v>45</v>
      </c>
      <c r="G219" s="13" t="s">
        <v>46</v>
      </c>
      <c r="H219" s="13" t="s">
        <v>47</v>
      </c>
      <c r="I219" s="13" t="s">
        <v>48</v>
      </c>
      <c r="J219" s="13" t="s">
        <v>49</v>
      </c>
      <c r="K219" s="13" t="s">
        <v>60</v>
      </c>
      <c r="L219" s="13" t="s">
        <v>61</v>
      </c>
      <c r="M219" s="13" t="s">
        <v>62</v>
      </c>
      <c r="N219" s="13" t="s">
        <v>63</v>
      </c>
      <c r="O219" s="13" t="s">
        <v>64</v>
      </c>
      <c r="P219" s="13" t="s">
        <v>65</v>
      </c>
      <c r="Q219" s="13" t="s">
        <v>66</v>
      </c>
      <c r="R219" s="13" t="s">
        <v>67</v>
      </c>
      <c r="S219" s="10"/>
      <c r="T219" s="10"/>
      <c r="U219" s="10"/>
      <c r="V219" s="10"/>
      <c r="W219" s="10"/>
      <c r="X219" s="10"/>
      <c r="Y219" s="10"/>
      <c r="Z219" s="10"/>
      <c r="AA219" s="10"/>
    </row>
    <row r="220" spans="1:27" x14ac:dyDescent="0.2">
      <c r="A220" s="10"/>
      <c r="B220" s="10"/>
      <c r="C220" s="10"/>
      <c r="D220" s="12" t="s">
        <v>52</v>
      </c>
      <c r="E220" s="14">
        <f t="shared" ref="E220:J220" ca="1" si="171">E206+(E199-E206)/$M196*$M195</f>
        <v>-31.894363636363639</v>
      </c>
      <c r="F220" s="14">
        <f t="shared" ca="1" si="171"/>
        <v>-19.654272727272726</v>
      </c>
      <c r="G220" s="14">
        <f t="shared" ca="1" si="171"/>
        <v>-1.0037272727272728</v>
      </c>
      <c r="H220" s="14">
        <f t="shared" ca="1" si="171"/>
        <v>-46.469727272727269</v>
      </c>
      <c r="I220" s="14">
        <f t="shared" ca="1" si="171"/>
        <v>-9.7818181818181818E-2</v>
      </c>
      <c r="J220" s="14">
        <f t="shared" ca="1" si="171"/>
        <v>-9.7818181818181818E-2</v>
      </c>
      <c r="K220" s="14">
        <f ca="1">(ABS(G220)+ABS(I220))*SIGN(G220)</f>
        <v>-1.1015454545454546</v>
      </c>
      <c r="L220" s="14">
        <f ca="1">(ABS(H220)+ABS(J220))*SIGN(H220)</f>
        <v>-46.567545454545453</v>
      </c>
      <c r="M220" s="14">
        <f t="shared" ref="M220:M224" ca="1" si="172">(ABS(K220)+0.3*ABS(L220))*SIGN(K220)</f>
        <v>-15.07180909090909</v>
      </c>
      <c r="N220" s="14">
        <f t="shared" ref="N220:N224" ca="1" si="173">(ABS(L220)+0.3*ABS(K220))*SIGN(L220)</f>
        <v>-46.898009090909092</v>
      </c>
      <c r="O220" s="14">
        <f ca="1">F220+M220</f>
        <v>-34.726081818181818</v>
      </c>
      <c r="P220" s="14">
        <f ca="1">F220-M220</f>
        <v>-4.5824636363636362</v>
      </c>
      <c r="Q220" s="14">
        <f ca="1">F220+N220</f>
        <v>-66.552281818181825</v>
      </c>
      <c r="R220" s="14">
        <f ca="1">F220-N220</f>
        <v>27.243736363636366</v>
      </c>
      <c r="S220" s="10"/>
      <c r="T220" s="10"/>
      <c r="U220" s="10"/>
      <c r="V220" s="10"/>
      <c r="W220" s="10"/>
      <c r="X220" s="10"/>
      <c r="Y220" s="10"/>
      <c r="Z220" s="10"/>
      <c r="AA220" s="10"/>
    </row>
    <row r="221" spans="1:27" x14ac:dyDescent="0.2">
      <c r="A221" s="10"/>
      <c r="B221" s="10"/>
      <c r="C221" s="10"/>
      <c r="D221" s="12" t="s">
        <v>53</v>
      </c>
      <c r="E221" s="14">
        <f t="shared" ref="E221:J221" ca="1" si="174">E207+(E200-E207)/$M196*$M195</f>
        <v>-13.001545454545454</v>
      </c>
      <c r="F221" s="14">
        <f t="shared" ca="1" si="174"/>
        <v>-8.8260909090909081</v>
      </c>
      <c r="G221" s="14">
        <f t="shared" ca="1" si="174"/>
        <v>-99.637454545454545</v>
      </c>
      <c r="H221" s="14">
        <f t="shared" ca="1" si="174"/>
        <v>15.900090909090908</v>
      </c>
      <c r="I221" s="14">
        <f t="shared" ca="1" si="174"/>
        <v>12.908727272727273</v>
      </c>
      <c r="J221" s="14">
        <f t="shared" ca="1" si="174"/>
        <v>12.935909090909092</v>
      </c>
      <c r="K221" s="14">
        <f t="shared" ref="K221:K224" ca="1" si="175">(ABS(G221)+ABS(I221))*SIGN(G221)</f>
        <v>-112.54618181818182</v>
      </c>
      <c r="L221" s="14">
        <f t="shared" ref="L221:L224" ca="1" si="176">(ABS(H221)+ABS(J221))*SIGN(H221)</f>
        <v>28.835999999999999</v>
      </c>
      <c r="M221" s="14">
        <f t="shared" ca="1" si="172"/>
        <v>-121.19698181818183</v>
      </c>
      <c r="N221" s="14">
        <f t="shared" ca="1" si="173"/>
        <v>62.599854545454541</v>
      </c>
      <c r="O221" s="14">
        <f t="shared" ref="O221:O223" ca="1" si="177">F221+M221</f>
        <v>-130.02307272727273</v>
      </c>
      <c r="P221" s="14">
        <f t="shared" ref="P221:P223" ca="1" si="178">F221-M221</f>
        <v>112.37089090909092</v>
      </c>
      <c r="Q221" s="14">
        <f t="shared" ref="Q221:Q223" ca="1" si="179">F221+N221</f>
        <v>53.773763636363633</v>
      </c>
      <c r="R221" s="14">
        <f t="shared" ref="R221:R223" ca="1" si="180">F221-N221</f>
        <v>-71.425945454545456</v>
      </c>
      <c r="S221" s="10"/>
      <c r="T221" s="10"/>
      <c r="U221" s="10"/>
      <c r="V221" s="10"/>
      <c r="W221" s="10"/>
      <c r="X221" s="10"/>
      <c r="Y221" s="10"/>
      <c r="Z221" s="10"/>
      <c r="AA221" s="10"/>
    </row>
    <row r="222" spans="1:27" x14ac:dyDescent="0.2">
      <c r="A222" s="10"/>
      <c r="B222" s="10"/>
      <c r="C222" s="10"/>
      <c r="D222" s="12" t="s">
        <v>54</v>
      </c>
      <c r="E222" s="14">
        <f ca="1">E215</f>
        <v>23.285</v>
      </c>
      <c r="F222" s="14">
        <f t="shared" ref="F222:J222" ca="1" si="181">F215</f>
        <v>14.346</v>
      </c>
      <c r="G222" s="14">
        <f t="shared" ca="1" si="181"/>
        <v>0.73399999999999999</v>
      </c>
      <c r="H222" s="14">
        <f t="shared" ca="1" si="181"/>
        <v>33.856999999999999</v>
      </c>
      <c r="I222" s="14">
        <f t="shared" ca="1" si="181"/>
        <v>5.0999999999999997E-2</v>
      </c>
      <c r="J222" s="14">
        <f t="shared" ca="1" si="181"/>
        <v>5.0999999999999997E-2</v>
      </c>
      <c r="K222" s="14">
        <f t="shared" ca="1" si="175"/>
        <v>0.78500000000000003</v>
      </c>
      <c r="L222" s="14">
        <f t="shared" ca="1" si="176"/>
        <v>33.908000000000001</v>
      </c>
      <c r="M222" s="14">
        <f t="shared" ca="1" si="172"/>
        <v>10.9574</v>
      </c>
      <c r="N222" s="14">
        <f t="shared" ca="1" si="173"/>
        <v>34.143500000000003</v>
      </c>
      <c r="O222" s="14">
        <f t="shared" ca="1" si="177"/>
        <v>25.3034</v>
      </c>
      <c r="P222" s="14">
        <f t="shared" ca="1" si="178"/>
        <v>3.3886000000000003</v>
      </c>
      <c r="Q222" s="14">
        <f t="shared" ca="1" si="179"/>
        <v>48.489500000000007</v>
      </c>
      <c r="R222" s="14">
        <f t="shared" ca="1" si="180"/>
        <v>-19.797500000000003</v>
      </c>
      <c r="S222" s="10"/>
      <c r="T222" s="10"/>
      <c r="U222" s="10"/>
      <c r="V222" s="10"/>
      <c r="W222" s="10"/>
      <c r="X222" s="10"/>
      <c r="Y222" s="10"/>
      <c r="Z222" s="10"/>
      <c r="AA222" s="10"/>
    </row>
    <row r="223" spans="1:27" x14ac:dyDescent="0.2">
      <c r="A223" s="10"/>
      <c r="B223" s="10"/>
      <c r="C223" s="10"/>
      <c r="D223" s="12" t="s">
        <v>55</v>
      </c>
      <c r="E223" s="14">
        <f ca="1">E216</f>
        <v>8.7780000000000005</v>
      </c>
      <c r="F223" s="14">
        <f t="shared" ref="F223:J223" ca="1" si="182">F216</f>
        <v>5.9960000000000004</v>
      </c>
      <c r="G223" s="14">
        <f t="shared" ca="1" si="182"/>
        <v>74.48</v>
      </c>
      <c r="H223" s="14">
        <f t="shared" ca="1" si="182"/>
        <v>-9.2870000000000008</v>
      </c>
      <c r="I223" s="14">
        <f t="shared" ca="1" si="182"/>
        <v>-9.048</v>
      </c>
      <c r="J223" s="14">
        <f t="shared" ca="1" si="182"/>
        <v>-9.0670000000000002</v>
      </c>
      <c r="K223" s="14">
        <f t="shared" ca="1" si="175"/>
        <v>83.528000000000006</v>
      </c>
      <c r="L223" s="14">
        <f t="shared" ca="1" si="176"/>
        <v>-18.353999999999999</v>
      </c>
      <c r="M223" s="14">
        <f t="shared" ca="1" si="172"/>
        <v>89.034199999999998</v>
      </c>
      <c r="N223" s="14">
        <f t="shared" ca="1" si="173"/>
        <v>-43.412400000000005</v>
      </c>
      <c r="O223" s="14">
        <f t="shared" ca="1" si="177"/>
        <v>95.030199999999994</v>
      </c>
      <c r="P223" s="14">
        <f t="shared" ca="1" si="178"/>
        <v>-83.038200000000003</v>
      </c>
      <c r="Q223" s="14">
        <f t="shared" ca="1" si="179"/>
        <v>-37.416400000000003</v>
      </c>
      <c r="R223" s="14">
        <f t="shared" ca="1" si="180"/>
        <v>49.408400000000007</v>
      </c>
      <c r="S223" s="10"/>
      <c r="T223" s="10"/>
      <c r="U223" s="10"/>
      <c r="V223" s="10"/>
      <c r="W223" s="10"/>
      <c r="X223" s="10"/>
      <c r="Y223" s="10"/>
      <c r="Z223" s="10"/>
      <c r="AA223" s="10"/>
    </row>
    <row r="224" spans="1:27" x14ac:dyDescent="0.2">
      <c r="A224" s="10"/>
      <c r="B224" s="10"/>
      <c r="C224" s="10"/>
      <c r="D224" s="12" t="s">
        <v>10</v>
      </c>
      <c r="E224" s="14">
        <f ca="1">E210+K210</f>
        <v>-662.86099999999999</v>
      </c>
      <c r="F224" s="14">
        <f ca="1">F210+L210</f>
        <v>-430.66399999999999</v>
      </c>
      <c r="G224" s="14">
        <f t="shared" ref="G224:J224" ca="1" si="183">G210</f>
        <v>-255.065</v>
      </c>
      <c r="H224" s="14">
        <f t="shared" ca="1" si="183"/>
        <v>-65.388000000000005</v>
      </c>
      <c r="I224" s="14">
        <f t="shared" ca="1" si="183"/>
        <v>31.032</v>
      </c>
      <c r="J224" s="14">
        <f t="shared" ca="1" si="183"/>
        <v>31.099</v>
      </c>
      <c r="K224" s="14">
        <f t="shared" ca="1" si="175"/>
        <v>-286.09699999999998</v>
      </c>
      <c r="L224" s="14">
        <f t="shared" ca="1" si="176"/>
        <v>-96.487000000000009</v>
      </c>
      <c r="M224" s="14">
        <f t="shared" ca="1" si="172"/>
        <v>-315.04309999999998</v>
      </c>
      <c r="N224" s="14">
        <f t="shared" ca="1" si="173"/>
        <v>-182.31610000000001</v>
      </c>
      <c r="O224" s="14">
        <f ca="1">F224+M224</f>
        <v>-745.70709999999997</v>
      </c>
      <c r="P224" s="14">
        <f ca="1">F224-M224</f>
        <v>-115.62090000000001</v>
      </c>
      <c r="Q224" s="14">
        <f ca="1">F224+N224</f>
        <v>-612.98009999999999</v>
      </c>
      <c r="R224" s="14">
        <f ca="1">F224-N224</f>
        <v>-248.34789999999998</v>
      </c>
      <c r="S224" s="10"/>
      <c r="T224" s="10"/>
      <c r="U224" s="10"/>
      <c r="V224" s="10"/>
      <c r="W224" s="10"/>
      <c r="X224" s="10"/>
      <c r="Y224" s="10"/>
      <c r="Z224" s="10"/>
      <c r="AA224" s="10"/>
    </row>
    <row r="225" spans="1:31" x14ac:dyDescent="0.2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58" t="s">
        <v>113</v>
      </c>
      <c r="AA225" s="58"/>
      <c r="AB225" s="58"/>
      <c r="AC225" s="58" t="s">
        <v>114</v>
      </c>
      <c r="AD225" s="58"/>
      <c r="AE225" s="58"/>
    </row>
    <row r="226" spans="1:31" x14ac:dyDescent="0.2">
      <c r="A226" s="12" t="s">
        <v>19</v>
      </c>
      <c r="B226" s="11" t="s">
        <v>59</v>
      </c>
      <c r="C226" s="12" t="s">
        <v>43</v>
      </c>
      <c r="D226" s="10"/>
      <c r="E226" s="15" t="s">
        <v>44</v>
      </c>
      <c r="F226" s="13" t="s">
        <v>64</v>
      </c>
      <c r="G226" s="13" t="s">
        <v>65</v>
      </c>
      <c r="H226" s="13" t="s">
        <v>66</v>
      </c>
      <c r="I226" s="13" t="s">
        <v>67</v>
      </c>
      <c r="J226" s="13" t="s">
        <v>68</v>
      </c>
      <c r="K226" s="15" t="s">
        <v>64</v>
      </c>
      <c r="L226" s="15" t="s">
        <v>65</v>
      </c>
      <c r="M226" s="15" t="s">
        <v>66</v>
      </c>
      <c r="N226" s="15" t="s">
        <v>67</v>
      </c>
      <c r="O226" s="10"/>
      <c r="P226" s="13" t="s">
        <v>44</v>
      </c>
      <c r="Q226" s="13" t="s">
        <v>64</v>
      </c>
      <c r="R226" s="13" t="s">
        <v>65</v>
      </c>
      <c r="S226" s="13" t="s">
        <v>66</v>
      </c>
      <c r="T226" s="13" t="s">
        <v>67</v>
      </c>
      <c r="U226" s="13" t="s">
        <v>11</v>
      </c>
      <c r="V226" s="16" t="s">
        <v>69</v>
      </c>
      <c r="W226" s="7" t="s">
        <v>70</v>
      </c>
      <c r="X226" s="7" t="s">
        <v>71</v>
      </c>
      <c r="Y226" s="8"/>
      <c r="Z226" t="s">
        <v>110</v>
      </c>
      <c r="AA226" t="s">
        <v>111</v>
      </c>
      <c r="AB226" t="s">
        <v>112</v>
      </c>
      <c r="AC226" t="s">
        <v>110</v>
      </c>
      <c r="AD226" t="s">
        <v>111</v>
      </c>
      <c r="AE226" t="s">
        <v>112</v>
      </c>
    </row>
    <row r="227" spans="1:31" x14ac:dyDescent="0.2">
      <c r="A227" s="1">
        <f ca="1">B194</f>
        <v>23</v>
      </c>
      <c r="D227" s="1" t="s">
        <v>52</v>
      </c>
      <c r="E227" s="17">
        <f ca="1">E213</f>
        <v>30.97636363636364</v>
      </c>
      <c r="F227" s="4">
        <f t="shared" ref="F227:F228" ca="1" si="184">O213</f>
        <v>33.597581818181816</v>
      </c>
      <c r="G227" s="4">
        <f t="shared" ref="G227:G228" ca="1" si="185">P213</f>
        <v>4.5609636363636383</v>
      </c>
      <c r="H227" s="18">
        <f t="shared" ref="H227:H228" ca="1" si="186">Q213</f>
        <v>64.387081818181812</v>
      </c>
      <c r="I227" s="18">
        <f t="shared" ref="I227:I228" ca="1" si="187">R213</f>
        <v>-26.228536363636355</v>
      </c>
      <c r="J227" s="4">
        <f>INDEX($N$33:$N$44,MATCH(A229,$L$33:$L$44,-1),1)</f>
        <v>80.389920000000004</v>
      </c>
      <c r="K227" s="17">
        <f ca="1">MAX(ABS(F227),IF(J227="---",0,0.3*J227))</f>
        <v>33.597581818181816</v>
      </c>
      <c r="L227" s="17">
        <f ca="1">MAX(ABS(G227),IF(J227="---",0,0.3*J227))</f>
        <v>24.116976000000001</v>
      </c>
      <c r="M227" s="17">
        <f ca="1">MAX(ABS(H227),J227)</f>
        <v>80.389920000000004</v>
      </c>
      <c r="N227" s="17">
        <f ca="1">MAX(ABS(I227),J227)</f>
        <v>80.389920000000004</v>
      </c>
      <c r="O227" s="6" t="s">
        <v>72</v>
      </c>
      <c r="P227" s="19">
        <f ca="1">MAX(E227-$Z195*(1-((0.48*$Z194+E229)/(0.48*$Z194))^2),0)/(($F195-2*$F196)*$O$2)*1000</f>
        <v>0</v>
      </c>
      <c r="Q227" s="19">
        <f ca="1">MAX(K227-$Z195*(1-((0.48*$Z194+K229)/(0.48*$Z194))^2),0)/(($F195-2*$F196)*$O$2)*1000</f>
        <v>0</v>
      </c>
      <c r="R227" s="19">
        <f ca="1">MAX(L227-$Z195*(1-((0.48*$Z194+L229)/(0.48*$Z194))^2),0)/(($F195-2*$F196)*$O$2)*1000</f>
        <v>1.1218996483415555</v>
      </c>
      <c r="S227" s="19">
        <f ca="1">MAX(M227-$Z195*(1-((0.48*$Z194+M229)/(0.48*$Z194))^2),0)/(($F195-2*$F196)*$O$2)*1000</f>
        <v>0.84100209651390767</v>
      </c>
      <c r="T227" s="19">
        <f ca="1">MAX(N227-$Z195*(1-((0.48*$Z194+N229)/(0.48*$Z194))^2),0)/(($F195-2*$F196)*$O$2)*1000</f>
        <v>5.5809173779874657</v>
      </c>
      <c r="U227" s="17">
        <f ca="1">MAX(P227:T227)</f>
        <v>5.5809173779874657</v>
      </c>
      <c r="V227" s="49">
        <f>AB229</f>
        <v>10.304423903774522</v>
      </c>
      <c r="W227" s="8">
        <f>2*V227*$O$2/10</f>
        <v>806.43317507800612</v>
      </c>
      <c r="X227" s="4">
        <f>W227*(F195-2*F196)/200</f>
        <v>88.707649258580673</v>
      </c>
      <c r="Y227" s="52"/>
      <c r="Z227">
        <v>2</v>
      </c>
      <c r="AA227">
        <v>20</v>
      </c>
      <c r="AB227">
        <f>((PI()*(AA227/10)^2)/4)*Z227</f>
        <v>6.2831853071795862</v>
      </c>
      <c r="AC227">
        <v>3</v>
      </c>
      <c r="AD227">
        <v>20</v>
      </c>
      <c r="AE227">
        <f>((PI()*(AD227/10)^2)/4)*AC227</f>
        <v>9.4247779607693793</v>
      </c>
    </row>
    <row r="228" spans="1:31" x14ac:dyDescent="0.2">
      <c r="A228" s="12" t="s">
        <v>29</v>
      </c>
      <c r="D228" s="1" t="s">
        <v>53</v>
      </c>
      <c r="E228" s="17">
        <f ca="1">E214</f>
        <v>10.699545454545454</v>
      </c>
      <c r="F228" s="18">
        <f t="shared" ca="1" si="184"/>
        <v>127.56707272727273</v>
      </c>
      <c r="G228" s="18">
        <f t="shared" ca="1" si="185"/>
        <v>-112.83889090909092</v>
      </c>
      <c r="H228" s="4">
        <f t="shared" ca="1" si="186"/>
        <v>-47.730363636363641</v>
      </c>
      <c r="I228" s="4">
        <f t="shared" ca="1" si="187"/>
        <v>62.458545454545465</v>
      </c>
      <c r="J228" s="4">
        <f>INDEX($O$33:$O$44,MATCH(A229,$L$33:$L$44,-1),1)</f>
        <v>164.24771999999999</v>
      </c>
      <c r="K228" s="17">
        <f ca="1">MAX(ABS(F228),J228)</f>
        <v>164.24771999999999</v>
      </c>
      <c r="L228" s="17">
        <f ca="1">MAX(ABS(G228),J228)</f>
        <v>164.24771999999999</v>
      </c>
      <c r="M228" s="17">
        <f ca="1">MAX(ABS(H228),IF(J228="---",0,0.3*J228))</f>
        <v>49.274315999999992</v>
      </c>
      <c r="N228" s="17">
        <f ca="1">MAX(ABS(I228),IF(J228="---",0,0.3*J228))</f>
        <v>62.458545454545465</v>
      </c>
      <c r="O228" s="6" t="s">
        <v>73</v>
      </c>
      <c r="P228" s="19">
        <f ca="1">MAX(E228-$Z196*(1-((0.48*$Z194+E229)/(0.48*$Z194))^2),0)/(($F194-2*$F196)*$O$2)*1000</f>
        <v>0</v>
      </c>
      <c r="Q228" s="19">
        <f ca="1">MAX(K228-$Z196*(1-((0.48*$Z194+K229)/(0.48*$Z194))^2),0)/(($F194-2*$F196)*$O$2)*1000</f>
        <v>0</v>
      </c>
      <c r="R228" s="19">
        <f ca="1">MAX(L228-$Z196*(1-((0.48*$Z194+L229)/(0.48*$Z194))^2),0)/(($F194-2*$F196)*$O$2)*1000</f>
        <v>4.4612438986486742</v>
      </c>
      <c r="S228" s="19">
        <f ca="1">MAX(M228-$Z196*(1-((0.48*$Z194+M229)/(0.48*$Z194))^2),0)/(($F194-2*$F196)*$O$2)*1000</f>
        <v>0</v>
      </c>
      <c r="T228" s="19">
        <f ca="1">MAX(N228-$Z196*(1-((0.48*$Z194+N229)/(0.48*$Z194))^2),0)/(($F194-2*$F196)*$O$2)*1000</f>
        <v>0</v>
      </c>
      <c r="U228" s="17">
        <f ca="1">MAX(P228:T228)</f>
        <v>4.4612438986486742</v>
      </c>
      <c r="V228" s="49">
        <f>AE229</f>
        <v>9.4247779607693793</v>
      </c>
      <c r="W228" s="8">
        <f>2*V228*$O$2/10</f>
        <v>737.591318668908</v>
      </c>
      <c r="X228" s="4">
        <f>W228*(F194-2*F196)/200</f>
        <v>265.53287472080689</v>
      </c>
      <c r="Y228" s="52"/>
      <c r="Z228">
        <v>2</v>
      </c>
      <c r="AA228">
        <v>16</v>
      </c>
      <c r="AB228">
        <f>((PI()*(AA228/10)^2)/4)*Z228</f>
        <v>4.0212385965949355</v>
      </c>
      <c r="AC228">
        <v>0</v>
      </c>
      <c r="AD228">
        <v>16</v>
      </c>
      <c r="AE228">
        <f>((PI()*(AD228/10)^2)/4)*AC228</f>
        <v>0</v>
      </c>
    </row>
    <row r="229" spans="1:31" x14ac:dyDescent="0.2">
      <c r="A229" s="1">
        <f>B195</f>
        <v>2</v>
      </c>
      <c r="D229" s="1" t="s">
        <v>10</v>
      </c>
      <c r="E229" s="20">
        <f ca="1">E217</f>
        <v>-641.80100000000004</v>
      </c>
      <c r="F229" s="8">
        <f ca="1">O217</f>
        <v>-729.50710000000004</v>
      </c>
      <c r="G229" s="8">
        <f ca="1">P217</f>
        <v>-99.420900000000017</v>
      </c>
      <c r="H229" s="8">
        <f ca="1">Q217</f>
        <v>-596.78009999999995</v>
      </c>
      <c r="I229" s="8">
        <f ca="1">R217</f>
        <v>-232.14789999999999</v>
      </c>
      <c r="K229" s="17">
        <f ca="1">F229</f>
        <v>-729.50710000000004</v>
      </c>
      <c r="L229" s="17">
        <f t="shared" ref="L229" ca="1" si="188">G229</f>
        <v>-99.420900000000017</v>
      </c>
      <c r="M229" s="17">
        <f t="shared" ref="M229" ca="1" si="189">H229</f>
        <v>-596.78009999999995</v>
      </c>
      <c r="N229" s="17">
        <f t="shared" ref="N229" ca="1" si="190">I229</f>
        <v>-232.14789999999999</v>
      </c>
      <c r="AB229">
        <f>SUM(AB227:AB228)</f>
        <v>10.304423903774522</v>
      </c>
      <c r="AE229">
        <f>SUM(AE227:AE228)</f>
        <v>9.4247779607693793</v>
      </c>
    </row>
    <row r="230" spans="1:31" x14ac:dyDescent="0.2">
      <c r="D230" s="7" t="s">
        <v>74</v>
      </c>
      <c r="E230" s="4">
        <f ca="1">($Z195+$X227)*(1-ABS((0.48*$Z194+E229)/(0.48*$Z194+$W227))^(1+1/(1+$W227/$Z194)))</f>
        <v>169.73036831551201</v>
      </c>
      <c r="K230" s="4">
        <f ca="1">($Z195+$X227)*(1-ABS((0.48*$Z194+K229)/(0.48*$Z194+$W227))^(1+1/(1+$W227/$Z194)))</f>
        <v>176.11904905459573</v>
      </c>
      <c r="L230" s="4">
        <f ca="1">($Z195+$X227)*(1-ABS((0.48*$Z194+L229)/(0.48*$Z194+$W227))^(1+1/(1+$W227/$Z194)))</f>
        <v>119.94970845053399</v>
      </c>
      <c r="M230" s="4">
        <f ca="1">($Z195+$X227)*(1-ABS((0.48*$Z194+M229)/(0.48*$Z194+$W227))^(1+1/(1+$W227/$Z194)))</f>
        <v>166.26614446505474</v>
      </c>
      <c r="N230" s="4">
        <f ca="1">($Z195+$X227)*(1-ABS((0.48*$Z194+N229)/(0.48*$Z194+$W227))^(1+1/(1+$W227/$Z194)))</f>
        <v>133.72293264332089</v>
      </c>
    </row>
    <row r="231" spans="1:31" x14ac:dyDescent="0.2">
      <c r="D231" s="7" t="s">
        <v>75</v>
      </c>
      <c r="E231" s="4">
        <f ca="1">($Z196+$X228)*(1-ABS((0.48*$Z194+E229)/(0.48*$Z194+$W228))^(1+1/(1+$W228/$Z194)))</f>
        <v>471.17247243911521</v>
      </c>
      <c r="K231" s="4">
        <f ca="1">($Z196+$X228)*(1-ABS((0.48*$Z194+K229)/(0.48*$Z194+$W228))^(1+1/(1+$W228/$Z194)))</f>
        <v>489.94524751091092</v>
      </c>
      <c r="L231" s="4">
        <f ca="1">($Z196+$X228)*(1-ABS((0.48*$Z194+L229)/(0.48*$Z194+$W228))^(1+1/(1+$W228/$Z194)))</f>
        <v>324.31921818941083</v>
      </c>
      <c r="M231" s="4">
        <f ca="1">($Z196+$X228)*(1-ABS((0.48*$Z194+M229)/(0.48*$Z194+$W228))^(1+1/(1+$W228/$Z194)))</f>
        <v>460.98378883517313</v>
      </c>
      <c r="N231" s="4">
        <f ca="1">($Z196+$X228)*(1-ABS((0.48*$Z194+N229)/(0.48*$Z194+$W228))^(1+1/(1+$W228/$Z194)))</f>
        <v>365.03005486970341</v>
      </c>
    </row>
    <row r="232" spans="1:31" x14ac:dyDescent="0.2">
      <c r="A232" t="str">
        <f ca="1">IF(MAX(E232:N232)&gt;1,"non verificato","verificato")</f>
        <v>verificato</v>
      </c>
      <c r="D232" s="7" t="s">
        <v>76</v>
      </c>
      <c r="E232" s="3">
        <f ca="1">ABS(E227/E230)^1.5+ABS(E228/E231)^1.5</f>
        <v>8.1388176728929326E-2</v>
      </c>
      <c r="K232" s="3">
        <f t="shared" ref="K232:N232" ca="1" si="191">ABS(K227/K230)^1.5+ABS(K228/K231)^1.5</f>
        <v>0.27742159522643739</v>
      </c>
      <c r="L232" s="3">
        <f t="shared" ca="1" si="191"/>
        <v>0.45055842800523138</v>
      </c>
      <c r="M232" s="3">
        <f t="shared" ca="1" si="191"/>
        <v>0.37114558311218704</v>
      </c>
      <c r="N232" s="3">
        <f t="shared" ca="1" si="191"/>
        <v>0.53689295403921022</v>
      </c>
    </row>
    <row r="233" spans="1:31" x14ac:dyDescent="0.2">
      <c r="Z233" s="58" t="s">
        <v>113</v>
      </c>
      <c r="AA233" s="58"/>
      <c r="AB233" s="58"/>
      <c r="AC233" s="58" t="s">
        <v>114</v>
      </c>
      <c r="AD233" s="58"/>
      <c r="AE233" s="58"/>
    </row>
    <row r="234" spans="1:31" x14ac:dyDescent="0.2">
      <c r="B234" s="9" t="s">
        <v>59</v>
      </c>
      <c r="C234" s="1" t="s">
        <v>58</v>
      </c>
      <c r="D234" s="10"/>
      <c r="E234" s="15" t="s">
        <v>44</v>
      </c>
      <c r="F234" s="13" t="s">
        <v>64</v>
      </c>
      <c r="G234" s="13" t="s">
        <v>65</v>
      </c>
      <c r="H234" s="13" t="s">
        <v>66</v>
      </c>
      <c r="I234" s="13" t="s">
        <v>67</v>
      </c>
      <c r="J234" s="13" t="s">
        <v>68</v>
      </c>
      <c r="K234" s="15" t="s">
        <v>64</v>
      </c>
      <c r="L234" s="15" t="s">
        <v>65</v>
      </c>
      <c r="M234" s="15" t="s">
        <v>66</v>
      </c>
      <c r="N234" s="15" t="s">
        <v>67</v>
      </c>
      <c r="O234" s="10"/>
      <c r="P234" s="13" t="s">
        <v>44</v>
      </c>
      <c r="Q234" s="13" t="s">
        <v>64</v>
      </c>
      <c r="R234" s="13" t="s">
        <v>65</v>
      </c>
      <c r="S234" s="13" t="s">
        <v>66</v>
      </c>
      <c r="T234" s="13" t="s">
        <v>67</v>
      </c>
      <c r="U234" s="13" t="s">
        <v>11</v>
      </c>
      <c r="V234" s="16" t="s">
        <v>69</v>
      </c>
      <c r="W234" s="7" t="s">
        <v>70</v>
      </c>
      <c r="X234" s="7" t="s">
        <v>71</v>
      </c>
      <c r="Z234" t="s">
        <v>110</v>
      </c>
      <c r="AA234" t="s">
        <v>111</v>
      </c>
      <c r="AB234" t="s">
        <v>112</v>
      </c>
      <c r="AC234" t="s">
        <v>110</v>
      </c>
      <c r="AD234" t="s">
        <v>111</v>
      </c>
      <c r="AE234" t="s">
        <v>112</v>
      </c>
    </row>
    <row r="235" spans="1:31" x14ac:dyDescent="0.2">
      <c r="D235" s="1" t="s">
        <v>52</v>
      </c>
      <c r="E235" s="17">
        <f ca="1">E220</f>
        <v>-31.894363636363639</v>
      </c>
      <c r="F235" s="4">
        <f t="shared" ref="F235:F236" ca="1" si="192">O220</f>
        <v>-34.726081818181818</v>
      </c>
      <c r="G235" s="4">
        <f t="shared" ref="G235:G236" ca="1" si="193">P220</f>
        <v>-4.5824636363636362</v>
      </c>
      <c r="H235" s="18">
        <f t="shared" ref="H235:H236" ca="1" si="194">Q220</f>
        <v>-66.552281818181825</v>
      </c>
      <c r="I235" s="18">
        <f t="shared" ref="I235:I236" ca="1" si="195">R220</f>
        <v>27.243736363636366</v>
      </c>
      <c r="J235" s="4">
        <f>INDEX($N$33:$N$44,MATCH(A229,$L$33:$L$44,-1)+1,1)</f>
        <v>77.298000000000002</v>
      </c>
      <c r="K235" s="17">
        <f ca="1">MAX(ABS(F235),IF(J235="---",0,0.3*J235))</f>
        <v>34.726081818181818</v>
      </c>
      <c r="L235" s="17">
        <f ca="1">MAX(ABS(G235),IF(J235="---",0,0.3*J235))</f>
        <v>23.189399999999999</v>
      </c>
      <c r="M235" s="17">
        <f ca="1">MAX(ABS(H235),J235)</f>
        <v>77.298000000000002</v>
      </c>
      <c r="N235" s="17">
        <f ca="1">MAX(ABS(I235),J235)</f>
        <v>77.298000000000002</v>
      </c>
      <c r="O235" s="6" t="s">
        <v>72</v>
      </c>
      <c r="P235" s="19">
        <f ca="1">MAX(E235-$Z195*(1-((0.48*$Z194+E237)/(0.48*$Z194))^2),0)/(($F195-2*$F196)*$O$2)*1000</f>
        <v>0</v>
      </c>
      <c r="Q235" s="19">
        <f ca="1">MAX(K235-$Z195*(1-((0.48*$Z194+K237)/(0.48*$Z194))^2),0)/(($F195-2*$F196)*$O$2)*1000</f>
        <v>0</v>
      </c>
      <c r="R235" s="19">
        <f ca="1">MAX(L235-$Z195*(1-((0.48*$Z194+L237)/(0.48*$Z194))^2),0)/(($F195-2*$F196)*$O$2)*1000</f>
        <v>0.75047514090506207</v>
      </c>
      <c r="S235" s="19">
        <f ca="1">MAX(M235-$Z195*(1-((0.48*$Z194+M237)/(0.48*$Z194))^2),0)/(($F195-2*$F196)*$O$2)*1000</f>
        <v>0.30418775106492862</v>
      </c>
      <c r="T235" s="19">
        <f ca="1">MAX(N235-$Z195*(1-((0.48*$Z194+N237)/(0.48*$Z194))^2),0)/(($F195-2*$F196)*$O$2)*1000</f>
        <v>4.9810357987483806</v>
      </c>
      <c r="U235" s="17">
        <f ca="1">MAX(P235:T235)</f>
        <v>4.9810357987483806</v>
      </c>
      <c r="V235" s="49">
        <f>AB237</f>
        <v>10.304423903774522</v>
      </c>
      <c r="W235" s="8">
        <f>2*V235*$O$2/10</f>
        <v>806.43317507800612</v>
      </c>
      <c r="X235" s="4">
        <f>W235*(F195-2*F196)/200</f>
        <v>88.707649258580673</v>
      </c>
      <c r="Z235">
        <v>2</v>
      </c>
      <c r="AA235">
        <v>20</v>
      </c>
      <c r="AB235">
        <f>((PI()*(AA235/10)^2)/4)*Z235</f>
        <v>6.2831853071795862</v>
      </c>
      <c r="AC235">
        <v>3</v>
      </c>
      <c r="AD235">
        <v>20</v>
      </c>
      <c r="AE235">
        <f>((PI()*(AD235/10)^2)/4)*AC235</f>
        <v>9.4247779607693793</v>
      </c>
    </row>
    <row r="236" spans="1:31" x14ac:dyDescent="0.2">
      <c r="D236" s="1" t="s">
        <v>53</v>
      </c>
      <c r="E236" s="17">
        <f ca="1">E221</f>
        <v>-13.001545454545454</v>
      </c>
      <c r="F236" s="18">
        <f t="shared" ca="1" si="192"/>
        <v>-130.02307272727273</v>
      </c>
      <c r="G236" s="18">
        <f t="shared" ca="1" si="193"/>
        <v>112.37089090909092</v>
      </c>
      <c r="H236" s="4">
        <f t="shared" ca="1" si="194"/>
        <v>53.773763636363633</v>
      </c>
      <c r="I236" s="4">
        <f t="shared" ca="1" si="195"/>
        <v>-71.425945454545456</v>
      </c>
      <c r="J236" s="4">
        <f>INDEX($O$33:$O$44,MATCH(A229,$L$33:$L$44,-1)+1,1)</f>
        <v>157.93049999999999</v>
      </c>
      <c r="K236" s="17">
        <f ca="1">MAX(ABS(F236),J236)</f>
        <v>157.93049999999999</v>
      </c>
      <c r="L236" s="17">
        <f ca="1">MAX(ABS(G236),J236)</f>
        <v>157.93049999999999</v>
      </c>
      <c r="M236" s="17">
        <f ca="1">MAX(ABS(H236),IF(J236="---",0,0.3*J236))</f>
        <v>53.773763636363633</v>
      </c>
      <c r="N236" s="17">
        <f ca="1">MAX(ABS(I236),IF(J236="---",0,0.3*J236))</f>
        <v>71.425945454545456</v>
      </c>
      <c r="O236" s="6" t="s">
        <v>73</v>
      </c>
      <c r="P236" s="19">
        <f ca="1">MAX(E236-$Z196*(1-((0.48*$Z194+E237)/(0.48*$Z194))^2),0)/(($F194-2*$F196)*$O$2)*1000</f>
        <v>0</v>
      </c>
      <c r="Q236" s="19">
        <f ca="1">MAX(K236-$Z196*(1-((0.48*$Z194+K237)/(0.48*$Z194))^2),0)/(($F194-2*$F196)*$O$2)*1000</f>
        <v>0</v>
      </c>
      <c r="R236" s="19">
        <f ca="1">MAX(L236-$Z196*(1-((0.48*$Z194+L237)/(0.48*$Z194))^2),0)/(($F194-2*$F196)*$O$2)*1000</f>
        <v>4.0221746518485686</v>
      </c>
      <c r="S236" s="19">
        <f ca="1">MAX(M236-$Z196*(1-((0.48*$Z194+M237)/(0.48*$Z194))^2),0)/(($F194-2*$F196)*$O$2)*1000</f>
        <v>0</v>
      </c>
      <c r="T236" s="19">
        <f ca="1">MAX(N236-$Z196*(1-((0.48*$Z194+N237)/(0.48*$Z194))^2),0)/(($F194-2*$F196)*$O$2)*1000</f>
        <v>0</v>
      </c>
      <c r="U236" s="17">
        <f ca="1">MAX(P236:T236)</f>
        <v>4.0221746518485686</v>
      </c>
      <c r="V236" s="49">
        <f>AE237</f>
        <v>9.4247779607693793</v>
      </c>
      <c r="W236" s="8">
        <f>2*V236*$O$2/10</f>
        <v>737.591318668908</v>
      </c>
      <c r="X236" s="4">
        <f>W236*(F194-2*F196)/200</f>
        <v>265.53287472080689</v>
      </c>
      <c r="Z236">
        <v>2</v>
      </c>
      <c r="AA236">
        <v>16</v>
      </c>
      <c r="AB236">
        <f>((PI()*(AA236/10)^2)/4)*Z236</f>
        <v>4.0212385965949355</v>
      </c>
      <c r="AC236">
        <v>0</v>
      </c>
      <c r="AD236">
        <v>16</v>
      </c>
      <c r="AE236">
        <f>((PI()*(AD236/10)^2)/4)*AC236</f>
        <v>0</v>
      </c>
    </row>
    <row r="237" spans="1:31" x14ac:dyDescent="0.2">
      <c r="D237" s="1" t="s">
        <v>10</v>
      </c>
      <c r="E237" s="20">
        <f ca="1">E224</f>
        <v>-662.86099999999999</v>
      </c>
      <c r="F237" s="8">
        <f ca="1">O224</f>
        <v>-745.70709999999997</v>
      </c>
      <c r="G237" s="8">
        <f ca="1">P224</f>
        <v>-115.62090000000001</v>
      </c>
      <c r="H237" s="8">
        <f ca="1">Q224</f>
        <v>-612.98009999999999</v>
      </c>
      <c r="I237" s="8">
        <f ca="1">R224</f>
        <v>-248.34789999999998</v>
      </c>
      <c r="K237" s="17">
        <f ca="1">F237</f>
        <v>-745.70709999999997</v>
      </c>
      <c r="L237" s="17">
        <f t="shared" ref="L237" ca="1" si="196">G237</f>
        <v>-115.62090000000001</v>
      </c>
      <c r="M237" s="17">
        <f t="shared" ref="M237" ca="1" si="197">H237</f>
        <v>-612.98009999999999</v>
      </c>
      <c r="N237" s="17">
        <f t="shared" ref="N237" ca="1" si="198">I237</f>
        <v>-248.34789999999998</v>
      </c>
      <c r="AB237">
        <f>SUM(AB235:AB236)</f>
        <v>10.304423903774522</v>
      </c>
      <c r="AE237">
        <f>SUM(AE235:AE236)</f>
        <v>9.4247779607693793</v>
      </c>
    </row>
    <row r="238" spans="1:31" x14ac:dyDescent="0.2">
      <c r="D238" s="7" t="s">
        <v>74</v>
      </c>
      <c r="E238" s="4">
        <f ca="1">($Z195+$X235)*(1-ABS((0.48*$Z194+E237)/(0.48*$Z194+$W235))^(1+1/(1+$W235/$Z194)))</f>
        <v>171.3080182005566</v>
      </c>
      <c r="K238" s="4">
        <f ca="1">($Z195+$X235)*(1-ABS((0.48*$Z194+K237)/(0.48*$Z194+$W235))^(1+1/(1+$W235/$Z194)))</f>
        <v>177.24650381738803</v>
      </c>
      <c r="L238" s="4">
        <f ca="1">($Z195+$X235)*(1-ABS((0.48*$Z194+L237)/(0.48*$Z194+$W235))^(1+1/(1+$W235/$Z194)))</f>
        <v>121.68468319562967</v>
      </c>
      <c r="M238" s="4">
        <f ca="1">($Z195+$X235)*(1-ABS((0.48*$Z194+M237)/(0.48*$Z194+$W235))^(1+1/(1+$W235/$Z194)))</f>
        <v>167.52701792231295</v>
      </c>
      <c r="N238" s="4">
        <f ca="1">($Z195+$X235)*(1-ABS((0.48*$Z194+N237)/(0.48*$Z194+$W235))^(1+1/(1+$W235/$Z194)))</f>
        <v>135.33475673071447</v>
      </c>
    </row>
    <row r="239" spans="1:31" x14ac:dyDescent="0.2">
      <c r="D239" s="7" t="s">
        <v>75</v>
      </c>
      <c r="E239" s="4">
        <f ca="1">($Z196+$X236)*(1-ABS((0.48*$Z194+E237)/(0.48*$Z194+$W236))^(1+1/(1+$W236/$Z194)))</f>
        <v>475.81045163250741</v>
      </c>
      <c r="K239" s="4">
        <f ca="1">($Z196+$X236)*(1-ABS((0.48*$Z194+K237)/(0.48*$Z194+$W236))^(1+1/(1+$W236/$Z194)))</f>
        <v>493.25568486476567</v>
      </c>
      <c r="L239" s="4">
        <f ca="1">($Z196+$X236)*(1-ABS((0.48*$Z194+L237)/(0.48*$Z194+$W236))^(1+1/(1+$W236/$Z194)))</f>
        <v>329.45012260990018</v>
      </c>
      <c r="M239" s="4">
        <f ca="1">($Z196+$X236)*(1-ABS((0.48*$Z194+M237)/(0.48*$Z194+$W236))^(1+1/(1+$W236/$Z194)))</f>
        <v>464.69286617570367</v>
      </c>
      <c r="N239" s="4">
        <f ca="1">($Z196+$X236)*(1-ABS((0.48*$Z194+N237)/(0.48*$Z194+$W236))^(1+1/(1+$W236/$Z194)))</f>
        <v>369.79092571565502</v>
      </c>
    </row>
    <row r="240" spans="1:31" x14ac:dyDescent="0.2">
      <c r="A240" t="str">
        <f ca="1">IF(MAX(E240:N240)&gt;1,"non verificato","verificato")</f>
        <v>verificato</v>
      </c>
      <c r="D240" s="7" t="s">
        <v>76</v>
      </c>
      <c r="E240" s="3">
        <f ca="1">ABS(E235/E238)^1.5+ABS(E236/E239)^1.5</f>
        <v>8.4851832562066062E-2</v>
      </c>
      <c r="K240" s="3">
        <f t="shared" ref="K240:N240" ca="1" si="199">ABS(K235/K238)^1.5+ABS(K236/K239)^1.5</f>
        <v>0.26789149037202725</v>
      </c>
      <c r="L240" s="3">
        <f t="shared" ca="1" si="199"/>
        <v>0.41509731853795856</v>
      </c>
      <c r="M240" s="3">
        <f t="shared" ca="1" si="199"/>
        <v>0.35278351255442858</v>
      </c>
      <c r="N240" s="3">
        <f t="shared" ca="1" si="199"/>
        <v>0.51654522934243086</v>
      </c>
    </row>
    <row r="241" spans="1:29" x14ac:dyDescent="0.2">
      <c r="A241" s="35"/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  <c r="AA241" s="35"/>
    </row>
    <row r="242" spans="1:29" x14ac:dyDescent="0.2">
      <c r="A242" t="s">
        <v>19</v>
      </c>
      <c r="B242" s="1">
        <f ca="1">$A$4</f>
        <v>23</v>
      </c>
      <c r="D242" t="s">
        <v>20</v>
      </c>
      <c r="E242" s="1" t="s">
        <v>21</v>
      </c>
      <c r="F242" s="46">
        <v>80</v>
      </c>
      <c r="G242" t="s">
        <v>22</v>
      </c>
      <c r="H242" t="s">
        <v>23</v>
      </c>
      <c r="L242" t="s">
        <v>24</v>
      </c>
      <c r="M242" s="46">
        <v>30</v>
      </c>
      <c r="N242" t="s">
        <v>22</v>
      </c>
      <c r="O242" t="s">
        <v>25</v>
      </c>
      <c r="V242" t="s">
        <v>26</v>
      </c>
      <c r="W242" s="1">
        <f ca="1">MATCH(B243,$C$4:$C$26,-1)</f>
        <v>17</v>
      </c>
      <c r="Y242" s="7" t="s">
        <v>27</v>
      </c>
      <c r="Z242" s="8">
        <f>F242*F243*$O$1/10</f>
        <v>3400</v>
      </c>
      <c r="AA242" s="5" t="s">
        <v>28</v>
      </c>
      <c r="AB242" s="10" t="s">
        <v>119</v>
      </c>
      <c r="AC242" s="10">
        <f ca="1">1.3*MAX(E278,E286)*2/((M244-M243-M242)/100)</f>
        <v>135.84872731285597</v>
      </c>
    </row>
    <row r="243" spans="1:29" x14ac:dyDescent="0.2">
      <c r="A243" t="s">
        <v>29</v>
      </c>
      <c r="B243" s="46">
        <v>1</v>
      </c>
      <c r="E243" s="1" t="s">
        <v>30</v>
      </c>
      <c r="F243" s="46">
        <v>30</v>
      </c>
      <c r="G243" t="s">
        <v>22</v>
      </c>
      <c r="H243" t="s">
        <v>31</v>
      </c>
      <c r="L243" t="s">
        <v>32</v>
      </c>
      <c r="M243" s="46">
        <v>0</v>
      </c>
      <c r="N243" t="s">
        <v>22</v>
      </c>
      <c r="O243" t="s">
        <v>33</v>
      </c>
      <c r="Y243" s="7" t="s">
        <v>34</v>
      </c>
      <c r="Z243" s="1">
        <f>0.12*Z242*F243/100</f>
        <v>122.4</v>
      </c>
      <c r="AA243" s="5" t="s">
        <v>35</v>
      </c>
      <c r="AB243" s="10" t="s">
        <v>120</v>
      </c>
      <c r="AC243" s="10">
        <f ca="1">1.3*MAX(E279,E287)*2/((M244-M243-M242)/100)</f>
        <v>443.57133369974775</v>
      </c>
    </row>
    <row r="244" spans="1:29" x14ac:dyDescent="0.2">
      <c r="E244" s="1" t="s">
        <v>36</v>
      </c>
      <c r="F244" s="46">
        <v>4</v>
      </c>
      <c r="G244" t="s">
        <v>22</v>
      </c>
      <c r="H244" t="s">
        <v>37</v>
      </c>
      <c r="L244" t="s">
        <v>38</v>
      </c>
      <c r="M244" s="48">
        <v>380</v>
      </c>
      <c r="N244" t="s">
        <v>22</v>
      </c>
      <c r="O244" t="s">
        <v>39</v>
      </c>
      <c r="Y244" s="7" t="s">
        <v>40</v>
      </c>
      <c r="Z244" s="1">
        <f>0.12*Z242*F242/100</f>
        <v>326.39999999999998</v>
      </c>
      <c r="AA244" s="5" t="s">
        <v>35</v>
      </c>
    </row>
    <row r="246" spans="1:29" x14ac:dyDescent="0.2">
      <c r="A246" t="s">
        <v>41</v>
      </c>
      <c r="B246" s="9" t="s">
        <v>42</v>
      </c>
      <c r="C246" s="1" t="s">
        <v>43</v>
      </c>
      <c r="E246" s="2" t="s">
        <v>44</v>
      </c>
      <c r="F246" s="2" t="s">
        <v>45</v>
      </c>
      <c r="G246" s="2" t="s">
        <v>46</v>
      </c>
      <c r="H246" s="2" t="s">
        <v>47</v>
      </c>
      <c r="I246" s="2" t="s">
        <v>48</v>
      </c>
      <c r="J246" s="2" t="s">
        <v>49</v>
      </c>
      <c r="K246" s="2" t="s">
        <v>50</v>
      </c>
      <c r="L246" s="2" t="s">
        <v>51</v>
      </c>
    </row>
    <row r="247" spans="1:29" x14ac:dyDescent="0.2">
      <c r="D247" s="1" t="s">
        <v>52</v>
      </c>
      <c r="E247" s="4">
        <f t="shared" ref="E247:J247" ca="1" si="200">INDEX(O$4:O$26,$W242,1)</f>
        <v>22.134</v>
      </c>
      <c r="F247" s="4">
        <f t="shared" ca="1" si="200"/>
        <v>13.669</v>
      </c>
      <c r="G247" s="4">
        <f t="shared" ca="1" si="200"/>
        <v>0.749</v>
      </c>
      <c r="H247" s="4">
        <f t="shared" ca="1" si="200"/>
        <v>35.128999999999998</v>
      </c>
      <c r="I247" s="4">
        <f t="shared" ca="1" si="200"/>
        <v>-0.16300000000000001</v>
      </c>
      <c r="J247" s="4">
        <f t="shared" ca="1" si="200"/>
        <v>-0.16300000000000001</v>
      </c>
    </row>
    <row r="248" spans="1:29" x14ac:dyDescent="0.2">
      <c r="D248" s="1" t="s">
        <v>53</v>
      </c>
      <c r="E248" s="4">
        <f t="shared" ref="E248:J248" ca="1" si="201">INDEX(E$4:E$26,$W242,1)</f>
        <v>7.69</v>
      </c>
      <c r="F248" s="4">
        <f t="shared" ca="1" si="201"/>
        <v>5.391</v>
      </c>
      <c r="G248" s="4">
        <f t="shared" ca="1" si="201"/>
        <v>97.167000000000002</v>
      </c>
      <c r="H248" s="4">
        <f t="shared" ca="1" si="201"/>
        <v>6.0350000000000001</v>
      </c>
      <c r="I248" s="4">
        <f t="shared" ca="1" si="201"/>
        <v>-8.6639999999999997</v>
      </c>
      <c r="J248" s="4">
        <f t="shared" ca="1" si="201"/>
        <v>-8.6829999999999998</v>
      </c>
    </row>
    <row r="249" spans="1:29" x14ac:dyDescent="0.2">
      <c r="D249" s="1" t="s">
        <v>54</v>
      </c>
      <c r="E249" s="4">
        <f t="shared" ref="E249:J249" ca="1" si="202">INDEX(O$4:O$26,$W242+2,1)</f>
        <v>9.0120000000000005</v>
      </c>
      <c r="F249" s="4">
        <f t="shared" ca="1" si="202"/>
        <v>5.5609999999999999</v>
      </c>
      <c r="G249" s="4">
        <f t="shared" ca="1" si="202"/>
        <v>0.48799999999999999</v>
      </c>
      <c r="H249" s="4">
        <f t="shared" ca="1" si="202"/>
        <v>22.917000000000002</v>
      </c>
      <c r="I249" s="4">
        <f t="shared" ca="1" si="202"/>
        <v>-8.7999999999999995E-2</v>
      </c>
      <c r="J249" s="4">
        <f t="shared" ca="1" si="202"/>
        <v>-8.8999999999999996E-2</v>
      </c>
    </row>
    <row r="250" spans="1:29" x14ac:dyDescent="0.2">
      <c r="D250" s="1" t="s">
        <v>55</v>
      </c>
      <c r="E250" s="4">
        <f t="shared" ref="E250:J250" ca="1" si="203">INDEX(E$4:E$26,$W242+2,1)</f>
        <v>3.7</v>
      </c>
      <c r="F250" s="4">
        <f t="shared" ca="1" si="203"/>
        <v>2.5310000000000001</v>
      </c>
      <c r="G250" s="4">
        <f t="shared" ca="1" si="203"/>
        <v>103.842</v>
      </c>
      <c r="H250" s="4">
        <f t="shared" ca="1" si="203"/>
        <v>-6.5190000000000001</v>
      </c>
      <c r="I250" s="4">
        <f t="shared" ca="1" si="203"/>
        <v>-10.583</v>
      </c>
      <c r="J250" s="4">
        <f t="shared" ca="1" si="203"/>
        <v>-10.605</v>
      </c>
      <c r="M250" t="s">
        <v>56</v>
      </c>
    </row>
    <row r="251" spans="1:29" x14ac:dyDescent="0.2">
      <c r="D251" s="1" t="s">
        <v>10</v>
      </c>
      <c r="E251" s="4">
        <f t="shared" ref="E251:J251" ca="1" si="204">INDEX(Y$4:Y$26,$W242+3,1)</f>
        <v>-723.83500000000004</v>
      </c>
      <c r="F251" s="4">
        <f t="shared" ca="1" si="204"/>
        <v>-458.68299999999999</v>
      </c>
      <c r="G251" s="4">
        <f t="shared" ca="1" si="204"/>
        <v>-359.23899999999998</v>
      </c>
      <c r="H251" s="4">
        <f t="shared" ca="1" si="204"/>
        <v>-88.108000000000004</v>
      </c>
      <c r="I251" s="4">
        <f t="shared" ca="1" si="204"/>
        <v>42.871000000000002</v>
      </c>
      <c r="J251" s="4">
        <f t="shared" ca="1" si="204"/>
        <v>42.960999999999999</v>
      </c>
      <c r="K251" s="4">
        <f>L251*1.3</f>
        <v>-79.313000000000002</v>
      </c>
      <c r="L251" s="49">
        <v>-61.01</v>
      </c>
      <c r="M251" t="s">
        <v>57</v>
      </c>
    </row>
    <row r="253" spans="1:29" x14ac:dyDescent="0.2">
      <c r="B253" s="9" t="s">
        <v>42</v>
      </c>
      <c r="C253" s="1" t="s">
        <v>58</v>
      </c>
      <c r="E253" s="2" t="s">
        <v>44</v>
      </c>
      <c r="F253" s="2" t="s">
        <v>45</v>
      </c>
      <c r="G253" s="2" t="s">
        <v>46</v>
      </c>
      <c r="H253" s="2" t="s">
        <v>47</v>
      </c>
      <c r="I253" s="2" t="s">
        <v>48</v>
      </c>
      <c r="J253" s="2" t="s">
        <v>49</v>
      </c>
      <c r="K253" s="2" t="s">
        <v>50</v>
      </c>
      <c r="L253" s="2" t="s">
        <v>51</v>
      </c>
    </row>
    <row r="254" spans="1:29" x14ac:dyDescent="0.2">
      <c r="D254" s="1" t="s">
        <v>52</v>
      </c>
      <c r="E254" s="4">
        <f t="shared" ref="E254:J254" ca="1" si="205">INDEX(O$4:O$26,$W242+1,1)</f>
        <v>-12.11</v>
      </c>
      <c r="F254" s="4">
        <f t="shared" ca="1" si="205"/>
        <v>-7.4640000000000004</v>
      </c>
      <c r="G254" s="4">
        <f t="shared" ca="1" si="205"/>
        <v>-1.1060000000000001</v>
      </c>
      <c r="H254" s="4">
        <f t="shared" ca="1" si="205"/>
        <v>-51.968000000000004</v>
      </c>
      <c r="I254" s="4">
        <f t="shared" ca="1" si="205"/>
        <v>0.17299999999999999</v>
      </c>
      <c r="J254" s="4">
        <f t="shared" ca="1" si="205"/>
        <v>0.17399999999999999</v>
      </c>
    </row>
    <row r="255" spans="1:29" x14ac:dyDescent="0.2">
      <c r="D255" s="1" t="s">
        <v>53</v>
      </c>
      <c r="E255" s="4">
        <f t="shared" ref="E255:J255" ca="1" si="206">INDEX(E$4:E$26,$W242+1,1)</f>
        <v>-6.3710000000000004</v>
      </c>
      <c r="F255" s="4">
        <f t="shared" ca="1" si="206"/>
        <v>-4.226</v>
      </c>
      <c r="G255" s="4">
        <f t="shared" ca="1" si="206"/>
        <v>-298.13400000000001</v>
      </c>
      <c r="H255" s="4">
        <f t="shared" ca="1" si="206"/>
        <v>21.065999999999999</v>
      </c>
      <c r="I255" s="4">
        <f t="shared" ca="1" si="206"/>
        <v>31.550999999999998</v>
      </c>
      <c r="J255" s="4">
        <f t="shared" ca="1" si="206"/>
        <v>31.617999999999999</v>
      </c>
    </row>
    <row r="256" spans="1:29" x14ac:dyDescent="0.2">
      <c r="D256" s="1" t="s">
        <v>54</v>
      </c>
      <c r="E256" s="4">
        <f ca="1">E249</f>
        <v>9.0120000000000005</v>
      </c>
      <c r="F256" s="4">
        <f t="shared" ref="F256:J258" ca="1" si="207">F249</f>
        <v>5.5609999999999999</v>
      </c>
      <c r="G256" s="4">
        <f t="shared" ca="1" si="207"/>
        <v>0.48799999999999999</v>
      </c>
      <c r="H256" s="4">
        <f t="shared" ca="1" si="207"/>
        <v>22.917000000000002</v>
      </c>
      <c r="I256" s="4">
        <f t="shared" ca="1" si="207"/>
        <v>-8.7999999999999995E-2</v>
      </c>
      <c r="J256" s="4">
        <f t="shared" ca="1" si="207"/>
        <v>-8.8999999999999996E-2</v>
      </c>
    </row>
    <row r="257" spans="1:27" x14ac:dyDescent="0.2">
      <c r="D257" s="1" t="s">
        <v>55</v>
      </c>
      <c r="E257" s="4">
        <f ca="1">E250</f>
        <v>3.7</v>
      </c>
      <c r="F257" s="4">
        <f t="shared" ca="1" si="207"/>
        <v>2.5310000000000001</v>
      </c>
      <c r="G257" s="4">
        <f t="shared" ca="1" si="207"/>
        <v>103.842</v>
      </c>
      <c r="H257" s="4">
        <f t="shared" ca="1" si="207"/>
        <v>-6.5190000000000001</v>
      </c>
      <c r="I257" s="4">
        <f t="shared" ca="1" si="207"/>
        <v>-10.583</v>
      </c>
      <c r="J257" s="4">
        <f t="shared" ca="1" si="207"/>
        <v>-10.605</v>
      </c>
    </row>
    <row r="258" spans="1:27" x14ac:dyDescent="0.2">
      <c r="D258" s="1" t="s">
        <v>10</v>
      </c>
      <c r="E258" s="4">
        <f ca="1">E251</f>
        <v>-723.83500000000004</v>
      </c>
      <c r="F258" s="4">
        <f t="shared" ca="1" si="207"/>
        <v>-458.68299999999999</v>
      </c>
      <c r="G258" s="4">
        <f t="shared" ca="1" si="207"/>
        <v>-359.23899999999998</v>
      </c>
      <c r="H258" s="4">
        <f t="shared" ca="1" si="207"/>
        <v>-88.108000000000004</v>
      </c>
      <c r="I258" s="4">
        <f t="shared" ca="1" si="207"/>
        <v>42.871000000000002</v>
      </c>
      <c r="J258" s="4">
        <f t="shared" ca="1" si="207"/>
        <v>42.960999999999999</v>
      </c>
      <c r="K258" s="4">
        <f>L258*1.3</f>
        <v>-106.61300000000001</v>
      </c>
      <c r="L258" s="49">
        <v>-82.01</v>
      </c>
    </row>
    <row r="260" spans="1:27" x14ac:dyDescent="0.2">
      <c r="A260" s="10"/>
      <c r="B260" s="11" t="s">
        <v>59</v>
      </c>
      <c r="C260" s="12" t="s">
        <v>43</v>
      </c>
      <c r="D260" s="10"/>
      <c r="E260" s="13" t="s">
        <v>44</v>
      </c>
      <c r="F260" s="13" t="s">
        <v>45</v>
      </c>
      <c r="G260" s="13" t="s">
        <v>46</v>
      </c>
      <c r="H260" s="13" t="s">
        <v>47</v>
      </c>
      <c r="I260" s="13" t="s">
        <v>48</v>
      </c>
      <c r="J260" s="13" t="s">
        <v>49</v>
      </c>
      <c r="K260" s="13" t="s">
        <v>60</v>
      </c>
      <c r="L260" s="13" t="s">
        <v>61</v>
      </c>
      <c r="M260" s="13" t="s">
        <v>62</v>
      </c>
      <c r="N260" s="13" t="s">
        <v>63</v>
      </c>
      <c r="O260" s="13" t="s">
        <v>64</v>
      </c>
      <c r="P260" s="13" t="s">
        <v>65</v>
      </c>
      <c r="Q260" s="13" t="s">
        <v>66</v>
      </c>
      <c r="R260" s="13" t="s">
        <v>67</v>
      </c>
      <c r="S260" s="10"/>
      <c r="T260" s="10"/>
      <c r="U260" s="10"/>
      <c r="V260" s="10"/>
      <c r="W260" s="10"/>
      <c r="X260" s="10"/>
      <c r="Y260" s="10"/>
      <c r="Z260" s="10"/>
      <c r="AA260" s="10"/>
    </row>
    <row r="261" spans="1:27" x14ac:dyDescent="0.2">
      <c r="A261" s="10"/>
      <c r="B261" s="10"/>
      <c r="C261" s="10"/>
      <c r="D261" s="12" t="s">
        <v>52</v>
      </c>
      <c r="E261" s="14">
        <f t="shared" ref="E261:J261" ca="1" si="208">E247-(E247-E254)/$M244*$M242</f>
        <v>19.430526315789475</v>
      </c>
      <c r="F261" s="14">
        <f t="shared" ca="1" si="208"/>
        <v>12.000605263157896</v>
      </c>
      <c r="G261" s="14">
        <f t="shared" ca="1" si="208"/>
        <v>0.60255263157894734</v>
      </c>
      <c r="H261" s="14">
        <f t="shared" ca="1" si="208"/>
        <v>28.252921052631578</v>
      </c>
      <c r="I261" s="14">
        <f t="shared" ca="1" si="208"/>
        <v>-0.13647368421052633</v>
      </c>
      <c r="J261" s="14">
        <f t="shared" ca="1" si="208"/>
        <v>-0.13639473684210526</v>
      </c>
      <c r="K261" s="14">
        <f ca="1">(ABS(G261)+ABS(I261))*SIGN(G261)</f>
        <v>0.73902631578947364</v>
      </c>
      <c r="L261" s="14">
        <f ca="1">(ABS(H261)+ABS(J261))*SIGN(H261)</f>
        <v>28.389315789473685</v>
      </c>
      <c r="M261" s="14">
        <f ca="1">(ABS(K261)+0.3*ABS(L261))*SIGN(K261)</f>
        <v>9.2558210526315783</v>
      </c>
      <c r="N261" s="14">
        <f t="shared" ref="N261:N265" ca="1" si="209">(ABS(L261)+0.3*ABS(K261))*SIGN(L261)</f>
        <v>28.611023684210526</v>
      </c>
      <c r="O261" s="14">
        <f ca="1">F261+M261</f>
        <v>21.256426315789476</v>
      </c>
      <c r="P261" s="14">
        <f ca="1">F261-M261</f>
        <v>2.7447842105263174</v>
      </c>
      <c r="Q261" s="14">
        <f ca="1">F261+N261</f>
        <v>40.611628947368423</v>
      </c>
      <c r="R261" s="14">
        <f ca="1">F261-N261</f>
        <v>-16.610418421052628</v>
      </c>
      <c r="S261" s="10"/>
      <c r="T261" s="10"/>
      <c r="U261" s="10"/>
      <c r="V261" s="10"/>
      <c r="W261" s="10"/>
      <c r="X261" s="10"/>
      <c r="Y261" s="10"/>
      <c r="Z261" s="10"/>
      <c r="AA261" s="10"/>
    </row>
    <row r="262" spans="1:27" x14ac:dyDescent="0.2">
      <c r="A262" s="10"/>
      <c r="B262" s="10"/>
      <c r="C262" s="10"/>
      <c r="D262" s="12" t="s">
        <v>53</v>
      </c>
      <c r="E262" s="14">
        <f t="shared" ref="E262:J262" ca="1" si="210">E248-(E248-E255)/$M244*$M242</f>
        <v>6.5799210526315797</v>
      </c>
      <c r="F262" s="14">
        <f t="shared" ca="1" si="210"/>
        <v>4.6317631578947367</v>
      </c>
      <c r="G262" s="14">
        <f t="shared" ca="1" si="210"/>
        <v>65.959026315789473</v>
      </c>
      <c r="H262" s="14">
        <f t="shared" ca="1" si="210"/>
        <v>7.2216578947368424</v>
      </c>
      <c r="I262" s="14">
        <f t="shared" ca="1" si="210"/>
        <v>-5.4891315789473687</v>
      </c>
      <c r="J262" s="14">
        <f t="shared" ca="1" si="210"/>
        <v>-5.5013421052631575</v>
      </c>
      <c r="K262" s="14">
        <f t="shared" ref="K262:L265" ca="1" si="211">(ABS(G262)+ABS(I262))*SIGN(G262)</f>
        <v>71.448157894736838</v>
      </c>
      <c r="L262" s="14">
        <f t="shared" ca="1" si="211"/>
        <v>12.722999999999999</v>
      </c>
      <c r="M262" s="14">
        <f t="shared" ref="M262:M265" ca="1" si="212">(ABS(K262)+0.3*ABS(L262))*SIGN(K262)</f>
        <v>75.265057894736842</v>
      </c>
      <c r="N262" s="14">
        <f t="shared" ca="1" si="209"/>
        <v>34.157447368421046</v>
      </c>
      <c r="O262" s="14">
        <f t="shared" ref="O262:O264" ca="1" si="213">F262+M262</f>
        <v>79.89682105263158</v>
      </c>
      <c r="P262" s="14">
        <f t="shared" ref="P262:P264" ca="1" si="214">F262-M262</f>
        <v>-70.633294736842103</v>
      </c>
      <c r="Q262" s="14">
        <f t="shared" ref="Q262:Q264" ca="1" si="215">F262+N262</f>
        <v>38.789210526315784</v>
      </c>
      <c r="R262" s="14">
        <f t="shared" ref="R262:R264" ca="1" si="216">F262-N262</f>
        <v>-29.525684210526308</v>
      </c>
      <c r="S262" s="10"/>
      <c r="T262" s="10"/>
      <c r="U262" s="10"/>
      <c r="V262" s="10"/>
      <c r="W262" s="10"/>
      <c r="X262" s="10"/>
      <c r="Y262" s="10"/>
      <c r="Z262" s="10"/>
      <c r="AA262" s="10"/>
    </row>
    <row r="263" spans="1:27" x14ac:dyDescent="0.2">
      <c r="A263" s="10"/>
      <c r="B263" s="10"/>
      <c r="C263" s="10"/>
      <c r="D263" s="12" t="s">
        <v>54</v>
      </c>
      <c r="E263" s="14">
        <f t="shared" ref="E263:J265" ca="1" si="217">E249</f>
        <v>9.0120000000000005</v>
      </c>
      <c r="F263" s="14">
        <f t="shared" ca="1" si="217"/>
        <v>5.5609999999999999</v>
      </c>
      <c r="G263" s="14">
        <f t="shared" ca="1" si="217"/>
        <v>0.48799999999999999</v>
      </c>
      <c r="H263" s="14">
        <f t="shared" ca="1" si="217"/>
        <v>22.917000000000002</v>
      </c>
      <c r="I263" s="14">
        <f t="shared" ca="1" si="217"/>
        <v>-8.7999999999999995E-2</v>
      </c>
      <c r="J263" s="14">
        <f t="shared" ca="1" si="217"/>
        <v>-8.8999999999999996E-2</v>
      </c>
      <c r="K263" s="14">
        <f t="shared" ca="1" si="211"/>
        <v>0.57599999999999996</v>
      </c>
      <c r="L263" s="14">
        <f t="shared" ca="1" si="211"/>
        <v>23.006</v>
      </c>
      <c r="M263" s="14">
        <f t="shared" ca="1" si="212"/>
        <v>7.4777999999999993</v>
      </c>
      <c r="N263" s="14">
        <f t="shared" ca="1" si="209"/>
        <v>23.178799999999999</v>
      </c>
      <c r="O263" s="14">
        <f t="shared" ca="1" si="213"/>
        <v>13.038799999999998</v>
      </c>
      <c r="P263" s="14">
        <f t="shared" ca="1" si="214"/>
        <v>-1.9167999999999994</v>
      </c>
      <c r="Q263" s="14">
        <f t="shared" ca="1" si="215"/>
        <v>28.739799999999999</v>
      </c>
      <c r="R263" s="14">
        <f t="shared" ca="1" si="216"/>
        <v>-17.617799999999999</v>
      </c>
      <c r="S263" s="10"/>
      <c r="T263" s="10"/>
      <c r="U263" s="10"/>
      <c r="V263" s="10"/>
      <c r="W263" s="10"/>
      <c r="X263" s="10"/>
      <c r="Y263" s="10"/>
      <c r="Z263" s="10"/>
      <c r="AA263" s="10"/>
    </row>
    <row r="264" spans="1:27" x14ac:dyDescent="0.2">
      <c r="A264" s="10"/>
      <c r="B264" s="10"/>
      <c r="C264" s="10"/>
      <c r="D264" s="12" t="s">
        <v>55</v>
      </c>
      <c r="E264" s="14">
        <f t="shared" ca="1" si="217"/>
        <v>3.7</v>
      </c>
      <c r="F264" s="14">
        <f t="shared" ca="1" si="217"/>
        <v>2.5310000000000001</v>
      </c>
      <c r="G264" s="14">
        <f t="shared" ca="1" si="217"/>
        <v>103.842</v>
      </c>
      <c r="H264" s="14">
        <f t="shared" ca="1" si="217"/>
        <v>-6.5190000000000001</v>
      </c>
      <c r="I264" s="14">
        <f t="shared" ca="1" si="217"/>
        <v>-10.583</v>
      </c>
      <c r="J264" s="14">
        <f t="shared" ca="1" si="217"/>
        <v>-10.605</v>
      </c>
      <c r="K264" s="14">
        <f t="shared" ca="1" si="211"/>
        <v>114.425</v>
      </c>
      <c r="L264" s="14">
        <f t="shared" ca="1" si="211"/>
        <v>-17.124000000000002</v>
      </c>
      <c r="M264" s="14">
        <f t="shared" ca="1" si="212"/>
        <v>119.5622</v>
      </c>
      <c r="N264" s="14">
        <f t="shared" ca="1" si="209"/>
        <v>-51.451500000000003</v>
      </c>
      <c r="O264" s="14">
        <f t="shared" ca="1" si="213"/>
        <v>122.09320000000001</v>
      </c>
      <c r="P264" s="14">
        <f t="shared" ca="1" si="214"/>
        <v>-117.0312</v>
      </c>
      <c r="Q264" s="14">
        <f t="shared" ca="1" si="215"/>
        <v>-48.920500000000004</v>
      </c>
      <c r="R264" s="14">
        <f t="shared" ca="1" si="216"/>
        <v>53.982500000000002</v>
      </c>
      <c r="S264" s="10"/>
      <c r="T264" s="10"/>
      <c r="U264" s="10"/>
      <c r="V264" s="10"/>
      <c r="W264" s="10"/>
      <c r="X264" s="10"/>
      <c r="Y264" s="10"/>
      <c r="Z264" s="10"/>
      <c r="AA264" s="10"/>
    </row>
    <row r="265" spans="1:27" x14ac:dyDescent="0.2">
      <c r="A265" s="10"/>
      <c r="B265" s="10"/>
      <c r="C265" s="10"/>
      <c r="D265" s="12" t="s">
        <v>10</v>
      </c>
      <c r="E265" s="14">
        <f ca="1">E251+K251</f>
        <v>-803.14800000000002</v>
      </c>
      <c r="F265" s="14">
        <f ca="1">F251+L251</f>
        <v>-519.69299999999998</v>
      </c>
      <c r="G265" s="14">
        <f t="shared" ca="1" si="217"/>
        <v>-359.23899999999998</v>
      </c>
      <c r="H265" s="14">
        <f t="shared" ca="1" si="217"/>
        <v>-88.108000000000004</v>
      </c>
      <c r="I265" s="14">
        <f t="shared" ca="1" si="217"/>
        <v>42.871000000000002</v>
      </c>
      <c r="J265" s="14">
        <f t="shared" ca="1" si="217"/>
        <v>42.960999999999999</v>
      </c>
      <c r="K265" s="14">
        <f t="shared" ca="1" si="211"/>
        <v>-402.10999999999996</v>
      </c>
      <c r="L265" s="14">
        <f t="shared" ca="1" si="211"/>
        <v>-131.06900000000002</v>
      </c>
      <c r="M265" s="14">
        <f t="shared" ca="1" si="212"/>
        <v>-441.43069999999994</v>
      </c>
      <c r="N265" s="14">
        <f t="shared" ca="1" si="209"/>
        <v>-251.702</v>
      </c>
      <c r="O265" s="14">
        <f ca="1">F265+M265</f>
        <v>-961.12369999999987</v>
      </c>
      <c r="P265" s="14">
        <f ca="1">F265-M265</f>
        <v>-78.262300000000039</v>
      </c>
      <c r="Q265" s="14">
        <f ca="1">F265+N265</f>
        <v>-771.39499999999998</v>
      </c>
      <c r="R265" s="14">
        <f ca="1">F265-N265</f>
        <v>-267.99099999999999</v>
      </c>
      <c r="S265" s="10"/>
      <c r="T265" s="10"/>
      <c r="U265" s="10"/>
      <c r="V265" s="10"/>
      <c r="W265" s="10"/>
      <c r="X265" s="10"/>
      <c r="Y265" s="10"/>
      <c r="Z265" s="10"/>
      <c r="AA265" s="10"/>
    </row>
    <row r="266" spans="1:27" x14ac:dyDescent="0.2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</row>
    <row r="267" spans="1:27" x14ac:dyDescent="0.2">
      <c r="A267" s="10"/>
      <c r="B267" s="11" t="s">
        <v>59</v>
      </c>
      <c r="C267" s="12" t="s">
        <v>58</v>
      </c>
      <c r="D267" s="10"/>
      <c r="E267" s="13" t="s">
        <v>44</v>
      </c>
      <c r="F267" s="13" t="s">
        <v>45</v>
      </c>
      <c r="G267" s="13" t="s">
        <v>46</v>
      </c>
      <c r="H267" s="13" t="s">
        <v>47</v>
      </c>
      <c r="I267" s="13" t="s">
        <v>48</v>
      </c>
      <c r="J267" s="13" t="s">
        <v>49</v>
      </c>
      <c r="K267" s="13" t="s">
        <v>60</v>
      </c>
      <c r="L267" s="13" t="s">
        <v>61</v>
      </c>
      <c r="M267" s="13" t="s">
        <v>62</v>
      </c>
      <c r="N267" s="13" t="s">
        <v>63</v>
      </c>
      <c r="O267" s="13" t="s">
        <v>64</v>
      </c>
      <c r="P267" s="13" t="s">
        <v>65</v>
      </c>
      <c r="Q267" s="13" t="s">
        <v>66</v>
      </c>
      <c r="R267" s="13" t="s">
        <v>67</v>
      </c>
      <c r="S267" s="10"/>
      <c r="T267" s="10"/>
      <c r="U267" s="10"/>
      <c r="V267" s="10"/>
      <c r="W267" s="10"/>
      <c r="X267" s="10"/>
      <c r="Y267" s="10"/>
      <c r="Z267" s="10"/>
      <c r="AA267" s="10"/>
    </row>
    <row r="268" spans="1:27" x14ac:dyDescent="0.2">
      <c r="A268" s="10"/>
      <c r="B268" s="10"/>
      <c r="C268" s="10"/>
      <c r="D268" s="12" t="s">
        <v>52</v>
      </c>
      <c r="E268" s="14">
        <f t="shared" ref="E268:J268" ca="1" si="218">E254+(E247-E254)/$M244*$M243</f>
        <v>-12.11</v>
      </c>
      <c r="F268" s="14">
        <f t="shared" ca="1" si="218"/>
        <v>-7.4640000000000004</v>
      </c>
      <c r="G268" s="14">
        <f t="shared" ca="1" si="218"/>
        <v>-1.1060000000000001</v>
      </c>
      <c r="H268" s="14">
        <f t="shared" ca="1" si="218"/>
        <v>-51.968000000000004</v>
      </c>
      <c r="I268" s="14">
        <f t="shared" ca="1" si="218"/>
        <v>0.17299999999999999</v>
      </c>
      <c r="J268" s="14">
        <f t="shared" ca="1" si="218"/>
        <v>0.17399999999999999</v>
      </c>
      <c r="K268" s="14">
        <f ca="1">(ABS(G268)+ABS(I268))*SIGN(G268)</f>
        <v>-1.2790000000000001</v>
      </c>
      <c r="L268" s="14">
        <f ca="1">(ABS(H268)+ABS(J268))*SIGN(H268)</f>
        <v>-52.142000000000003</v>
      </c>
      <c r="M268" s="14">
        <f t="shared" ref="M268:M272" ca="1" si="219">(ABS(K268)+0.3*ABS(L268))*SIGN(K268)</f>
        <v>-16.921600000000002</v>
      </c>
      <c r="N268" s="14">
        <f t="shared" ref="N268:N272" ca="1" si="220">(ABS(L268)+0.3*ABS(K268))*SIGN(L268)</f>
        <v>-52.525700000000001</v>
      </c>
      <c r="O268" s="14">
        <f ca="1">F268+M268</f>
        <v>-24.385600000000004</v>
      </c>
      <c r="P268" s="14">
        <f ca="1">F268-M268</f>
        <v>9.4576000000000011</v>
      </c>
      <c r="Q268" s="14">
        <f ca="1">F268+N268</f>
        <v>-59.989699999999999</v>
      </c>
      <c r="R268" s="14">
        <f ca="1">F268-N268</f>
        <v>45.061700000000002</v>
      </c>
      <c r="S268" s="10"/>
      <c r="T268" s="10"/>
      <c r="U268" s="10"/>
      <c r="V268" s="10"/>
      <c r="W268" s="10"/>
      <c r="X268" s="10"/>
      <c r="Y268" s="10"/>
      <c r="Z268" s="10"/>
      <c r="AA268" s="10"/>
    </row>
    <row r="269" spans="1:27" x14ac:dyDescent="0.2">
      <c r="A269" s="10"/>
      <c r="B269" s="10"/>
      <c r="C269" s="10"/>
      <c r="D269" s="12" t="s">
        <v>53</v>
      </c>
      <c r="E269" s="14">
        <f t="shared" ref="E269:J269" ca="1" si="221">E255+(E248-E255)/$M244*$M243</f>
        <v>-6.3710000000000004</v>
      </c>
      <c r="F269" s="14">
        <f t="shared" ca="1" si="221"/>
        <v>-4.226</v>
      </c>
      <c r="G269" s="14">
        <f t="shared" ca="1" si="221"/>
        <v>-298.13400000000001</v>
      </c>
      <c r="H269" s="14">
        <f t="shared" ca="1" si="221"/>
        <v>21.065999999999999</v>
      </c>
      <c r="I269" s="14">
        <f t="shared" ca="1" si="221"/>
        <v>31.550999999999998</v>
      </c>
      <c r="J269" s="14">
        <f t="shared" ca="1" si="221"/>
        <v>31.617999999999999</v>
      </c>
      <c r="K269" s="14">
        <f t="shared" ref="K269:L272" ca="1" si="222">(ABS(G269)+ABS(I269))*SIGN(G269)</f>
        <v>-329.685</v>
      </c>
      <c r="L269" s="14">
        <f t="shared" ca="1" si="222"/>
        <v>52.683999999999997</v>
      </c>
      <c r="M269" s="14">
        <f t="shared" ca="1" si="219"/>
        <v>-345.49020000000002</v>
      </c>
      <c r="N269" s="14">
        <f t="shared" ca="1" si="220"/>
        <v>151.58949999999999</v>
      </c>
      <c r="O269" s="14">
        <f t="shared" ref="O269:O271" ca="1" si="223">F269+M269</f>
        <v>-349.71620000000001</v>
      </c>
      <c r="P269" s="14">
        <f t="shared" ref="P269:P271" ca="1" si="224">F269-M269</f>
        <v>341.26420000000002</v>
      </c>
      <c r="Q269" s="14">
        <f t="shared" ref="Q269:Q271" ca="1" si="225">F269+N269</f>
        <v>147.36349999999999</v>
      </c>
      <c r="R269" s="14">
        <f t="shared" ref="R269:R271" ca="1" si="226">F269-N269</f>
        <v>-155.81549999999999</v>
      </c>
      <c r="S269" s="10"/>
      <c r="T269" s="10"/>
      <c r="U269" s="10"/>
      <c r="V269" s="10"/>
      <c r="W269" s="10"/>
      <c r="X269" s="10"/>
      <c r="Y269" s="10"/>
      <c r="Z269" s="10"/>
      <c r="AA269" s="10"/>
    </row>
    <row r="270" spans="1:27" x14ac:dyDescent="0.2">
      <c r="A270" s="10"/>
      <c r="B270" s="10"/>
      <c r="C270" s="10"/>
      <c r="D270" s="12" t="s">
        <v>54</v>
      </c>
      <c r="E270" s="14">
        <f ca="1">E263</f>
        <v>9.0120000000000005</v>
      </c>
      <c r="F270" s="14">
        <f t="shared" ref="F270:J271" ca="1" si="227">F263</f>
        <v>5.5609999999999999</v>
      </c>
      <c r="G270" s="14">
        <f t="shared" ca="1" si="227"/>
        <v>0.48799999999999999</v>
      </c>
      <c r="H270" s="14">
        <f t="shared" ca="1" si="227"/>
        <v>22.917000000000002</v>
      </c>
      <c r="I270" s="14">
        <f t="shared" ca="1" si="227"/>
        <v>-8.7999999999999995E-2</v>
      </c>
      <c r="J270" s="14">
        <f t="shared" ca="1" si="227"/>
        <v>-8.8999999999999996E-2</v>
      </c>
      <c r="K270" s="14">
        <f t="shared" ca="1" si="222"/>
        <v>0.57599999999999996</v>
      </c>
      <c r="L270" s="14">
        <f t="shared" ca="1" si="222"/>
        <v>23.006</v>
      </c>
      <c r="M270" s="14">
        <f t="shared" ca="1" si="219"/>
        <v>7.4777999999999993</v>
      </c>
      <c r="N270" s="14">
        <f t="shared" ca="1" si="220"/>
        <v>23.178799999999999</v>
      </c>
      <c r="O270" s="14">
        <f t="shared" ca="1" si="223"/>
        <v>13.038799999999998</v>
      </c>
      <c r="P270" s="14">
        <f t="shared" ca="1" si="224"/>
        <v>-1.9167999999999994</v>
      </c>
      <c r="Q270" s="14">
        <f t="shared" ca="1" si="225"/>
        <v>28.739799999999999</v>
      </c>
      <c r="R270" s="14">
        <f t="shared" ca="1" si="226"/>
        <v>-17.617799999999999</v>
      </c>
      <c r="S270" s="10"/>
      <c r="T270" s="10"/>
      <c r="U270" s="10"/>
      <c r="V270" s="10"/>
      <c r="W270" s="10"/>
      <c r="X270" s="10"/>
      <c r="Y270" s="10"/>
      <c r="Z270" s="10"/>
      <c r="AA270" s="10"/>
    </row>
    <row r="271" spans="1:27" x14ac:dyDescent="0.2">
      <c r="A271" s="10"/>
      <c r="B271" s="10"/>
      <c r="C271" s="10"/>
      <c r="D271" s="12" t="s">
        <v>55</v>
      </c>
      <c r="E271" s="14">
        <f ca="1">E264</f>
        <v>3.7</v>
      </c>
      <c r="F271" s="14">
        <f t="shared" ca="1" si="227"/>
        <v>2.5310000000000001</v>
      </c>
      <c r="G271" s="14">
        <f t="shared" ca="1" si="227"/>
        <v>103.842</v>
      </c>
      <c r="H271" s="14">
        <f t="shared" ca="1" si="227"/>
        <v>-6.5190000000000001</v>
      </c>
      <c r="I271" s="14">
        <f t="shared" ca="1" si="227"/>
        <v>-10.583</v>
      </c>
      <c r="J271" s="14">
        <f t="shared" ca="1" si="227"/>
        <v>-10.605</v>
      </c>
      <c r="K271" s="14">
        <f t="shared" ca="1" si="222"/>
        <v>114.425</v>
      </c>
      <c r="L271" s="14">
        <f t="shared" ca="1" si="222"/>
        <v>-17.124000000000002</v>
      </c>
      <c r="M271" s="14">
        <f t="shared" ca="1" si="219"/>
        <v>119.5622</v>
      </c>
      <c r="N271" s="14">
        <f t="shared" ca="1" si="220"/>
        <v>-51.451500000000003</v>
      </c>
      <c r="O271" s="14">
        <f t="shared" ca="1" si="223"/>
        <v>122.09320000000001</v>
      </c>
      <c r="P271" s="14">
        <f t="shared" ca="1" si="224"/>
        <v>-117.0312</v>
      </c>
      <c r="Q271" s="14">
        <f t="shared" ca="1" si="225"/>
        <v>-48.920500000000004</v>
      </c>
      <c r="R271" s="14">
        <f t="shared" ca="1" si="226"/>
        <v>53.982500000000002</v>
      </c>
      <c r="S271" s="10"/>
      <c r="T271" s="10"/>
      <c r="U271" s="10"/>
      <c r="V271" s="10"/>
      <c r="W271" s="10"/>
      <c r="X271" s="10"/>
      <c r="Y271" s="10"/>
      <c r="Z271" s="10"/>
      <c r="AA271" s="10"/>
    </row>
    <row r="272" spans="1:27" x14ac:dyDescent="0.2">
      <c r="A272" s="10"/>
      <c r="B272" s="10"/>
      <c r="C272" s="10"/>
      <c r="D272" s="12" t="s">
        <v>10</v>
      </c>
      <c r="E272" s="14">
        <f ca="1">E258+K258</f>
        <v>-830.44800000000009</v>
      </c>
      <c r="F272" s="14">
        <f ca="1">F258+L258</f>
        <v>-540.69299999999998</v>
      </c>
      <c r="G272" s="14">
        <f t="shared" ref="G272:J272" ca="1" si="228">G258</f>
        <v>-359.23899999999998</v>
      </c>
      <c r="H272" s="14">
        <f t="shared" ca="1" si="228"/>
        <v>-88.108000000000004</v>
      </c>
      <c r="I272" s="14">
        <f t="shared" ca="1" si="228"/>
        <v>42.871000000000002</v>
      </c>
      <c r="J272" s="14">
        <f t="shared" ca="1" si="228"/>
        <v>42.960999999999999</v>
      </c>
      <c r="K272" s="14">
        <f t="shared" ca="1" si="222"/>
        <v>-402.10999999999996</v>
      </c>
      <c r="L272" s="14">
        <f t="shared" ca="1" si="222"/>
        <v>-131.06900000000002</v>
      </c>
      <c r="M272" s="14">
        <f t="shared" ca="1" si="219"/>
        <v>-441.43069999999994</v>
      </c>
      <c r="N272" s="14">
        <f t="shared" ca="1" si="220"/>
        <v>-251.702</v>
      </c>
      <c r="O272" s="14">
        <f ca="1">F272+M272</f>
        <v>-982.12369999999987</v>
      </c>
      <c r="P272" s="14">
        <f ca="1">F272-M272</f>
        <v>-99.262300000000039</v>
      </c>
      <c r="Q272" s="14">
        <f ca="1">F272+N272</f>
        <v>-792.39499999999998</v>
      </c>
      <c r="R272" s="14">
        <f ca="1">F272-N272</f>
        <v>-288.99099999999999</v>
      </c>
      <c r="S272" s="10"/>
      <c r="T272" s="10"/>
      <c r="U272" s="10"/>
      <c r="V272" s="10"/>
      <c r="W272" s="10"/>
      <c r="X272" s="10"/>
      <c r="Y272" s="10"/>
      <c r="Z272" s="10"/>
      <c r="AA272" s="10"/>
    </row>
    <row r="273" spans="1:36" x14ac:dyDescent="0.2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58" t="s">
        <v>113</v>
      </c>
      <c r="AA273" s="58"/>
      <c r="AB273" s="58"/>
      <c r="AC273" s="58" t="s">
        <v>114</v>
      </c>
      <c r="AD273" s="58"/>
      <c r="AE273" s="58"/>
    </row>
    <row r="274" spans="1:36" x14ac:dyDescent="0.2">
      <c r="A274" s="12" t="s">
        <v>19</v>
      </c>
      <c r="B274" s="11" t="s">
        <v>59</v>
      </c>
      <c r="C274" s="12" t="s">
        <v>43</v>
      </c>
      <c r="D274" s="10"/>
      <c r="E274" s="15" t="s">
        <v>44</v>
      </c>
      <c r="F274" s="13" t="s">
        <v>64</v>
      </c>
      <c r="G274" s="13" t="s">
        <v>65</v>
      </c>
      <c r="H274" s="13" t="s">
        <v>66</v>
      </c>
      <c r="I274" s="13" t="s">
        <v>67</v>
      </c>
      <c r="J274" s="13" t="s">
        <v>68</v>
      </c>
      <c r="K274" s="15" t="s">
        <v>64</v>
      </c>
      <c r="L274" s="15" t="s">
        <v>65</v>
      </c>
      <c r="M274" s="15" t="s">
        <v>66</v>
      </c>
      <c r="N274" s="15" t="s">
        <v>67</v>
      </c>
      <c r="O274" s="10"/>
      <c r="P274" s="13" t="s">
        <v>44</v>
      </c>
      <c r="Q274" s="13" t="s">
        <v>64</v>
      </c>
      <c r="R274" s="13" t="s">
        <v>65</v>
      </c>
      <c r="S274" s="13" t="s">
        <v>66</v>
      </c>
      <c r="T274" s="13" t="s">
        <v>67</v>
      </c>
      <c r="U274" s="13" t="s">
        <v>11</v>
      </c>
      <c r="V274" s="16" t="s">
        <v>69</v>
      </c>
      <c r="W274" s="7" t="s">
        <v>70</v>
      </c>
      <c r="X274" s="7" t="s">
        <v>71</v>
      </c>
      <c r="Y274" s="8"/>
      <c r="Z274" t="s">
        <v>110</v>
      </c>
      <c r="AA274" t="s">
        <v>111</v>
      </c>
      <c r="AB274" t="s">
        <v>112</v>
      </c>
      <c r="AC274" t="s">
        <v>110</v>
      </c>
      <c r="AD274" t="s">
        <v>111</v>
      </c>
      <c r="AE274" t="s">
        <v>112</v>
      </c>
      <c r="AH274" s="58"/>
      <c r="AI274" s="58"/>
      <c r="AJ274" s="58"/>
    </row>
    <row r="275" spans="1:36" x14ac:dyDescent="0.2">
      <c r="A275" s="1">
        <f ca="1">B242</f>
        <v>23</v>
      </c>
      <c r="D275" s="1" t="s">
        <v>52</v>
      </c>
      <c r="E275" s="17">
        <f ca="1">E261</f>
        <v>19.430526315789475</v>
      </c>
      <c r="F275" s="4">
        <f t="shared" ref="F275:I276" ca="1" si="229">O261</f>
        <v>21.256426315789476</v>
      </c>
      <c r="G275" s="4">
        <f t="shared" ca="1" si="229"/>
        <v>2.7447842105263174</v>
      </c>
      <c r="H275" s="18">
        <f t="shared" ca="1" si="229"/>
        <v>40.611628947368423</v>
      </c>
      <c r="I275" s="18">
        <f t="shared" ca="1" si="229"/>
        <v>-16.610418421052628</v>
      </c>
      <c r="J275" s="4">
        <f>INDEX($N$33:$N$44,MATCH(A277,$L$33:$L$44,-1),1)</f>
        <v>77.298000000000002</v>
      </c>
      <c r="K275" s="17">
        <f ca="1">MAX(ABS(F275),IF(J275="---",0,0.3*J275))</f>
        <v>23.189399999999999</v>
      </c>
      <c r="L275" s="17">
        <f ca="1">MAX(ABS(G275),IF(J275="---",0,0.3*J275))</f>
        <v>23.189399999999999</v>
      </c>
      <c r="M275" s="17">
        <f ca="1">MAX(ABS(H275),J275)</f>
        <v>77.298000000000002</v>
      </c>
      <c r="N275" s="17">
        <f ca="1">MAX(ABS(I275),J275)</f>
        <v>77.298000000000002</v>
      </c>
      <c r="O275" s="6" t="s">
        <v>72</v>
      </c>
      <c r="P275" s="19">
        <f ca="1">MAX(E275-$Z243*(1-((0.48*$Z242+E277)/(0.48*$Z242))^2),0)/(($F243-2*$F244)*$O$2)*1000</f>
        <v>0</v>
      </c>
      <c r="Q275" s="19">
        <f ca="1">MAX(K275-$Z243*(1-((0.48*$Z242+K277)/(0.48*$Z242))^2),0)/(($F243-2*$F244)*$O$2)*1000</f>
        <v>0</v>
      </c>
      <c r="R275" s="19">
        <f ca="1">MAX(L275-$Z243*(1-((0.48*$Z242+L277)/(0.48*$Z242))^2),0)/(($F243-2*$F244)*$O$2)*1000</f>
        <v>1.3627539738445262</v>
      </c>
      <c r="S275" s="19">
        <f ca="1">MAX(M275-$Z243*(1-((0.48*$Z242+M277)/(0.48*$Z242))^2),0)/(($F243-2*$F244)*$O$2)*1000</f>
        <v>0</v>
      </c>
      <c r="T275" s="19">
        <f ca="1">MAX(N275-$Z243*(1-((0.48*$Z242+N277)/(0.48*$Z242))^2),0)/(($F243-2*$F244)*$O$2)*1000</f>
        <v>4.6929134492589029</v>
      </c>
      <c r="U275" s="17">
        <f ca="1">MAX(P275:T275)</f>
        <v>4.6929134492589029</v>
      </c>
      <c r="V275" s="49">
        <f>AB277</f>
        <v>10.304423903774522</v>
      </c>
      <c r="W275" s="8">
        <f>2*V275*$O$2/10</f>
        <v>806.43317507800612</v>
      </c>
      <c r="X275" s="4">
        <f>W275*(F243-2*F244)/200</f>
        <v>88.707649258580673</v>
      </c>
      <c r="Y275" s="1"/>
      <c r="Z275">
        <v>2</v>
      </c>
      <c r="AA275">
        <v>20</v>
      </c>
      <c r="AB275">
        <f>((PI()*(AA275/10)^2)/4)*Z275</f>
        <v>6.2831853071795862</v>
      </c>
      <c r="AC275">
        <v>4</v>
      </c>
      <c r="AD275">
        <v>20</v>
      </c>
      <c r="AE275">
        <f>((PI()*(AD275/10)^2)/4)*AC275</f>
        <v>12.566370614359172</v>
      </c>
      <c r="AH275" s="58"/>
      <c r="AI275" s="58"/>
      <c r="AJ275" s="58"/>
    </row>
    <row r="276" spans="1:36" x14ac:dyDescent="0.2">
      <c r="A276" s="12" t="s">
        <v>29</v>
      </c>
      <c r="D276" s="1" t="s">
        <v>53</v>
      </c>
      <c r="E276" s="17">
        <f ca="1">E262</f>
        <v>6.5799210526315797</v>
      </c>
      <c r="F276" s="18">
        <f t="shared" ca="1" si="229"/>
        <v>79.89682105263158</v>
      </c>
      <c r="G276" s="18">
        <f t="shared" ca="1" si="229"/>
        <v>-70.633294736842103</v>
      </c>
      <c r="H276" s="4">
        <f t="shared" ca="1" si="229"/>
        <v>38.789210526315784</v>
      </c>
      <c r="I276" s="4">
        <f t="shared" ca="1" si="229"/>
        <v>-29.525684210526308</v>
      </c>
      <c r="J276" s="4">
        <f>INDEX($O$33:$O$44,MATCH(A277,$L$33:$L$44,-1),1)</f>
        <v>157.93049999999999</v>
      </c>
      <c r="K276" s="17">
        <f ca="1">MAX(ABS(F276),J276)</f>
        <v>157.93049999999999</v>
      </c>
      <c r="L276" s="17">
        <f ca="1">MAX(ABS(G276),J276)</f>
        <v>157.93049999999999</v>
      </c>
      <c r="M276" s="17">
        <f ca="1">MAX(ABS(H276),IF(J276="---",0,0.3*J276))</f>
        <v>47.379149999999996</v>
      </c>
      <c r="N276" s="17">
        <f ca="1">MAX(ABS(I276),IF(J276="---",0,0.3*J276))</f>
        <v>47.379149999999996</v>
      </c>
      <c r="O276" s="6" t="s">
        <v>73</v>
      </c>
      <c r="P276" s="19">
        <f ca="1">MAX(E276-$Z244*(1-((0.48*$Z242+E277)/(0.48*$Z242))^2),0)/(($F242-2*$F244)*$O$2)*1000</f>
        <v>0</v>
      </c>
      <c r="Q276" s="19">
        <f ca="1">MAX(K276-$Z244*(1-((0.48*$Z242+K277)/(0.48*$Z242))^2),0)/(($F242-2*$F244)*$O$2)*1000</f>
        <v>0</v>
      </c>
      <c r="R276" s="19">
        <f ca="1">MAX(L276-$Z244*(1-((0.48*$Z242+L277)/(0.48*$Z242))^2),0)/(($F242-2*$F244)*$O$2)*1000</f>
        <v>4.5210685157251689</v>
      </c>
      <c r="S276" s="19">
        <f ca="1">MAX(M276-$Z244*(1-((0.48*$Z242+M277)/(0.48*$Z242))^2),0)/(($F242-2*$F244)*$O$2)*1000</f>
        <v>0</v>
      </c>
      <c r="T276" s="19">
        <f ca="1">MAX(N276-$Z244*(1-((0.48*$Z242+N277)/(0.48*$Z242))^2),0)/(($F242-2*$F244)*$O$2)*1000</f>
        <v>0</v>
      </c>
      <c r="U276" s="17">
        <f ca="1">MAX(P276:T276)</f>
        <v>4.5210685157251689</v>
      </c>
      <c r="V276" s="49">
        <f>AE277</f>
        <v>12.566370614359172</v>
      </c>
      <c r="W276" s="8">
        <f>2*V276*$O$2/10</f>
        <v>983.45509155854393</v>
      </c>
      <c r="X276" s="4">
        <f>W276*(F242-2*F244)/200</f>
        <v>354.04383296107585</v>
      </c>
      <c r="Y276" s="1"/>
      <c r="Z276">
        <v>2</v>
      </c>
      <c r="AA276">
        <v>16</v>
      </c>
      <c r="AB276">
        <f>((PI()*(AA276/10)^2)/4)*Z276</f>
        <v>4.0212385965949355</v>
      </c>
      <c r="AC276">
        <v>0</v>
      </c>
      <c r="AD276">
        <v>16</v>
      </c>
      <c r="AE276">
        <f>((PI()*(AD276/10)^2)/4)*AC276</f>
        <v>0</v>
      </c>
    </row>
    <row r="277" spans="1:36" x14ac:dyDescent="0.2">
      <c r="A277" s="1">
        <f>B243</f>
        <v>1</v>
      </c>
      <c r="D277" s="1" t="s">
        <v>10</v>
      </c>
      <c r="E277" s="20">
        <f ca="1">E265</f>
        <v>-803.14800000000002</v>
      </c>
      <c r="F277" s="8">
        <f ca="1">O265</f>
        <v>-961.12369999999987</v>
      </c>
      <c r="G277" s="8">
        <f ca="1">P265</f>
        <v>-78.262300000000039</v>
      </c>
      <c r="H277" s="8">
        <f ca="1">Q265</f>
        <v>-771.39499999999998</v>
      </c>
      <c r="I277" s="8">
        <f ca="1">R265</f>
        <v>-267.99099999999999</v>
      </c>
      <c r="K277" s="17">
        <f ca="1">F277</f>
        <v>-961.12369999999987</v>
      </c>
      <c r="L277" s="17">
        <f t="shared" ref="L277:N277" ca="1" si="230">G277</f>
        <v>-78.262300000000039</v>
      </c>
      <c r="M277" s="17">
        <f t="shared" ca="1" si="230"/>
        <v>-771.39499999999998</v>
      </c>
      <c r="N277" s="17">
        <f t="shared" ca="1" si="230"/>
        <v>-267.99099999999999</v>
      </c>
      <c r="AB277">
        <f>SUM(AB275:AB276)</f>
        <v>10.304423903774522</v>
      </c>
      <c r="AE277">
        <f>SUM(AE275:AE276)</f>
        <v>12.566370614359172</v>
      </c>
    </row>
    <row r="278" spans="1:36" x14ac:dyDescent="0.2">
      <c r="D278" s="7" t="s">
        <v>74</v>
      </c>
      <c r="E278" s="4">
        <f ca="1">($Z243+$X275)*(1-ABS((0.48*$Z242+E277)/(0.48*$Z242+$W275))^(1+1/(1+$W275/$Z242)))</f>
        <v>181.11049733679502</v>
      </c>
      <c r="K278" s="4">
        <f ca="1">($Z243+$X275)*(1-ABS((0.48*$Z242+K277)/(0.48*$Z242+$W275))^(1+1/(1+$W275/$Z242)))</f>
        <v>190.64240499166627</v>
      </c>
      <c r="L278" s="4">
        <f ca="1">($Z243+$X275)*(1-ABS((0.48*$Z242+L277)/(0.48*$Z242+$W275))^(1+1/(1+$W275/$Z242)))</f>
        <v>117.66126644780877</v>
      </c>
      <c r="M278" s="4">
        <f ca="1">($Z243+$X275)*(1-ABS((0.48*$Z242+M277)/(0.48*$Z242+$W275))^(1+1/(1+$W275/$Z242)))</f>
        <v>179.00035721174473</v>
      </c>
      <c r="N278" s="4">
        <f ca="1">($Z243+$X275)*(1-ABS((0.48*$Z242+N277)/(0.48*$Z242+$W275))^(1+1/(1+$W275/$Z242)))</f>
        <v>137.26878514648249</v>
      </c>
    </row>
    <row r="279" spans="1:36" x14ac:dyDescent="0.2">
      <c r="D279" s="7" t="s">
        <v>75</v>
      </c>
      <c r="E279" s="4">
        <f ca="1">($Z244+$X276)*(1-ABS((0.48*$Z242+E277)/(0.48*$Z242+$W276))^(1+1/(1+$W276/$Z242)))</f>
        <v>592.00943752763862</v>
      </c>
      <c r="K279" s="4">
        <f ca="1">($Z244+$X276)*(1-ABS((0.48*$Z242+K277)/(0.48*$Z242+$W276))^(1+1/(1+$W276/$Z242)))</f>
        <v>619.69250510427014</v>
      </c>
      <c r="L279" s="4">
        <f ca="1">($Z244+$X276)*(1-ABS((0.48*$Z242+L277)/(0.48*$Z242+$W276))^(1+1/(1+$W276/$Z242)))</f>
        <v>410.54830631725196</v>
      </c>
      <c r="M279" s="4">
        <f ca="1">($Z244+$X276)*(1-ABS((0.48*$Z242+M277)/(0.48*$Z242+$W276))^(1+1/(1+$W276/$Z242)))</f>
        <v>585.90463212608893</v>
      </c>
      <c r="N279" s="4">
        <f ca="1">($Z244+$X276)*(1-ABS((0.48*$Z242+N277)/(0.48*$Z242+$W276))^(1+1/(1+$W276/$Z242)))</f>
        <v>466.27097128109301</v>
      </c>
    </row>
    <row r="280" spans="1:36" x14ac:dyDescent="0.2">
      <c r="A280" t="str">
        <f ca="1">IF(MAX(E280:N280)&gt;1,"non verificato","verificato")</f>
        <v>verificato</v>
      </c>
      <c r="D280" s="7" t="s">
        <v>76</v>
      </c>
      <c r="E280" s="3">
        <f ca="1">ABS(E275/E278)^1.5+ABS(E276/E279)^1.5</f>
        <v>3.6312539621600595E-2</v>
      </c>
      <c r="K280" s="3">
        <f t="shared" ref="K280:N280" ca="1" si="231">ABS(K275/K278)^1.5+ABS(K276/K279)^1.5</f>
        <v>0.17108071876341011</v>
      </c>
      <c r="L280" s="3">
        <f t="shared" ca="1" si="231"/>
        <v>0.32608536135216182</v>
      </c>
      <c r="M280" s="3">
        <f t="shared" ca="1" si="231"/>
        <v>0.30676868086574882</v>
      </c>
      <c r="N280" s="3">
        <f t="shared" ca="1" si="231"/>
        <v>0.45495706957321413</v>
      </c>
    </row>
    <row r="281" spans="1:36" x14ac:dyDescent="0.2">
      <c r="Z281" s="58" t="s">
        <v>113</v>
      </c>
      <c r="AA281" s="58"/>
      <c r="AB281" s="58"/>
      <c r="AC281" s="58" t="s">
        <v>114</v>
      </c>
      <c r="AD281" s="58"/>
      <c r="AE281" s="58"/>
    </row>
    <row r="282" spans="1:36" x14ac:dyDescent="0.2">
      <c r="B282" s="9" t="s">
        <v>59</v>
      </c>
      <c r="C282" s="1" t="s">
        <v>58</v>
      </c>
      <c r="D282" s="10"/>
      <c r="E282" s="15" t="s">
        <v>44</v>
      </c>
      <c r="F282" s="13" t="s">
        <v>64</v>
      </c>
      <c r="G282" s="13" t="s">
        <v>65</v>
      </c>
      <c r="H282" s="13" t="s">
        <v>66</v>
      </c>
      <c r="I282" s="13" t="s">
        <v>67</v>
      </c>
      <c r="J282" s="13" t="s">
        <v>68</v>
      </c>
      <c r="K282" s="15" t="s">
        <v>64</v>
      </c>
      <c r="L282" s="15" t="s">
        <v>65</v>
      </c>
      <c r="M282" s="15" t="s">
        <v>66</v>
      </c>
      <c r="N282" s="15" t="s">
        <v>67</v>
      </c>
      <c r="O282" s="10"/>
      <c r="P282" s="13" t="s">
        <v>44</v>
      </c>
      <c r="Q282" s="13" t="s">
        <v>64</v>
      </c>
      <c r="R282" s="13" t="s">
        <v>65</v>
      </c>
      <c r="S282" s="13" t="s">
        <v>66</v>
      </c>
      <c r="T282" s="13" t="s">
        <v>67</v>
      </c>
      <c r="U282" s="13" t="s">
        <v>11</v>
      </c>
      <c r="V282" s="16" t="s">
        <v>69</v>
      </c>
      <c r="W282" s="7" t="s">
        <v>70</v>
      </c>
      <c r="X282" s="7" t="s">
        <v>71</v>
      </c>
      <c r="Z282" t="s">
        <v>110</v>
      </c>
      <c r="AA282" t="s">
        <v>111</v>
      </c>
      <c r="AB282" t="s">
        <v>112</v>
      </c>
      <c r="AC282" t="s">
        <v>110</v>
      </c>
      <c r="AD282" t="s">
        <v>111</v>
      </c>
      <c r="AE282" t="s">
        <v>112</v>
      </c>
    </row>
    <row r="283" spans="1:36" x14ac:dyDescent="0.2">
      <c r="D283" s="1" t="s">
        <v>52</v>
      </c>
      <c r="E283" s="17">
        <f ca="1">E268</f>
        <v>-12.11</v>
      </c>
      <c r="F283" s="4">
        <f ca="1">O268</f>
        <v>-24.385600000000004</v>
      </c>
      <c r="G283" s="4">
        <f t="shared" ref="F283:I284" ca="1" si="232">P268</f>
        <v>9.4576000000000011</v>
      </c>
      <c r="H283" s="18">
        <f t="shared" ca="1" si="232"/>
        <v>-59.989699999999999</v>
      </c>
      <c r="I283" s="18">
        <f t="shared" ca="1" si="232"/>
        <v>45.061700000000002</v>
      </c>
      <c r="J283" s="4" t="str">
        <f>INDEX($N$33:$N$44,MATCH(A277,$L$33:$L$44,-1)+1,1)</f>
        <v>---</v>
      </c>
      <c r="K283" s="17">
        <f ca="1">MAX(ABS(F283),IF(J283="---",0,0.3*J283))</f>
        <v>24.385600000000004</v>
      </c>
      <c r="L283" s="17">
        <f ca="1">MAX(ABS(G283),IF(J283="---",0,0.3*J283))</f>
        <v>9.4576000000000011</v>
      </c>
      <c r="M283" s="17">
        <f ca="1">MAX(ABS(H283),J283)</f>
        <v>59.989699999999999</v>
      </c>
      <c r="N283" s="17">
        <f ca="1">MAX(ABS(I283),J283)</f>
        <v>45.061700000000002</v>
      </c>
      <c r="O283" s="6" t="s">
        <v>72</v>
      </c>
      <c r="P283" s="19">
        <f ca="1">MAX(E283-$Z243*(1-((0.48*$Z242+E285)/(0.48*$Z242))^2),0)/(($F243-2*$F244)*$O$2)*1000</f>
        <v>0</v>
      </c>
      <c r="Q283" s="19">
        <f ca="1">MAX(K283-$Z243*(1-((0.48*$Z242+K285)/(0.48*$Z242))^2),0)/(($F243-2*$F244)*$O$2)*1000</f>
        <v>0</v>
      </c>
      <c r="R283" s="19">
        <f ca="1">MAX(L283-$Z243*(1-((0.48*$Z242+L285)/(0.48*$Z242))^2),0)/(($F243-2*$F244)*$O$2)*1000</f>
        <v>0</v>
      </c>
      <c r="S283" s="19">
        <f ca="1">MAX(M283-$Z243*(1-((0.48*$Z242+M285)/(0.48*$Z242))^2),0)/(($F243-2*$F244)*$O$2)*1000</f>
        <v>0</v>
      </c>
      <c r="T283" s="19">
        <f ca="1">MAX(N283-$Z243*(1-((0.48*$Z242+N285)/(0.48*$Z242))^2),0)/(($F243-2*$F244)*$O$2)*1000</f>
        <v>0.64482384039452467</v>
      </c>
      <c r="U283" s="17">
        <f ca="1">MAX(P283:T283)</f>
        <v>0.64482384039452467</v>
      </c>
      <c r="V283" s="49">
        <f>AB285</f>
        <v>10.304423903774522</v>
      </c>
      <c r="W283" s="8">
        <f>2*V283*$O$2/10</f>
        <v>806.43317507800612</v>
      </c>
      <c r="X283" s="4">
        <f>W283*(F243-2*F244)/200</f>
        <v>88.707649258580673</v>
      </c>
      <c r="Z283">
        <v>2</v>
      </c>
      <c r="AA283">
        <v>20</v>
      </c>
      <c r="AB283">
        <f>((PI()*(AA283/10)^2)/4)*Z283</f>
        <v>6.2831853071795862</v>
      </c>
      <c r="AC283">
        <v>4</v>
      </c>
      <c r="AD283">
        <v>20</v>
      </c>
      <c r="AE283">
        <f>((PI()*(AD283/10)^2)/4)*AC283</f>
        <v>12.566370614359172</v>
      </c>
    </row>
    <row r="284" spans="1:36" x14ac:dyDescent="0.2">
      <c r="D284" s="1" t="s">
        <v>53</v>
      </c>
      <c r="E284" s="17">
        <f ca="1">E269</f>
        <v>-6.3710000000000004</v>
      </c>
      <c r="F284" s="18">
        <f t="shared" ca="1" si="232"/>
        <v>-349.71620000000001</v>
      </c>
      <c r="G284" s="18">
        <f t="shared" ca="1" si="232"/>
        <v>341.26420000000002</v>
      </c>
      <c r="H284" s="4">
        <f t="shared" ca="1" si="232"/>
        <v>147.36349999999999</v>
      </c>
      <c r="I284" s="4">
        <f t="shared" ca="1" si="232"/>
        <v>-155.81549999999999</v>
      </c>
      <c r="J284" s="4" t="str">
        <f>INDEX($O$33:$O$44,MATCH(A277,$L$33:$L$44,-1)+1,1)</f>
        <v>---</v>
      </c>
      <c r="K284" s="17">
        <f ca="1">MAX(ABS(F284),J284)</f>
        <v>349.71620000000001</v>
      </c>
      <c r="L284" s="17">
        <f ca="1">MAX(ABS(G284),J284)</f>
        <v>341.26420000000002</v>
      </c>
      <c r="M284" s="17">
        <f ca="1">MAX(ABS(H284),IF(J284="---",0,0.3*J284))</f>
        <v>147.36349999999999</v>
      </c>
      <c r="N284" s="17">
        <f ca="1">MAX(ABS(I284),IF(J284="---",0,0.3*J284))</f>
        <v>155.81549999999999</v>
      </c>
      <c r="O284" s="6" t="s">
        <v>73</v>
      </c>
      <c r="P284" s="19">
        <f ca="1">MAX(E284-$Z244*(1-((0.48*$Z242+E285)/(0.48*$Z242))^2),0)/(($F242-2*$F244)*$O$2)*1000</f>
        <v>0</v>
      </c>
      <c r="Q284" s="19">
        <f ca="1">MAX(K284-$Z244*(1-((0.48*$Z242+K285)/(0.48*$Z242))^2),0)/(($F242-2*$F244)*$O$2)*1000</f>
        <v>2.6646442556922652</v>
      </c>
      <c r="R284" s="19">
        <f ca="1">MAX(L284-$Z244*(1-((0.48*$Z242+L285)/(0.48*$Z242))^2),0)/(($F242-2*$F244)*$O$2)*1000</f>
        <v>10.746350907587006</v>
      </c>
      <c r="S284" s="19">
        <f ca="1">MAX(M284-$Z244*(1-((0.48*$Z242+M285)/(0.48*$Z242))^2),0)/(($F242-2*$F244)*$O$2)*1000</f>
        <v>0</v>
      </c>
      <c r="T284" s="19">
        <f ca="1">MAX(N284-$Z244*(1-((0.48*$Z242+N285)/(0.48*$Z242))^2),0)/(($F242-2*$F244)*$O$2)*1000</f>
        <v>1.7908012670704356</v>
      </c>
      <c r="U284" s="17">
        <f ca="1">MAX(P284:T284)</f>
        <v>10.746350907587006</v>
      </c>
      <c r="V284" s="49">
        <f>AE285</f>
        <v>12.566370614359172</v>
      </c>
      <c r="W284" s="8">
        <f>2*V284*$O$2/10</f>
        <v>983.45509155854393</v>
      </c>
      <c r="X284" s="4">
        <f>W284*(F242-2*F244)/200</f>
        <v>354.04383296107585</v>
      </c>
      <c r="Z284">
        <v>2</v>
      </c>
      <c r="AA284">
        <v>16</v>
      </c>
      <c r="AB284">
        <f>((PI()*(AA284/10)^2)/4)*Z284</f>
        <v>4.0212385965949355</v>
      </c>
      <c r="AC284">
        <v>0</v>
      </c>
      <c r="AD284">
        <v>14</v>
      </c>
      <c r="AE284">
        <f>((PI()*(AD284/10)^2)/4)*AC284</f>
        <v>0</v>
      </c>
    </row>
    <row r="285" spans="1:36" x14ac:dyDescent="0.2">
      <c r="D285" s="1" t="s">
        <v>10</v>
      </c>
      <c r="E285" s="20">
        <f ca="1">E272</f>
        <v>-830.44800000000009</v>
      </c>
      <c r="F285" s="8">
        <f ca="1">O272</f>
        <v>-982.12369999999987</v>
      </c>
      <c r="G285" s="8">
        <f ca="1">P272</f>
        <v>-99.262300000000039</v>
      </c>
      <c r="H285" s="8">
        <f ca="1">Q272</f>
        <v>-792.39499999999998</v>
      </c>
      <c r="I285" s="8">
        <f ca="1">R272</f>
        <v>-288.99099999999999</v>
      </c>
      <c r="K285" s="17">
        <f ca="1">F285</f>
        <v>-982.12369999999987</v>
      </c>
      <c r="L285" s="17">
        <f t="shared" ref="L285:N285" ca="1" si="233">G285</f>
        <v>-99.262300000000039</v>
      </c>
      <c r="M285" s="17">
        <f t="shared" ca="1" si="233"/>
        <v>-792.39499999999998</v>
      </c>
      <c r="N285" s="17">
        <f t="shared" ca="1" si="233"/>
        <v>-288.99099999999999</v>
      </c>
      <c r="AB285">
        <f>SUM(AB283:AB284)</f>
        <v>10.304423903774522</v>
      </c>
      <c r="AE285">
        <f>SUM(AE283:AE284)</f>
        <v>12.566370614359172</v>
      </c>
    </row>
    <row r="286" spans="1:36" x14ac:dyDescent="0.2">
      <c r="D286" s="7" t="s">
        <v>74</v>
      </c>
      <c r="E286" s="4">
        <f ca="1">($Z243+$X283)*(1-ABS((0.48*$Z242+E285)/(0.48*$Z242+$W283))^(1+1/(1+$W283/$Z242)))</f>
        <v>182.8732867673061</v>
      </c>
      <c r="K286" s="4">
        <f ca="1">($Z243+$X283)*(1-ABS((0.48*$Z242+K285)/(0.48*$Z242+$W283))^(1+1/(1+$W283/$Z242)))</f>
        <v>191.78612695104843</v>
      </c>
      <c r="L286" s="4">
        <f ca="1">($Z243+$X283)*(1-ABS((0.48*$Z242+L285)/(0.48*$Z242+$W283))^(1+1/(1+$W283/$Z242)))</f>
        <v>119.932649197392</v>
      </c>
      <c r="M286" s="4">
        <f ca="1">($Z243+$X283)*(1-ABS((0.48*$Z242+M285)/(0.48*$Z242+$W283))^(1+1/(1+$W283/$Z242)))</f>
        <v>180.40309096704519</v>
      </c>
      <c r="N286" s="4">
        <f ca="1">($Z243+$X283)*(1-ABS((0.48*$Z242+N285)/(0.48*$Z242+$W283))^(1+1/(1+$W283/$Z242)))</f>
        <v>139.3116553459225</v>
      </c>
    </row>
    <row r="287" spans="1:36" x14ac:dyDescent="0.2">
      <c r="D287" s="7" t="s">
        <v>75</v>
      </c>
      <c r="E287" s="4">
        <f ca="1">($Z244+$X284)*(1-ABS((0.48*$Z242+E285)/(0.48*$Z242+$W284))^(1+1/(1+$W284/$Z242)))</f>
        <v>597.11525690350652</v>
      </c>
      <c r="K287" s="4">
        <f ca="1">($Z244+$X284)*(1-ABS((0.48*$Z242+K285)/(0.48*$Z242+$W284))^(1+1/(1+$W284/$Z242)))</f>
        <v>623.02808527897594</v>
      </c>
      <c r="L287" s="4">
        <f ca="1">($Z244+$X284)*(1-ABS((0.48*$Z242+L285)/(0.48*$Z242+$W284))^(1+1/(1+$W284/$Z242)))</f>
        <v>416.99160671345135</v>
      </c>
      <c r="M287" s="4">
        <f ca="1">($Z244+$X284)*(1-ABS((0.48*$Z242+M285)/(0.48*$Z242+$W284))^(1+1/(1+$W284/$Z242)))</f>
        <v>589.96201611979939</v>
      </c>
      <c r="N287" s="4">
        <f ca="1">($Z244+$X284)*(1-ABS((0.48*$Z242+N285)/(0.48*$Z242+$W284))^(1+1/(1+$W284/$Z242)))</f>
        <v>472.09091083088657</v>
      </c>
    </row>
    <row r="288" spans="1:36" x14ac:dyDescent="0.2">
      <c r="A288" t="str">
        <f ca="1">IF(MAX(E288:N288)&gt;1,"non verificato","verificato")</f>
        <v>verificato</v>
      </c>
      <c r="D288" s="7" t="s">
        <v>76</v>
      </c>
      <c r="E288" s="3">
        <f ca="1">ABS(E283/E286)^1.5+ABS(E284/E287)^1.5</f>
        <v>1.8142940553644803E-2</v>
      </c>
      <c r="K288" s="3">
        <f t="shared" ref="K288:N288" ca="1" si="234">ABS(K283/K286)^1.5+ABS(K284/K287)^1.5</f>
        <v>0.46588398003346676</v>
      </c>
      <c r="L288" s="3">
        <f t="shared" ca="1" si="234"/>
        <v>0.76250818563975364</v>
      </c>
      <c r="M288" s="3">
        <f t="shared" ca="1" si="234"/>
        <v>0.31659462795236665</v>
      </c>
      <c r="N288" s="3">
        <f t="shared" ca="1" si="234"/>
        <v>0.3735799831405282</v>
      </c>
    </row>
    <row r="289" spans="1:27" x14ac:dyDescent="0.2">
      <c r="A289" s="35"/>
      <c r="B289" s="35"/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  <c r="AA289" s="35"/>
    </row>
  </sheetData>
  <sheetProtection selectLockedCells="1"/>
  <mergeCells count="23">
    <mergeCell ref="U31:W31"/>
    <mergeCell ref="Z127:AB127"/>
    <mergeCell ref="AC127:AE127"/>
    <mergeCell ref="Z135:AB135"/>
    <mergeCell ref="AC135:AE135"/>
    <mergeCell ref="Z78:AB78"/>
    <mergeCell ref="AC78:AE78"/>
    <mergeCell ref="Z86:AB86"/>
    <mergeCell ref="AC86:AE86"/>
    <mergeCell ref="Z225:AB225"/>
    <mergeCell ref="AC225:AE225"/>
    <mergeCell ref="Z233:AB233"/>
    <mergeCell ref="AC233:AE233"/>
    <mergeCell ref="Z176:AB176"/>
    <mergeCell ref="AC176:AE176"/>
    <mergeCell ref="Z184:AB184"/>
    <mergeCell ref="AC184:AE184"/>
    <mergeCell ref="Z281:AB281"/>
    <mergeCell ref="AC281:AE281"/>
    <mergeCell ref="Z273:AB273"/>
    <mergeCell ref="AC273:AE273"/>
    <mergeCell ref="AH274:AJ274"/>
    <mergeCell ref="AH275:AJ275"/>
  </mergeCells>
  <conditionalFormatting sqref="E85 K85:N85 E93 K93:N93 E280 K280:N280 E288 K288:N288">
    <cfRule type="cellIs" dxfId="3" priority="12" stopIfTrue="1" operator="greaterThan">
      <formula>1</formula>
    </cfRule>
  </conditionalFormatting>
  <conditionalFormatting sqref="E134 K134:N134 E142 K142:N142">
    <cfRule type="cellIs" dxfId="2" priority="4" stopIfTrue="1" operator="greaterThan">
      <formula>1</formula>
    </cfRule>
  </conditionalFormatting>
  <conditionalFormatting sqref="E183 K183:N183 E191 K191:N191">
    <cfRule type="cellIs" dxfId="1" priority="3" stopIfTrue="1" operator="greaterThan">
      <formula>1</formula>
    </cfRule>
  </conditionalFormatting>
  <conditionalFormatting sqref="E232 K232:N232 E240 K240:N240">
    <cfRule type="cellIs" dxfId="0" priority="1" stopIfTrue="1" operator="greaterThan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Spiegazioni</vt:lpstr>
      <vt:lpstr>Pilastri</vt:lpstr>
      <vt:lpstr>GerResPil</vt:lpstr>
      <vt:lpstr>Pilastri!telaio_spaziale_Emanuele_modificato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Damiano Emanuele</cp:lastModifiedBy>
  <dcterms:created xsi:type="dcterms:W3CDTF">2017-01-20T17:21:59Z</dcterms:created>
  <dcterms:modified xsi:type="dcterms:W3CDTF">2017-02-28T10:22:16Z</dcterms:modified>
</cp:coreProperties>
</file>