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\Desktop\Progetto\"/>
    </mc:Choice>
  </mc:AlternateContent>
  <bookViews>
    <workbookView xWindow="0" yWindow="48" windowWidth="15192" windowHeight="8448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52511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1" i="18"/>
  <c r="K9" i="18" s="1"/>
  <c r="K13" i="18" s="1"/>
  <c r="K11" i="18"/>
  <c r="L9" i="18" s="1"/>
  <c r="L13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S26" i="18" s="1"/>
  <c r="E7" i="19"/>
  <c r="K23" i="18" s="1"/>
  <c r="B1" i="19"/>
  <c r="Q23" i="19" s="1"/>
  <c r="B1" i="18"/>
  <c r="E129" i="18"/>
  <c r="N129" i="18"/>
  <c r="F129" i="18"/>
  <c r="K128" i="18"/>
  <c r="E97" i="18"/>
  <c r="L23" i="18"/>
  <c r="E128" i="18"/>
  <c r="N97" i="18"/>
  <c r="F97" i="18"/>
  <c r="I129" i="18"/>
  <c r="F128" i="18"/>
  <c r="F5" i="20" l="1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J13" i="18"/>
  <c r="R23" i="19"/>
  <c r="S23" i="19"/>
  <c r="T23" i="19"/>
  <c r="Q37" i="20"/>
  <c r="F38" i="20"/>
  <c r="C36" i="20"/>
  <c r="J37" i="20"/>
  <c r="G38" i="20"/>
  <c r="O38" i="20"/>
  <c r="D38" i="20"/>
  <c r="T3" i="19" s="1"/>
  <c r="K37" i="20"/>
  <c r="H38" i="20"/>
  <c r="P38" i="20"/>
  <c r="L37" i="20"/>
  <c r="I38" i="20"/>
  <c r="Q38" i="20"/>
  <c r="E37" i="20"/>
  <c r="S4" i="19" s="1"/>
  <c r="M37" i="20"/>
  <c r="J38" i="20"/>
  <c r="E38" i="20"/>
  <c r="T4" i="19" s="1"/>
  <c r="L38" i="20"/>
  <c r="F37" i="20"/>
  <c r="N37" i="20"/>
  <c r="K38" i="20"/>
  <c r="D37" i="20"/>
  <c r="S3" i="19" s="1"/>
  <c r="G37" i="20"/>
  <c r="O37" i="20"/>
  <c r="H37" i="20"/>
  <c r="P37" i="20"/>
  <c r="M38" i="20"/>
  <c r="C38" i="20"/>
  <c r="T2" i="19" s="1"/>
  <c r="I37" i="20"/>
  <c r="N38" i="20"/>
  <c r="C37" i="20"/>
  <c r="S2" i="19" s="1"/>
  <c r="D44" i="20"/>
  <c r="N36" i="20"/>
  <c r="J36" i="20"/>
  <c r="G36" i="20"/>
  <c r="P36" i="20"/>
  <c r="O36" i="20"/>
  <c r="M36" i="20"/>
  <c r="K36" i="20"/>
  <c r="D36" i="20"/>
  <c r="Q36" i="20"/>
  <c r="H36" i="20"/>
  <c r="L36" i="20"/>
  <c r="I36" i="20"/>
  <c r="F36" i="20"/>
  <c r="E36" i="20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A6" i="20" s="1"/>
  <c r="A30" i="18" s="1"/>
  <c r="A64" i="18" s="1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F12" i="18"/>
  <c r="E12" i="18"/>
  <c r="H12" i="18"/>
  <c r="H14" i="18"/>
  <c r="I12" i="18"/>
  <c r="I1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2" i="18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R3" i="19"/>
  <c r="R4" i="19"/>
  <c r="L4" i="20"/>
  <c r="M4" i="20"/>
  <c r="R22" i="19" l="1"/>
  <c r="B16" i="18"/>
  <c r="B15" i="18"/>
  <c r="R28" i="19"/>
  <c r="S28" i="19"/>
  <c r="T28" i="19"/>
  <c r="R25" i="19"/>
  <c r="S25" i="19"/>
  <c r="T25" i="19"/>
  <c r="R29" i="19"/>
  <c r="S29" i="19"/>
  <c r="T29" i="19"/>
  <c r="R30" i="19"/>
  <c r="S30" i="19"/>
  <c r="T30" i="19"/>
  <c r="R31" i="19"/>
  <c r="S31" i="19"/>
  <c r="T31" i="19"/>
  <c r="R20" i="19"/>
  <c r="S20" i="19"/>
  <c r="T20" i="19"/>
  <c r="R27" i="19"/>
  <c r="T27" i="19"/>
  <c r="S27" i="19"/>
  <c r="R26" i="19"/>
  <c r="S26" i="19"/>
  <c r="T26" i="19"/>
  <c r="Q6" i="19"/>
  <c r="S5" i="19"/>
  <c r="T5" i="19"/>
  <c r="T22" i="19"/>
  <c r="R21" i="19"/>
  <c r="S21" i="19"/>
  <c r="T21" i="19"/>
  <c r="R24" i="19"/>
  <c r="S24" i="19"/>
  <c r="T24" i="19"/>
  <c r="R5" i="20"/>
  <c r="R2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S7" i="19" l="1"/>
  <c r="T7" i="19"/>
  <c r="S5" i="20"/>
  <c r="R36" i="20"/>
  <c r="R4" i="20"/>
  <c r="R37" i="20"/>
  <c r="R38" i="20"/>
  <c r="S6" i="19"/>
  <c r="T6" i="19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 s="1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Q8" i="19"/>
  <c r="S8" i="19" l="1"/>
  <c r="T8" i="19"/>
  <c r="T5" i="20"/>
  <c r="S36" i="20"/>
  <c r="S37" i="20"/>
  <c r="S38" i="20"/>
  <c r="S4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AD9" i="20"/>
  <c r="M9" i="20"/>
  <c r="Y9" i="20"/>
  <c r="U9" i="20"/>
  <c r="Q9" i="20"/>
  <c r="C64" i="18"/>
  <c r="C65" i="18"/>
  <c r="R30" i="18"/>
  <c r="G31" i="18"/>
  <c r="G65" i="18" s="1"/>
  <c r="G30" i="18"/>
  <c r="G64" i="18" s="1"/>
  <c r="Z9" i="20"/>
  <c r="S30" i="18"/>
  <c r="S31" i="18"/>
  <c r="B10" i="20"/>
  <c r="B34" i="18" s="1"/>
  <c r="B68" i="18" s="1"/>
  <c r="A49" i="20"/>
  <c r="F9" i="20"/>
  <c r="AF9" i="20"/>
  <c r="R31" i="18"/>
  <c r="I9" i="20"/>
  <c r="H9" i="20"/>
  <c r="AE9" i="20"/>
  <c r="G9" i="20"/>
  <c r="B19" i="18"/>
  <c r="R8" i="19"/>
  <c r="Q9" i="19"/>
  <c r="M24" i="18" l="1"/>
  <c r="Q24" i="18"/>
  <c r="P24" i="18"/>
  <c r="L25" i="18"/>
  <c r="Q25" i="18"/>
  <c r="Q26" i="18" s="1"/>
  <c r="P25" i="18"/>
  <c r="S9" i="19"/>
  <c r="T9" i="19"/>
  <c r="C33" i="18"/>
  <c r="R33" i="18" s="1"/>
  <c r="U5" i="20"/>
  <c r="T36" i="20"/>
  <c r="T37" i="20"/>
  <c r="T38" i="20"/>
  <c r="T4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E31" i="18"/>
  <c r="L24" i="18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9" i="19"/>
  <c r="Q10" i="19"/>
  <c r="S34" i="18" l="1"/>
  <c r="G34" i="18"/>
  <c r="G68" i="18" s="1"/>
  <c r="S33" i="18"/>
  <c r="G33" i="18"/>
  <c r="G67" i="18" s="1"/>
  <c r="R34" i="18"/>
  <c r="C67" i="18"/>
  <c r="S68" i="18" s="1"/>
  <c r="L27" i="18"/>
  <c r="Q27" i="18"/>
  <c r="Q31" i="18" s="1"/>
  <c r="P27" i="18"/>
  <c r="P26" i="18"/>
  <c r="AA11" i="20"/>
  <c r="V5" i="20"/>
  <c r="U4" i="20"/>
  <c r="U37" i="20"/>
  <c r="U38" i="20"/>
  <c r="U36" i="20"/>
  <c r="Q11" i="19"/>
  <c r="S10" i="19"/>
  <c r="T10" i="19"/>
  <c r="L26" i="18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C34" i="18"/>
  <c r="C68" i="18" s="1"/>
  <c r="W11" i="20"/>
  <c r="I26" i="18"/>
  <c r="K26" i="18"/>
  <c r="J26" i="18"/>
  <c r="AD11" i="20"/>
  <c r="H27" i="18"/>
  <c r="N27" i="18"/>
  <c r="AF11" i="20"/>
  <c r="O11" i="20"/>
  <c r="R11" i="19"/>
  <c r="Q12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R10" i="19"/>
  <c r="R67" i="18" l="1"/>
  <c r="S67" i="18"/>
  <c r="R68" i="18"/>
  <c r="L30" i="18"/>
  <c r="Q30" i="18"/>
  <c r="L31" i="18"/>
  <c r="P31" i="18"/>
  <c r="P30" i="18"/>
  <c r="H31" i="18"/>
  <c r="S12" i="19"/>
  <c r="T12" i="19"/>
  <c r="S11" i="19"/>
  <c r="T11" i="19"/>
  <c r="W5" i="20"/>
  <c r="V38" i="20"/>
  <c r="V37" i="20"/>
  <c r="V4" i="20"/>
  <c r="V36" i="20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S13" i="19" l="1"/>
  <c r="T13" i="19"/>
  <c r="Z13" i="20"/>
  <c r="X5" i="20"/>
  <c r="W37" i="20"/>
  <c r="W36" i="20"/>
  <c r="W38" i="20"/>
  <c r="W4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P34" i="18" l="1"/>
  <c r="Q34" i="18"/>
  <c r="Q33" i="18"/>
  <c r="P33" i="18"/>
  <c r="Y5" i="20"/>
  <c r="X38" i="20"/>
  <c r="X37" i="20"/>
  <c r="X4" i="20"/>
  <c r="X36" i="20"/>
  <c r="S14" i="19"/>
  <c r="T14" i="19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G15" i="20" s="1"/>
  <c r="BE53" i="20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G37" i="18"/>
  <c r="G71" i="18" s="1"/>
  <c r="S37" i="18"/>
  <c r="R36" i="18"/>
  <c r="G36" i="18"/>
  <c r="G70" i="18" s="1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AC15" i="20" l="1"/>
  <c r="P15" i="20"/>
  <c r="I15" i="20"/>
  <c r="S15" i="19"/>
  <c r="T15" i="19"/>
  <c r="AE15" i="20"/>
  <c r="Z5" i="20"/>
  <c r="Y4" i="20"/>
  <c r="Y36" i="20"/>
  <c r="Y38" i="20"/>
  <c r="Y37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F16" i="20" s="1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S70" i="18"/>
  <c r="R71" i="18"/>
  <c r="S71" i="18"/>
  <c r="U34" i="18"/>
  <c r="T33" i="18"/>
  <c r="T34" i="18"/>
  <c r="U33" i="18"/>
  <c r="R15" i="19"/>
  <c r="Q16" i="19"/>
  <c r="C38" i="18"/>
  <c r="D37" i="18" s="1"/>
  <c r="Q17" i="19" l="1"/>
  <c r="S16" i="19"/>
  <c r="T16" i="19"/>
  <c r="AA5" i="20"/>
  <c r="Z4" i="20"/>
  <c r="Z36" i="20"/>
  <c r="Z37" i="20"/>
  <c r="Z38" i="20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BG55" i="20"/>
  <c r="AY55" i="20"/>
  <c r="S55" i="20"/>
  <c r="J17" i="20" s="1"/>
  <c r="M55" i="20"/>
  <c r="AE55" i="20"/>
  <c r="J55" i="20"/>
  <c r="BC55" i="20"/>
  <c r="AW55" i="20"/>
  <c r="AH55" i="20"/>
  <c r="AB55" i="20"/>
  <c r="W55" i="20"/>
  <c r="Q55" i="20"/>
  <c r="AL55" i="20"/>
  <c r="AD55" i="20"/>
  <c r="Q17" i="20" s="1"/>
  <c r="AK55" i="20"/>
  <c r="V55" i="20"/>
  <c r="D55" i="20"/>
  <c r="AA16" i="20"/>
  <c r="M16" i="20"/>
  <c r="P16" i="20"/>
  <c r="U16" i="20"/>
  <c r="O16" i="20"/>
  <c r="AF16" i="20"/>
  <c r="AD16" i="20"/>
  <c r="N16" i="20"/>
  <c r="H16" i="20"/>
  <c r="Y16" i="20"/>
  <c r="V16" i="20"/>
  <c r="E55" i="20"/>
  <c r="C17" i="20" s="1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F55" i="20"/>
  <c r="I17" i="20"/>
  <c r="L16" i="20"/>
  <c r="AC16" i="20"/>
  <c r="E16" i="20"/>
  <c r="C40" i="18" s="1"/>
  <c r="C74" i="18" s="1"/>
  <c r="R16" i="20"/>
  <c r="V34" i="18"/>
  <c r="V33" i="18"/>
  <c r="R17" i="19"/>
  <c r="Q18" i="19"/>
  <c r="R16" i="19"/>
  <c r="C72" i="18"/>
  <c r="E37" i="18"/>
  <c r="F37" i="18"/>
  <c r="L36" i="18" s="1"/>
  <c r="G17" i="20" l="1"/>
  <c r="Q36" i="18"/>
  <c r="P36" i="18"/>
  <c r="Q37" i="18"/>
  <c r="P37" i="18"/>
  <c r="P17" i="20"/>
  <c r="H17" i="20"/>
  <c r="AB5" i="20"/>
  <c r="AA38" i="20"/>
  <c r="AA36" i="20"/>
  <c r="AA37" i="20"/>
  <c r="AA4" i="20"/>
  <c r="S18" i="19"/>
  <c r="T18" i="19"/>
  <c r="Y17" i="20"/>
  <c r="S17" i="19"/>
  <c r="T17" i="19"/>
  <c r="V17" i="20"/>
  <c r="K17" i="20"/>
  <c r="S39" i="18"/>
  <c r="C73" i="18"/>
  <c r="S74" i="18" s="1"/>
  <c r="G39" i="18"/>
  <c r="G73" i="18" s="1"/>
  <c r="R40" i="18"/>
  <c r="G40" i="18"/>
  <c r="G74" i="18" s="1"/>
  <c r="S40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C41" i="18" s="1"/>
  <c r="E40" i="18" s="1"/>
  <c r="F56" i="20"/>
  <c r="E56" i="20"/>
  <c r="C18" i="20" s="1"/>
  <c r="O36" i="18"/>
  <c r="M36" i="18"/>
  <c r="N37" i="18"/>
  <c r="R18" i="19"/>
  <c r="Q19" i="19"/>
  <c r="O37" i="18"/>
  <c r="H36" i="18"/>
  <c r="M37" i="18"/>
  <c r="H37" i="18"/>
  <c r="J37" i="18"/>
  <c r="I37" i="18"/>
  <c r="K36" i="18"/>
  <c r="L37" i="18"/>
  <c r="I36" i="18"/>
  <c r="K37" i="18"/>
  <c r="N36" i="18"/>
  <c r="J36" i="18"/>
  <c r="S19" i="19" l="1"/>
  <c r="T19" i="19"/>
  <c r="AC5" i="20"/>
  <c r="AB38" i="20"/>
  <c r="AB36" i="20"/>
  <c r="AB37" i="20"/>
  <c r="AB4" i="20"/>
  <c r="R74" i="18"/>
  <c r="J18" i="20"/>
  <c r="S73" i="18"/>
  <c r="R73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C19" i="20" s="1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F40" i="18"/>
  <c r="O40" i="18" s="1"/>
  <c r="C75" i="18"/>
  <c r="D40" i="18"/>
  <c r="R19" i="19"/>
  <c r="B18" i="19"/>
  <c r="B19" i="19"/>
  <c r="B16" i="19"/>
  <c r="T36" i="18"/>
  <c r="U37" i="18"/>
  <c r="U36" i="18"/>
  <c r="T37" i="18"/>
  <c r="I19" i="20" l="1"/>
  <c r="P40" i="18"/>
  <c r="Q40" i="18"/>
  <c r="Q39" i="18"/>
  <c r="P39" i="18"/>
  <c r="C42" i="18"/>
  <c r="S42" i="18" s="1"/>
  <c r="AC36" i="20"/>
  <c r="AC38" i="20"/>
  <c r="AD5" i="20"/>
  <c r="AC37" i="20"/>
  <c r="AC4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C20" i="20" s="1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I20" i="20" l="1"/>
  <c r="R42" i="18"/>
  <c r="C76" i="18"/>
  <c r="S77" i="18" s="1"/>
  <c r="G42" i="18"/>
  <c r="G76" i="18" s="1"/>
  <c r="R43" i="18"/>
  <c r="G43" i="18"/>
  <c r="G77" i="18" s="1"/>
  <c r="S43" i="18"/>
  <c r="AE5" i="20"/>
  <c r="AD38" i="20"/>
  <c r="AD37" i="20"/>
  <c r="AD4" i="20"/>
  <c r="AD36" i="20"/>
  <c r="U20" i="20"/>
  <c r="AE20" i="20"/>
  <c r="C43" i="18"/>
  <c r="C77" i="18" s="1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 s="1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U40" i="18"/>
  <c r="T40" i="18"/>
  <c r="T39" i="18"/>
  <c r="U39" i="18"/>
  <c r="R76" i="18" l="1"/>
  <c r="R77" i="18"/>
  <c r="S76" i="18"/>
  <c r="R21" i="20"/>
  <c r="AF5" i="20"/>
  <c r="AE38" i="20"/>
  <c r="AE4" i="20"/>
  <c r="AE37" i="20"/>
  <c r="AE36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AE22" i="20" s="1"/>
  <c r="Z60" i="20"/>
  <c r="R60" i="20"/>
  <c r="J60" i="20"/>
  <c r="AX60" i="20"/>
  <c r="AL60" i="20"/>
  <c r="V60" i="20"/>
  <c r="BB60" i="20"/>
  <c r="AD60" i="20"/>
  <c r="AP60" i="20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B62" i="20"/>
  <c r="B65" i="20" s="1"/>
  <c r="B68" i="20" s="1"/>
  <c r="B71" i="20" s="1"/>
  <c r="A21" i="20"/>
  <c r="A45" i="18" s="1"/>
  <c r="A79" i="18" s="1"/>
  <c r="E60" i="20"/>
  <c r="C22" i="20" s="1"/>
  <c r="R22" i="20"/>
  <c r="F60" i="20"/>
  <c r="A62" i="20"/>
  <c r="V40" i="18"/>
  <c r="V39" i="18"/>
  <c r="W22" i="20" l="1"/>
  <c r="AF38" i="20"/>
  <c r="AF37" i="20"/>
  <c r="AF4" i="20"/>
  <c r="AF36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Y24" i="20" s="1"/>
  <c r="AP62" i="20"/>
  <c r="AL62" i="20"/>
  <c r="AH62" i="20"/>
  <c r="AD62" i="20"/>
  <c r="Z62" i="20"/>
  <c r="V62" i="20"/>
  <c r="M24" i="20" s="1"/>
  <c r="R62" i="20"/>
  <c r="N62" i="20"/>
  <c r="J62" i="20"/>
  <c r="G24" i="20" s="1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AB24" i="20" s="1"/>
  <c r="BD62" i="20"/>
  <c r="AF62" i="20"/>
  <c r="AV62" i="20"/>
  <c r="Z24" i="20" s="1"/>
  <c r="AJ62" i="20"/>
  <c r="T24" i="20" s="1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24" i="20" s="1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Q43" i="18" l="1"/>
  <c r="P43" i="18"/>
  <c r="P42" i="18"/>
  <c r="Q42" i="18"/>
  <c r="P23" i="20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G45" i="18"/>
  <c r="G79" i="18" s="1"/>
  <c r="G46" i="18"/>
  <c r="G80" i="18" s="1"/>
  <c r="I43" i="18"/>
  <c r="AC23" i="20"/>
  <c r="R46" i="18"/>
  <c r="C46" i="18"/>
  <c r="C80" i="18" s="1"/>
  <c r="J43" i="18"/>
  <c r="F23" i="20"/>
  <c r="K42" i="18"/>
  <c r="C79" i="18"/>
  <c r="S80" i="18" s="1"/>
  <c r="L43" i="18"/>
  <c r="L42" i="18"/>
  <c r="BJ63" i="20"/>
  <c r="BF63" i="20"/>
  <c r="AT63" i="20"/>
  <c r="Y25" i="20" s="1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Q25" i="20" s="1"/>
  <c r="AS63" i="20"/>
  <c r="AO63" i="20"/>
  <c r="Z63" i="20"/>
  <c r="O25" i="20" s="1"/>
  <c r="T63" i="20"/>
  <c r="L25" i="20" s="1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AF23" i="20"/>
  <c r="U23" i="20"/>
  <c r="G23" i="20"/>
  <c r="J23" i="20"/>
  <c r="R23" i="20"/>
  <c r="T23" i="20"/>
  <c r="E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 s="1"/>
  <c r="B83" i="18" s="1"/>
  <c r="C25" i="20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C47" i="18" l="1"/>
  <c r="C81" i="18" s="1"/>
  <c r="R79" i="18"/>
  <c r="S79" i="18"/>
  <c r="R80" i="18"/>
  <c r="T42" i="18"/>
  <c r="T43" i="18"/>
  <c r="U43" i="18"/>
  <c r="U42" i="18"/>
  <c r="BH64" i="20"/>
  <c r="BD64" i="20"/>
  <c r="AZ64" i="20"/>
  <c r="AV64" i="20"/>
  <c r="AR64" i="20"/>
  <c r="AN64" i="20"/>
  <c r="AJ64" i="20"/>
  <c r="AF64" i="20"/>
  <c r="AB64" i="20"/>
  <c r="P26" i="20" s="1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O26" i="20" s="1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F46" i="18" l="1"/>
  <c r="D46" i="18"/>
  <c r="E46" i="18"/>
  <c r="V42" i="18"/>
  <c r="V43" i="18"/>
  <c r="AZ65" i="20"/>
  <c r="AV65" i="20"/>
  <c r="Z27" i="20" s="1"/>
  <c r="BH65" i="20"/>
  <c r="AF27" i="20" s="1"/>
  <c r="BD65" i="20"/>
  <c r="AD27" i="20" s="1"/>
  <c r="AR65" i="20"/>
  <c r="X27" i="20" s="1"/>
  <c r="BJ65" i="20"/>
  <c r="BF65" i="20"/>
  <c r="AE27" i="20" s="1"/>
  <c r="BB65" i="20"/>
  <c r="BA65" i="20"/>
  <c r="AW65" i="20"/>
  <c r="AM65" i="20"/>
  <c r="X65" i="20"/>
  <c r="N27" i="20" s="1"/>
  <c r="R65" i="20"/>
  <c r="K27" i="20" s="1"/>
  <c r="M65" i="20"/>
  <c r="BI65" i="20"/>
  <c r="AT65" i="20"/>
  <c r="AE65" i="20"/>
  <c r="H65" i="20"/>
  <c r="F27" i="20" s="1"/>
  <c r="AO65" i="20"/>
  <c r="AI65" i="20"/>
  <c r="AX65" i="20"/>
  <c r="AA27" i="20" s="1"/>
  <c r="Z65" i="20"/>
  <c r="O27" i="20" s="1"/>
  <c r="BK65" i="20"/>
  <c r="AJ65" i="20"/>
  <c r="AD65" i="20"/>
  <c r="Y65" i="20"/>
  <c r="S65" i="20"/>
  <c r="AP65" i="20"/>
  <c r="W27" i="20" s="1"/>
  <c r="BE65" i="20"/>
  <c r="T65" i="20"/>
  <c r="L27" i="20" s="1"/>
  <c r="U65" i="20"/>
  <c r="AU65" i="20"/>
  <c r="AQ65" i="20"/>
  <c r="AB65" i="20"/>
  <c r="P27" i="20" s="1"/>
  <c r="V65" i="20"/>
  <c r="M27" i="20" s="1"/>
  <c r="Q65" i="20"/>
  <c r="K65" i="20"/>
  <c r="BG65" i="20"/>
  <c r="AS65" i="20"/>
  <c r="AN65" i="20"/>
  <c r="AH65" i="20"/>
  <c r="AC65" i="20"/>
  <c r="N65" i="20"/>
  <c r="I27" i="20" s="1"/>
  <c r="I65" i="20"/>
  <c r="O65" i="20"/>
  <c r="BC65" i="20"/>
  <c r="AY65" i="20"/>
  <c r="AL65" i="20"/>
  <c r="AG65" i="20"/>
  <c r="AA65" i="20"/>
  <c r="L65" i="20"/>
  <c r="H27" i="20" s="1"/>
  <c r="AK65" i="20"/>
  <c r="P65" i="20"/>
  <c r="J27" i="20" s="1"/>
  <c r="J65" i="20"/>
  <c r="G27" i="20" s="1"/>
  <c r="W65" i="20"/>
  <c r="AF65" i="20"/>
  <c r="D65" i="20"/>
  <c r="D27" i="20" s="1"/>
  <c r="F65" i="20"/>
  <c r="E27" i="20" s="1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AB27" i="20"/>
  <c r="Q27" i="20"/>
  <c r="C65" i="20"/>
  <c r="C27" i="20"/>
  <c r="T27" i="20"/>
  <c r="R27" i="20"/>
  <c r="Y27" i="20"/>
  <c r="B27" i="20"/>
  <c r="B51" i="18" s="1"/>
  <c r="B85" i="18" s="1"/>
  <c r="C67" i="20"/>
  <c r="V27" i="20"/>
  <c r="S27" i="20"/>
  <c r="U27" i="20"/>
  <c r="A66" i="20"/>
  <c r="C66" i="20"/>
  <c r="AC27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J46" i="18" l="1"/>
  <c r="O46" i="18"/>
  <c r="N46" i="18"/>
  <c r="K46" i="18"/>
  <c r="M46" i="18"/>
  <c r="H46" i="18"/>
  <c r="I46" i="18"/>
  <c r="O45" i="18"/>
  <c r="I45" i="18"/>
  <c r="L45" i="18"/>
  <c r="M45" i="18"/>
  <c r="J45" i="18"/>
  <c r="N45" i="18"/>
  <c r="H45" i="18"/>
  <c r="K45" i="18"/>
  <c r="L46" i="18"/>
  <c r="P46" i="18"/>
  <c r="Q46" i="18"/>
  <c r="Q45" i="18"/>
  <c r="P45" i="18"/>
  <c r="BJ66" i="20"/>
  <c r="BF66" i="20"/>
  <c r="AE28" i="20" s="1"/>
  <c r="BB66" i="20"/>
  <c r="AC28" i="20" s="1"/>
  <c r="AX66" i="20"/>
  <c r="AA28" i="20" s="1"/>
  <c r="AT66" i="20"/>
  <c r="Y28" i="20" s="1"/>
  <c r="AP66" i="20"/>
  <c r="W28" i="20" s="1"/>
  <c r="AL66" i="20"/>
  <c r="AH66" i="20"/>
  <c r="AD66" i="20"/>
  <c r="Q28" i="20" s="1"/>
  <c r="Z66" i="20"/>
  <c r="O28" i="20" s="1"/>
  <c r="V66" i="20"/>
  <c r="M28" i="20" s="1"/>
  <c r="R66" i="20"/>
  <c r="K28" i="20" s="1"/>
  <c r="N66" i="20"/>
  <c r="I28" i="20" s="1"/>
  <c r="J66" i="20"/>
  <c r="G28" i="20" s="1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R28" i="20" s="1"/>
  <c r="X66" i="20"/>
  <c r="N28" i="20" s="1"/>
  <c r="P66" i="20"/>
  <c r="J28" i="20" s="1"/>
  <c r="AB66" i="20"/>
  <c r="P28" i="20" s="1"/>
  <c r="H66" i="20"/>
  <c r="AZ66" i="20"/>
  <c r="AB28" i="20" s="1"/>
  <c r="AV66" i="20"/>
  <c r="Z28" i="20" s="1"/>
  <c r="L66" i="20"/>
  <c r="H28" i="20" s="1"/>
  <c r="BH66" i="20"/>
  <c r="AF28" i="20" s="1"/>
  <c r="AJ66" i="20"/>
  <c r="T28" i="20" s="1"/>
  <c r="BD66" i="20"/>
  <c r="AD28" i="20" s="1"/>
  <c r="T66" i="20"/>
  <c r="L28" i="20" s="1"/>
  <c r="AR66" i="20"/>
  <c r="X28" i="20" s="1"/>
  <c r="AN66" i="20"/>
  <c r="V28" i="20" s="1"/>
  <c r="F66" i="20"/>
  <c r="E28" i="20" s="1"/>
  <c r="E66" i="20"/>
  <c r="G66" i="20"/>
  <c r="D66" i="20"/>
  <c r="D28" i="20" s="1"/>
  <c r="C50" i="18"/>
  <c r="F49" i="18" s="1"/>
  <c r="C51" i="18"/>
  <c r="S51" i="18" s="1"/>
  <c r="A27" i="20"/>
  <c r="A51" i="18" s="1"/>
  <c r="A85" i="18" s="1"/>
  <c r="B28" i="20"/>
  <c r="B52" i="18" s="1"/>
  <c r="B86" i="18" s="1"/>
  <c r="F28" i="20"/>
  <c r="C28" i="20"/>
  <c r="S28" i="20"/>
  <c r="U28" i="20"/>
  <c r="A67" i="20"/>
  <c r="T46" i="18" l="1"/>
  <c r="U45" i="18"/>
  <c r="U46" i="18"/>
  <c r="T45" i="18"/>
  <c r="BJ67" i="20"/>
  <c r="BB67" i="20"/>
  <c r="AC29" i="20" s="1"/>
  <c r="AX67" i="20"/>
  <c r="AA29" i="20" s="1"/>
  <c r="BF67" i="20"/>
  <c r="AE29" i="20" s="1"/>
  <c r="AT67" i="20"/>
  <c r="Y29" i="20" s="1"/>
  <c r="BH67" i="20"/>
  <c r="AF29" i="20" s="1"/>
  <c r="BD67" i="20"/>
  <c r="AD29" i="20" s="1"/>
  <c r="AZ67" i="20"/>
  <c r="AB29" i="20" s="1"/>
  <c r="BC67" i="20"/>
  <c r="AY67" i="20"/>
  <c r="AO67" i="20"/>
  <c r="Z67" i="20"/>
  <c r="O29" i="20" s="1"/>
  <c r="T67" i="20"/>
  <c r="L29" i="20" s="1"/>
  <c r="O67" i="20"/>
  <c r="I67" i="20"/>
  <c r="BK67" i="20"/>
  <c r="BA67" i="20"/>
  <c r="AV67" i="20"/>
  <c r="Z29" i="20" s="1"/>
  <c r="AM67" i="20"/>
  <c r="AG67" i="20"/>
  <c r="Y67" i="20"/>
  <c r="P67" i="20"/>
  <c r="J29" i="20" s="1"/>
  <c r="AR67" i="20"/>
  <c r="X29" i="20" s="1"/>
  <c r="W67" i="20"/>
  <c r="AL67" i="20"/>
  <c r="U29" i="20" s="1"/>
  <c r="AF67" i="20"/>
  <c r="R29" i="20" s="1"/>
  <c r="AA67" i="20"/>
  <c r="U67" i="20"/>
  <c r="R67" i="20"/>
  <c r="AK67" i="20"/>
  <c r="AB67" i="20"/>
  <c r="P29" i="20" s="1"/>
  <c r="AW67" i="20"/>
  <c r="AD67" i="20"/>
  <c r="Q29" i="20" s="1"/>
  <c r="X67" i="20"/>
  <c r="N29" i="20" s="1"/>
  <c r="S67" i="20"/>
  <c r="M67" i="20"/>
  <c r="BI67" i="20"/>
  <c r="AU67" i="20"/>
  <c r="AP67" i="20"/>
  <c r="AJ67" i="20"/>
  <c r="T29" i="20" s="1"/>
  <c r="AE67" i="20"/>
  <c r="BG67" i="20"/>
  <c r="AQ67" i="20"/>
  <c r="AH67" i="20"/>
  <c r="S29" i="20" s="1"/>
  <c r="BE67" i="20"/>
  <c r="AS67" i="20"/>
  <c r="AN67" i="20"/>
  <c r="V29" i="20" s="1"/>
  <c r="AI67" i="20"/>
  <c r="AC67" i="20"/>
  <c r="N67" i="20"/>
  <c r="I29" i="20" s="1"/>
  <c r="H67" i="20"/>
  <c r="F29" i="20" s="1"/>
  <c r="L67" i="20"/>
  <c r="H29" i="20" s="1"/>
  <c r="J67" i="20"/>
  <c r="G29" i="20" s="1"/>
  <c r="V67" i="20"/>
  <c r="M29" i="20" s="1"/>
  <c r="K67" i="20"/>
  <c r="Q67" i="20"/>
  <c r="C52" i="18"/>
  <c r="C86" i="18" s="1"/>
  <c r="E67" i="20"/>
  <c r="F67" i="20"/>
  <c r="E29" i="20" s="1"/>
  <c r="G67" i="20"/>
  <c r="D67" i="20"/>
  <c r="D29" i="20" s="1"/>
  <c r="C84" i="18"/>
  <c r="E49" i="18"/>
  <c r="N49" i="18" s="1"/>
  <c r="D49" i="18"/>
  <c r="M48" i="18" s="1"/>
  <c r="G52" i="18"/>
  <c r="G86" i="18" s="1"/>
  <c r="K51" i="18"/>
  <c r="H51" i="18"/>
  <c r="K52" i="18"/>
  <c r="D52" i="18"/>
  <c r="Q52" i="18"/>
  <c r="P52" i="18"/>
  <c r="I52" i="18"/>
  <c r="J52" i="18"/>
  <c r="N52" i="18"/>
  <c r="P51" i="18"/>
  <c r="E52" i="18"/>
  <c r="M51" i="18"/>
  <c r="M52" i="18"/>
  <c r="R52" i="18"/>
  <c r="O52" i="18"/>
  <c r="Q51" i="18"/>
  <c r="S52" i="18"/>
  <c r="I51" i="18"/>
  <c r="L51" i="18"/>
  <c r="G51" i="18"/>
  <c r="G85" i="18" s="1"/>
  <c r="F52" i="18"/>
  <c r="L52" i="18"/>
  <c r="O51" i="18"/>
  <c r="R51" i="18"/>
  <c r="N51" i="18"/>
  <c r="J51" i="18"/>
  <c r="H52" i="18"/>
  <c r="C85" i="18"/>
  <c r="Q85" i="18" s="1"/>
  <c r="A30" i="20"/>
  <c r="A54" i="18" s="1"/>
  <c r="A88" i="18" s="1"/>
  <c r="A71" i="20"/>
  <c r="A33" i="20"/>
  <c r="A57" i="18" s="1"/>
  <c r="A91" i="18" s="1"/>
  <c r="M49" i="18"/>
  <c r="A68" i="20"/>
  <c r="B29" i="20"/>
  <c r="B53" i="18" s="1"/>
  <c r="B87" i="18" s="1"/>
  <c r="C29" i="20"/>
  <c r="K29" i="20"/>
  <c r="W29" i="20"/>
  <c r="V45" i="18" l="1"/>
  <c r="V46" i="18"/>
  <c r="BH68" i="20"/>
  <c r="AF30" i="20" s="1"/>
  <c r="BD68" i="20"/>
  <c r="AD30" i="20" s="1"/>
  <c r="AZ68" i="20"/>
  <c r="AB30" i="20" s="1"/>
  <c r="AV68" i="20"/>
  <c r="Z30" i="20" s="1"/>
  <c r="AR68" i="20"/>
  <c r="X30" i="20" s="1"/>
  <c r="AN68" i="20"/>
  <c r="V30" i="20" s="1"/>
  <c r="AJ68" i="20"/>
  <c r="T30" i="20" s="1"/>
  <c r="AF68" i="20"/>
  <c r="R30" i="20" s="1"/>
  <c r="AB68" i="20"/>
  <c r="P30" i="20" s="1"/>
  <c r="X68" i="20"/>
  <c r="T68" i="20"/>
  <c r="L30" i="20" s="1"/>
  <c r="P68" i="20"/>
  <c r="J30" i="20" s="1"/>
  <c r="L68" i="20"/>
  <c r="H68" i="20"/>
  <c r="F30" i="20" s="1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S30" i="20" s="1"/>
  <c r="Z68" i="20"/>
  <c r="O30" i="20" s="1"/>
  <c r="BB68" i="20"/>
  <c r="AC30" i="20" s="1"/>
  <c r="AX68" i="20"/>
  <c r="AA30" i="20" s="1"/>
  <c r="N68" i="20"/>
  <c r="I30" i="20" s="1"/>
  <c r="R68" i="20"/>
  <c r="K30" i="20" s="1"/>
  <c r="BJ68" i="20"/>
  <c r="AL68" i="20"/>
  <c r="U30" i="20" s="1"/>
  <c r="BF68" i="20"/>
  <c r="AE30" i="20" s="1"/>
  <c r="AP68" i="20"/>
  <c r="W30" i="20" s="1"/>
  <c r="V68" i="20"/>
  <c r="AT68" i="20"/>
  <c r="Y30" i="20" s="1"/>
  <c r="AD68" i="20"/>
  <c r="Q30" i="20" s="1"/>
  <c r="J68" i="20"/>
  <c r="G30" i="20" s="1"/>
  <c r="AX71" i="20"/>
  <c r="AA33" i="20" s="1"/>
  <c r="AT71" i="20"/>
  <c r="Y33" i="20" s="1"/>
  <c r="BJ71" i="20"/>
  <c r="BF71" i="20"/>
  <c r="AE33" i="20" s="1"/>
  <c r="BB71" i="20"/>
  <c r="AC33" i="20" s="1"/>
  <c r="BH71" i="20"/>
  <c r="AF33" i="20" s="1"/>
  <c r="BD71" i="20"/>
  <c r="AD33" i="20" s="1"/>
  <c r="AZ71" i="20"/>
  <c r="AB33" i="20" s="1"/>
  <c r="BG71" i="20"/>
  <c r="AU71" i="20"/>
  <c r="AD71" i="20"/>
  <c r="Q33" i="20" s="1"/>
  <c r="X71" i="20"/>
  <c r="N33" i="20" s="1"/>
  <c r="S71" i="20"/>
  <c r="M71" i="20"/>
  <c r="BE71" i="20"/>
  <c r="AR71" i="20"/>
  <c r="X33" i="20" s="1"/>
  <c r="P71" i="20"/>
  <c r="K71" i="20"/>
  <c r="N71" i="20"/>
  <c r="I33" i="20" s="1"/>
  <c r="Z71" i="20"/>
  <c r="O33" i="20" s="1"/>
  <c r="O71" i="20"/>
  <c r="U71" i="20"/>
  <c r="AP71" i="20"/>
  <c r="W33" i="20" s="1"/>
  <c r="AJ71" i="20"/>
  <c r="T33" i="20" s="1"/>
  <c r="AE71" i="20"/>
  <c r="Y71" i="20"/>
  <c r="J71" i="20"/>
  <c r="G33" i="20" s="1"/>
  <c r="AK71" i="20"/>
  <c r="BK71" i="20"/>
  <c r="BC71" i="20"/>
  <c r="AS71" i="20"/>
  <c r="AH71" i="20"/>
  <c r="S33" i="20" s="1"/>
  <c r="AB71" i="20"/>
  <c r="P33" i="20" s="1"/>
  <c r="W71" i="20"/>
  <c r="Q71" i="20"/>
  <c r="AY71" i="20"/>
  <c r="AN71" i="20"/>
  <c r="V33" i="20" s="1"/>
  <c r="AI71" i="20"/>
  <c r="AC71" i="20"/>
  <c r="BA71" i="20"/>
  <c r="AO71" i="20"/>
  <c r="AF71" i="20"/>
  <c r="R33" i="20" s="1"/>
  <c r="AA71" i="20"/>
  <c r="BI71" i="20"/>
  <c r="AW71" i="20"/>
  <c r="AM71" i="20"/>
  <c r="AG71" i="20"/>
  <c r="R71" i="20"/>
  <c r="K33" i="20" s="1"/>
  <c r="L71" i="20"/>
  <c r="H33" i="20" s="1"/>
  <c r="AQ71" i="20"/>
  <c r="V71" i="20"/>
  <c r="M33" i="20" s="1"/>
  <c r="H71" i="20"/>
  <c r="F33" i="20" s="1"/>
  <c r="T71" i="20"/>
  <c r="L33" i="20" s="1"/>
  <c r="I71" i="20"/>
  <c r="AV71" i="20"/>
  <c r="Z33" i="20" s="1"/>
  <c r="AL71" i="20"/>
  <c r="U33" i="20" s="1"/>
  <c r="C53" i="18"/>
  <c r="C87" i="18" s="1"/>
  <c r="S86" i="18"/>
  <c r="D68" i="20"/>
  <c r="D30" i="20" s="1"/>
  <c r="F68" i="20"/>
  <c r="E30" i="20" s="1"/>
  <c r="G68" i="20"/>
  <c r="E68" i="20"/>
  <c r="E71" i="20"/>
  <c r="F71" i="20"/>
  <c r="E33" i="20" s="1"/>
  <c r="G71" i="20"/>
  <c r="D71" i="20"/>
  <c r="D33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T51" i="18"/>
  <c r="R85" i="18"/>
  <c r="T52" i="18"/>
  <c r="U51" i="18"/>
  <c r="P85" i="18"/>
  <c r="Q86" i="18"/>
  <c r="U52" i="18"/>
  <c r="P86" i="18"/>
  <c r="R86" i="18"/>
  <c r="S85" i="18"/>
  <c r="A72" i="20"/>
  <c r="C72" i="20"/>
  <c r="C71" i="20"/>
  <c r="B33" i="20"/>
  <c r="B57" i="18" s="1"/>
  <c r="B91" i="18" s="1"/>
  <c r="J33" i="20"/>
  <c r="C73" i="20"/>
  <c r="C33" i="20"/>
  <c r="B30" i="20"/>
  <c r="B54" i="18" s="1"/>
  <c r="B88" i="18" s="1"/>
  <c r="N30" i="20"/>
  <c r="H30" i="20"/>
  <c r="A69" i="20"/>
  <c r="C69" i="20"/>
  <c r="M30" i="20"/>
  <c r="C70" i="20"/>
  <c r="C30" i="20"/>
  <c r="C68" i="20"/>
  <c r="BH69" i="20" l="1"/>
  <c r="AF31" i="20" s="1"/>
  <c r="BD69" i="20"/>
  <c r="AD31" i="20" s="1"/>
  <c r="AR69" i="20"/>
  <c r="X31" i="20" s="1"/>
  <c r="AZ69" i="20"/>
  <c r="AB31" i="20" s="1"/>
  <c r="AV69" i="20"/>
  <c r="Z31" i="20" s="1"/>
  <c r="BJ69" i="20"/>
  <c r="BF69" i="20"/>
  <c r="BB69" i="20"/>
  <c r="AC31" i="20" s="1"/>
  <c r="BE69" i="20"/>
  <c r="AS69" i="20"/>
  <c r="AQ69" i="20"/>
  <c r="AB69" i="20"/>
  <c r="P31" i="20" s="1"/>
  <c r="V69" i="20"/>
  <c r="M31" i="20" s="1"/>
  <c r="Q69" i="20"/>
  <c r="K69" i="20"/>
  <c r="AO69" i="20"/>
  <c r="AI69" i="20"/>
  <c r="T69" i="20"/>
  <c r="L31" i="20" s="1"/>
  <c r="N69" i="20"/>
  <c r="I31" i="20" s="1"/>
  <c r="AM69" i="20"/>
  <c r="Y69" i="20"/>
  <c r="AN69" i="20"/>
  <c r="AH69" i="20"/>
  <c r="S31" i="20" s="1"/>
  <c r="AC69" i="20"/>
  <c r="W69" i="20"/>
  <c r="H69" i="20"/>
  <c r="F31" i="20" s="1"/>
  <c r="BC69" i="20"/>
  <c r="I69" i="20"/>
  <c r="L69" i="20"/>
  <c r="H31" i="20" s="1"/>
  <c r="R69" i="20"/>
  <c r="AJ69" i="20"/>
  <c r="T31" i="20" s="1"/>
  <c r="S69" i="20"/>
  <c r="BA69" i="20"/>
  <c r="AY69" i="20"/>
  <c r="AF69" i="20"/>
  <c r="R31" i="20" s="1"/>
  <c r="Z69" i="20"/>
  <c r="O31" i="20" s="1"/>
  <c r="U69" i="20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AK69" i="20"/>
  <c r="AE69" i="20"/>
  <c r="P69" i="20"/>
  <c r="J31" i="20" s="1"/>
  <c r="J69" i="20"/>
  <c r="G31" i="20" s="1"/>
  <c r="AX69" i="20"/>
  <c r="AT69" i="20"/>
  <c r="Y31" i="20" s="1"/>
  <c r="AD69" i="20"/>
  <c r="Q31" i="20" s="1"/>
  <c r="BH72" i="20"/>
  <c r="BD72" i="20"/>
  <c r="AD34" i="20" s="1"/>
  <c r="AZ72" i="20"/>
  <c r="AB34" i="20" s="1"/>
  <c r="AV72" i="20"/>
  <c r="Z34" i="20" s="1"/>
  <c r="AR72" i="20"/>
  <c r="X34" i="20" s="1"/>
  <c r="AN72" i="20"/>
  <c r="AJ72" i="20"/>
  <c r="T34" i="20" s="1"/>
  <c r="AF72" i="20"/>
  <c r="R34" i="20" s="1"/>
  <c r="AB72" i="20"/>
  <c r="P34" i="20" s="1"/>
  <c r="X72" i="20"/>
  <c r="N34" i="20" s="1"/>
  <c r="T72" i="20"/>
  <c r="L34" i="20" s="1"/>
  <c r="P72" i="20"/>
  <c r="J34" i="20" s="1"/>
  <c r="L72" i="20"/>
  <c r="H34" i="20" s="1"/>
  <c r="H72" i="20"/>
  <c r="BI72" i="20"/>
  <c r="BE72" i="20"/>
  <c r="BA72" i="20"/>
  <c r="AW72" i="20"/>
  <c r="AS72" i="20"/>
  <c r="AO72" i="20"/>
  <c r="AK72" i="20"/>
  <c r="AG72" i="20"/>
  <c r="AC72" i="20"/>
  <c r="Y72" i="20"/>
  <c r="U72" i="20"/>
  <c r="Q72" i="20"/>
  <c r="M72" i="20"/>
  <c r="I72" i="20"/>
  <c r="BK72" i="20"/>
  <c r="BG72" i="20"/>
  <c r="BC72" i="20"/>
  <c r="AY72" i="20"/>
  <c r="AU72" i="20"/>
  <c r="AQ72" i="20"/>
  <c r="AM72" i="20"/>
  <c r="AI72" i="20"/>
  <c r="AE72" i="20"/>
  <c r="AA72" i="20"/>
  <c r="W72" i="20"/>
  <c r="S72" i="20"/>
  <c r="O72" i="20"/>
  <c r="K72" i="20"/>
  <c r="AL72" i="20"/>
  <c r="U34" i="20" s="1"/>
  <c r="V72" i="20"/>
  <c r="M34" i="20" s="1"/>
  <c r="BJ72" i="20"/>
  <c r="BF72" i="20"/>
  <c r="AT72" i="20"/>
  <c r="Y34" i="20" s="1"/>
  <c r="R72" i="20"/>
  <c r="K34" i="20" s="1"/>
  <c r="AH72" i="20"/>
  <c r="S34" i="20" s="1"/>
  <c r="N72" i="20"/>
  <c r="AP72" i="20"/>
  <c r="W34" i="20" s="1"/>
  <c r="J72" i="20"/>
  <c r="G34" i="20" s="1"/>
  <c r="BB72" i="20"/>
  <c r="AC34" i="20" s="1"/>
  <c r="Z72" i="20"/>
  <c r="AD72" i="20"/>
  <c r="Q34" i="20" s="1"/>
  <c r="AX72" i="20"/>
  <c r="AA34" i="20" s="1"/>
  <c r="C54" i="18"/>
  <c r="C88" i="18" s="1"/>
  <c r="C57" i="18"/>
  <c r="D58" i="18" s="1"/>
  <c r="D69" i="20"/>
  <c r="D31" i="20" s="1"/>
  <c r="G69" i="20"/>
  <c r="E69" i="20"/>
  <c r="F69" i="20"/>
  <c r="E31" i="20" s="1"/>
  <c r="G72" i="20"/>
  <c r="D72" i="20"/>
  <c r="D34" i="20" s="1"/>
  <c r="E72" i="20"/>
  <c r="F72" i="20"/>
  <c r="E34" i="20" s="1"/>
  <c r="V51" i="18"/>
  <c r="T49" i="18"/>
  <c r="U49" i="18"/>
  <c r="U48" i="18"/>
  <c r="T48" i="18"/>
  <c r="V52" i="18"/>
  <c r="I34" i="20"/>
  <c r="V34" i="20"/>
  <c r="A73" i="20"/>
  <c r="C34" i="20"/>
  <c r="F34" i="20"/>
  <c r="AE34" i="20"/>
  <c r="O34" i="20"/>
  <c r="AF34" i="20"/>
  <c r="B34" i="20"/>
  <c r="B58" i="18" s="1"/>
  <c r="B92" i="18" s="1"/>
  <c r="W31" i="20"/>
  <c r="A70" i="20"/>
  <c r="C31" i="20"/>
  <c r="AA31" i="20"/>
  <c r="AE31" i="20"/>
  <c r="K31" i="20"/>
  <c r="V31" i="20"/>
  <c r="B31" i="20"/>
  <c r="B55" i="18" s="1"/>
  <c r="B89" i="18" s="1"/>
  <c r="J55" i="18" l="1"/>
  <c r="N54" i="18"/>
  <c r="L55" i="18"/>
  <c r="R55" i="18"/>
  <c r="P55" i="18"/>
  <c r="L54" i="18"/>
  <c r="O54" i="18"/>
  <c r="O55" i="18"/>
  <c r="I55" i="18"/>
  <c r="F55" i="18"/>
  <c r="S54" i="18"/>
  <c r="I54" i="18"/>
  <c r="G54" i="18"/>
  <c r="G88" i="18" s="1"/>
  <c r="K55" i="18"/>
  <c r="D55" i="18"/>
  <c r="P54" i="18"/>
  <c r="G55" i="18"/>
  <c r="G89" i="18" s="1"/>
  <c r="H55" i="18"/>
  <c r="M54" i="18"/>
  <c r="Q54" i="18"/>
  <c r="Q55" i="18"/>
  <c r="R54" i="18"/>
  <c r="N55" i="18"/>
  <c r="H54" i="18"/>
  <c r="K54" i="18"/>
  <c r="J54" i="18"/>
  <c r="M55" i="18"/>
  <c r="E55" i="18"/>
  <c r="S55" i="18"/>
  <c r="C58" i="18"/>
  <c r="C92" i="18" s="1"/>
  <c r="AZ73" i="20"/>
  <c r="AB35" i="20" s="1"/>
  <c r="AV73" i="20"/>
  <c r="Z35" i="20" s="1"/>
  <c r="BH73" i="20"/>
  <c r="AF35" i="20" s="1"/>
  <c r="BD73" i="20"/>
  <c r="AD35" i="20" s="1"/>
  <c r="AR73" i="20"/>
  <c r="X35" i="20" s="1"/>
  <c r="BJ73" i="20"/>
  <c r="BF73" i="20"/>
  <c r="AE35" i="20" s="1"/>
  <c r="BB73" i="20"/>
  <c r="BI73" i="20"/>
  <c r="AW73" i="20"/>
  <c r="AF73" i="20"/>
  <c r="R35" i="20" s="1"/>
  <c r="Z73" i="20"/>
  <c r="O35" i="20" s="1"/>
  <c r="U73" i="20"/>
  <c r="O73" i="20"/>
  <c r="BG73" i="20"/>
  <c r="BC73" i="20"/>
  <c r="BA73" i="20"/>
  <c r="AH73" i="20"/>
  <c r="S35" i="20" s="1"/>
  <c r="AL73" i="20"/>
  <c r="U35" i="20" s="1"/>
  <c r="AG73" i="20"/>
  <c r="AA73" i="20"/>
  <c r="L73" i="20"/>
  <c r="H35" i="20" s="1"/>
  <c r="AT73" i="20"/>
  <c r="Y35" i="20" s="1"/>
  <c r="X73" i="20"/>
  <c r="M73" i="20"/>
  <c r="P73" i="20"/>
  <c r="J35" i="20" s="1"/>
  <c r="J73" i="20"/>
  <c r="G35" i="20" s="1"/>
  <c r="Q73" i="20"/>
  <c r="BE73" i="20"/>
  <c r="AU73" i="20"/>
  <c r="AJ73" i="20"/>
  <c r="AD73" i="20"/>
  <c r="Y73" i="20"/>
  <c r="S73" i="20"/>
  <c r="AS73" i="20"/>
  <c r="AP73" i="20"/>
  <c r="W35" i="20" s="1"/>
  <c r="AK73" i="20"/>
  <c r="AE73" i="20"/>
  <c r="V73" i="20"/>
  <c r="M35" i="20" s="1"/>
  <c r="K73" i="20"/>
  <c r="AX73" i="20"/>
  <c r="AA35" i="20" s="1"/>
  <c r="AN73" i="20"/>
  <c r="V35" i="20" s="1"/>
  <c r="AC73" i="20"/>
  <c r="H73" i="20"/>
  <c r="F35" i="20" s="1"/>
  <c r="BK73" i="20"/>
  <c r="AY73" i="20"/>
  <c r="AO73" i="20"/>
  <c r="AI73" i="20"/>
  <c r="T73" i="20"/>
  <c r="L35" i="20" s="1"/>
  <c r="N73" i="20"/>
  <c r="I35" i="20" s="1"/>
  <c r="I73" i="20"/>
  <c r="AM73" i="20"/>
  <c r="R73" i="20"/>
  <c r="K35" i="20" s="1"/>
  <c r="AQ73" i="20"/>
  <c r="AB73" i="20"/>
  <c r="P35" i="20" s="1"/>
  <c r="W73" i="20"/>
  <c r="BJ70" i="20"/>
  <c r="BF70" i="20"/>
  <c r="AE32" i="20" s="1"/>
  <c r="BB70" i="20"/>
  <c r="AC32" i="20" s="1"/>
  <c r="AX70" i="20"/>
  <c r="AA32" i="20" s="1"/>
  <c r="AT70" i="20"/>
  <c r="Y32" i="20" s="1"/>
  <c r="AP70" i="20"/>
  <c r="AL70" i="20"/>
  <c r="U32" i="20" s="1"/>
  <c r="AH70" i="20"/>
  <c r="AD70" i="20"/>
  <c r="Q32" i="20" s="1"/>
  <c r="Z70" i="20"/>
  <c r="O32" i="20" s="1"/>
  <c r="V70" i="20"/>
  <c r="M32" i="20" s="1"/>
  <c r="R70" i="20"/>
  <c r="K32" i="20" s="1"/>
  <c r="N70" i="20"/>
  <c r="I32" i="20" s="1"/>
  <c r="J70" i="20"/>
  <c r="G32" i="20" s="1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T32" i="20" s="1"/>
  <c r="BD70" i="20"/>
  <c r="AD32" i="20" s="1"/>
  <c r="AR70" i="20"/>
  <c r="X32" i="20" s="1"/>
  <c r="P70" i="20"/>
  <c r="J32" i="20" s="1"/>
  <c r="AB70" i="20"/>
  <c r="P32" i="20" s="1"/>
  <c r="AF70" i="20"/>
  <c r="AN70" i="20"/>
  <c r="V32" i="20" s="1"/>
  <c r="H70" i="20"/>
  <c r="F32" i="20" s="1"/>
  <c r="AZ70" i="20"/>
  <c r="AB32" i="20" s="1"/>
  <c r="BH70" i="20"/>
  <c r="AF32" i="20" s="1"/>
  <c r="L70" i="20"/>
  <c r="H32" i="20" s="1"/>
  <c r="X70" i="20"/>
  <c r="T70" i="20"/>
  <c r="L32" i="20" s="1"/>
  <c r="AV70" i="20"/>
  <c r="C55" i="18"/>
  <c r="C89" i="18" s="1"/>
  <c r="G57" i="18"/>
  <c r="G91" i="18" s="1"/>
  <c r="M57" i="18"/>
  <c r="J58" i="18"/>
  <c r="L58" i="18"/>
  <c r="I58" i="18"/>
  <c r="S58" i="18"/>
  <c r="H57" i="18"/>
  <c r="K58" i="18"/>
  <c r="S57" i="18"/>
  <c r="H58" i="18"/>
  <c r="Q57" i="18"/>
  <c r="J57" i="18"/>
  <c r="I57" i="18"/>
  <c r="C91" i="18"/>
  <c r="P91" i="18" s="1"/>
  <c r="P58" i="18"/>
  <c r="L57" i="18"/>
  <c r="Q58" i="18"/>
  <c r="R58" i="18"/>
  <c r="M58" i="18"/>
  <c r="F58" i="18"/>
  <c r="G58" i="18"/>
  <c r="G92" i="18" s="1"/>
  <c r="R57" i="18"/>
  <c r="N57" i="18"/>
  <c r="N58" i="18"/>
  <c r="O58" i="18"/>
  <c r="O57" i="18"/>
  <c r="K57" i="18"/>
  <c r="P57" i="18"/>
  <c r="E58" i="18"/>
  <c r="F70" i="20"/>
  <c r="E32" i="20" s="1"/>
  <c r="E70" i="20"/>
  <c r="G70" i="20"/>
  <c r="D70" i="20"/>
  <c r="D32" i="20" s="1"/>
  <c r="F73" i="20"/>
  <c r="E35" i="20" s="1"/>
  <c r="E73" i="20"/>
  <c r="G73" i="20"/>
  <c r="D73" i="20"/>
  <c r="D35" i="20" s="1"/>
  <c r="V49" i="18"/>
  <c r="V48" i="18"/>
  <c r="Q35" i="20"/>
  <c r="T35" i="20"/>
  <c r="B35" i="20"/>
  <c r="B59" i="18" s="1"/>
  <c r="B93" i="18" s="1"/>
  <c r="N35" i="20"/>
  <c r="AC35" i="20"/>
  <c r="C35" i="20"/>
  <c r="P89" i="18"/>
  <c r="R89" i="18"/>
  <c r="P88" i="18"/>
  <c r="R88" i="18"/>
  <c r="S89" i="18"/>
  <c r="Q88" i="18"/>
  <c r="Q89" i="18"/>
  <c r="S88" i="18"/>
  <c r="C32" i="20"/>
  <c r="R32" i="20"/>
  <c r="B32" i="20"/>
  <c r="B56" i="18" s="1"/>
  <c r="B90" i="18" s="1"/>
  <c r="W32" i="20"/>
  <c r="Z32" i="20"/>
  <c r="N32" i="20"/>
  <c r="S32" i="20"/>
  <c r="C59" i="18" l="1"/>
  <c r="C93" i="18" s="1"/>
  <c r="T55" i="18"/>
  <c r="U54" i="18"/>
  <c r="U55" i="18"/>
  <c r="T54" i="18"/>
  <c r="T58" i="18"/>
  <c r="U57" i="18"/>
  <c r="P92" i="18"/>
  <c r="S91" i="18"/>
  <c r="R91" i="18"/>
  <c r="T57" i="18"/>
  <c r="Q91" i="18"/>
  <c r="U58" i="18"/>
  <c r="S92" i="18"/>
  <c r="R92" i="18"/>
  <c r="Q92" i="18"/>
  <c r="C56" i="18"/>
  <c r="C90" i="18" s="1"/>
  <c r="V55" i="18" l="1"/>
  <c r="V54" i="18"/>
  <c r="V58" i="18"/>
  <c r="V57" i="18"/>
  <c r="V27" i="18" l="1"/>
  <c r="D25" i="18" s="1"/>
  <c r="V26" i="18"/>
  <c r="D24" i="18" s="1"/>
  <c r="E86" i="18"/>
  <c r="D86" i="18"/>
  <c r="F86" i="18"/>
  <c r="F89" i="18"/>
  <c r="D89" i="18"/>
  <c r="E89" i="18"/>
  <c r="E92" i="18"/>
  <c r="D92" i="18"/>
  <c r="F92" i="18"/>
  <c r="E25" i="18" l="1"/>
  <c r="F62" i="18" s="1"/>
  <c r="D65" i="18" s="1"/>
  <c r="S98" i="18" s="1"/>
  <c r="E83" i="18"/>
  <c r="Q117" i="18" s="1"/>
  <c r="D83" i="18"/>
  <c r="P116" i="18" s="1"/>
  <c r="F83" i="18"/>
  <c r="P122" i="18"/>
  <c r="T122" i="18"/>
  <c r="S122" i="18"/>
  <c r="Q122" i="18"/>
  <c r="J89" i="18"/>
  <c r="D123" i="18" s="1"/>
  <c r="K88" i="18"/>
  <c r="E122" i="18" s="1"/>
  <c r="M89" i="18"/>
  <c r="G123" i="18" s="1"/>
  <c r="I89" i="18"/>
  <c r="C123" i="18" s="1"/>
  <c r="I88" i="18"/>
  <c r="C122" i="18" s="1"/>
  <c r="J88" i="18"/>
  <c r="D122" i="18" s="1"/>
  <c r="N88" i="18"/>
  <c r="H122" i="18" s="1"/>
  <c r="L89" i="18"/>
  <c r="F123" i="18" s="1"/>
  <c r="L88" i="18"/>
  <c r="F122" i="18" s="1"/>
  <c r="O88" i="18"/>
  <c r="I122" i="18" s="1"/>
  <c r="H88" i="18"/>
  <c r="B122" i="18" s="1"/>
  <c r="M88" i="18"/>
  <c r="G122" i="18" s="1"/>
  <c r="O89" i="18"/>
  <c r="I123" i="18" s="1"/>
  <c r="H89" i="18"/>
  <c r="B123" i="18" s="1"/>
  <c r="N89" i="18"/>
  <c r="H123" i="18" s="1"/>
  <c r="K89" i="18"/>
  <c r="E123" i="18" s="1"/>
  <c r="H92" i="18"/>
  <c r="B126" i="18" s="1"/>
  <c r="I91" i="18"/>
  <c r="C125" i="18" s="1"/>
  <c r="H91" i="18"/>
  <c r="B125" i="18" s="1"/>
  <c r="I92" i="18"/>
  <c r="C126" i="18" s="1"/>
  <c r="N91" i="18"/>
  <c r="H125" i="18" s="1"/>
  <c r="K92" i="18"/>
  <c r="E126" i="18" s="1"/>
  <c r="L92" i="18"/>
  <c r="F126" i="18" s="1"/>
  <c r="N92" i="18"/>
  <c r="H126" i="18" s="1"/>
  <c r="L91" i="18"/>
  <c r="F125" i="18" s="1"/>
  <c r="O91" i="18"/>
  <c r="I125" i="18" s="1"/>
  <c r="M92" i="18"/>
  <c r="G126" i="18" s="1"/>
  <c r="M91" i="18"/>
  <c r="G125" i="18" s="1"/>
  <c r="K91" i="18"/>
  <c r="E125" i="18" s="1"/>
  <c r="J91" i="18"/>
  <c r="D125" i="18" s="1"/>
  <c r="O92" i="18"/>
  <c r="I126" i="18" s="1"/>
  <c r="J92" i="18"/>
  <c r="D126" i="18" s="1"/>
  <c r="T119" i="18"/>
  <c r="P119" i="18"/>
  <c r="S119" i="18"/>
  <c r="Q119" i="18"/>
  <c r="T125" i="18"/>
  <c r="S125" i="18"/>
  <c r="P125" i="18"/>
  <c r="Q125" i="18"/>
  <c r="J86" i="18"/>
  <c r="D120" i="18" s="1"/>
  <c r="N86" i="18"/>
  <c r="H120" i="18" s="1"/>
  <c r="L85" i="18"/>
  <c r="F119" i="18" s="1"/>
  <c r="I85" i="18"/>
  <c r="C119" i="18" s="1"/>
  <c r="N85" i="18"/>
  <c r="H119" i="18" s="1"/>
  <c r="M86" i="18"/>
  <c r="G120" i="18" s="1"/>
  <c r="I86" i="18"/>
  <c r="C120" i="18" s="1"/>
  <c r="M85" i="18"/>
  <c r="G119" i="18" s="1"/>
  <c r="K86" i="18"/>
  <c r="E120" i="18" s="1"/>
  <c r="L86" i="18"/>
  <c r="F120" i="18" s="1"/>
  <c r="H86" i="18"/>
  <c r="B120" i="18" s="1"/>
  <c r="O85" i="18"/>
  <c r="I119" i="18" s="1"/>
  <c r="K85" i="18"/>
  <c r="E119" i="18" s="1"/>
  <c r="J85" i="18"/>
  <c r="D119" i="18" s="1"/>
  <c r="O86" i="18"/>
  <c r="I120" i="18" s="1"/>
  <c r="H85" i="18"/>
  <c r="B119" i="18" s="1"/>
  <c r="T120" i="18"/>
  <c r="S120" i="18"/>
  <c r="Q120" i="18"/>
  <c r="P120" i="18"/>
  <c r="T126" i="18"/>
  <c r="S126" i="18"/>
  <c r="Q126" i="18"/>
  <c r="P126" i="18"/>
  <c r="T123" i="18"/>
  <c r="S123" i="18"/>
  <c r="P123" i="18"/>
  <c r="Q123" i="18"/>
  <c r="Q98" i="18" l="1"/>
  <c r="D68" i="18"/>
  <c r="P98" i="18"/>
  <c r="E74" i="18"/>
  <c r="S108" i="18" s="1"/>
  <c r="E77" i="18"/>
  <c r="Q111" i="18" s="1"/>
  <c r="F65" i="18"/>
  <c r="K64" i="18" s="1"/>
  <c r="E98" i="18" s="1"/>
  <c r="T98" i="18"/>
  <c r="D74" i="18"/>
  <c r="Q107" i="18" s="1"/>
  <c r="F80" i="18"/>
  <c r="F77" i="18"/>
  <c r="D71" i="18"/>
  <c r="T104" i="18" s="1"/>
  <c r="F74" i="18"/>
  <c r="E71" i="18"/>
  <c r="S105" i="18" s="1"/>
  <c r="D77" i="18"/>
  <c r="T110" i="18" s="1"/>
  <c r="D80" i="18"/>
  <c r="Q113" i="18" s="1"/>
  <c r="F68" i="18"/>
  <c r="E80" i="18"/>
  <c r="T114" i="18" s="1"/>
  <c r="F71" i="18"/>
  <c r="E65" i="18"/>
  <c r="E68" i="18"/>
  <c r="M82" i="18"/>
  <c r="G116" i="18" s="1"/>
  <c r="K83" i="18"/>
  <c r="E117" i="18" s="1"/>
  <c r="I82" i="18"/>
  <c r="C116" i="18" s="1"/>
  <c r="K82" i="18"/>
  <c r="E116" i="18" s="1"/>
  <c r="S116" i="18"/>
  <c r="H82" i="18"/>
  <c r="B116" i="18" s="1"/>
  <c r="N116" i="18" s="1"/>
  <c r="L83" i="18"/>
  <c r="F117" i="18" s="1"/>
  <c r="L82" i="18"/>
  <c r="F116" i="18" s="1"/>
  <c r="N82" i="18"/>
  <c r="H116" i="18" s="1"/>
  <c r="Q110" i="18"/>
  <c r="N83" i="18"/>
  <c r="H117" i="18" s="1"/>
  <c r="O83" i="18"/>
  <c r="I117" i="18" s="1"/>
  <c r="P117" i="18"/>
  <c r="H83" i="18"/>
  <c r="B117" i="18" s="1"/>
  <c r="J117" i="18" s="1"/>
  <c r="T116" i="18"/>
  <c r="T117" i="18"/>
  <c r="M83" i="18"/>
  <c r="G117" i="18" s="1"/>
  <c r="J83" i="18"/>
  <c r="D117" i="18" s="1"/>
  <c r="I83" i="18"/>
  <c r="C117" i="18" s="1"/>
  <c r="Q116" i="18"/>
  <c r="S117" i="18"/>
  <c r="J82" i="18"/>
  <c r="D116" i="18" s="1"/>
  <c r="O82" i="18"/>
  <c r="I116" i="18" s="1"/>
  <c r="K119" i="18"/>
  <c r="J119" i="18"/>
  <c r="M119" i="18"/>
  <c r="N119" i="18"/>
  <c r="L119" i="18"/>
  <c r="N123" i="18"/>
  <c r="J123" i="18"/>
  <c r="L123" i="18"/>
  <c r="K123" i="18"/>
  <c r="M123" i="18"/>
  <c r="J120" i="18"/>
  <c r="N120" i="18"/>
  <c r="L120" i="18"/>
  <c r="K120" i="18"/>
  <c r="M120" i="18"/>
  <c r="K125" i="18"/>
  <c r="N125" i="18"/>
  <c r="J125" i="18"/>
  <c r="L125" i="18"/>
  <c r="M125" i="18"/>
  <c r="K122" i="18"/>
  <c r="L122" i="18"/>
  <c r="M122" i="18"/>
  <c r="J122" i="18"/>
  <c r="N122" i="18"/>
  <c r="L126" i="18"/>
  <c r="N126" i="18"/>
  <c r="M126" i="18"/>
  <c r="K126" i="18"/>
  <c r="J126" i="18"/>
  <c r="P67" i="18" l="1"/>
  <c r="Q67" i="18"/>
  <c r="Q68" i="18"/>
  <c r="P68" i="18"/>
  <c r="L64" i="18"/>
  <c r="F98" i="18" s="1"/>
  <c r="Q64" i="18"/>
  <c r="P64" i="18"/>
  <c r="P65" i="18"/>
  <c r="Q65" i="18"/>
  <c r="L74" i="18"/>
  <c r="F108" i="18" s="1"/>
  <c r="Q73" i="18"/>
  <c r="P73" i="18"/>
  <c r="Q74" i="18"/>
  <c r="P74" i="18"/>
  <c r="P113" i="18"/>
  <c r="J70" i="18"/>
  <c r="D104" i="18" s="1"/>
  <c r="P70" i="18"/>
  <c r="P71" i="18"/>
  <c r="Q71" i="18"/>
  <c r="Q70" i="18"/>
  <c r="Q77" i="18"/>
  <c r="P77" i="18"/>
  <c r="J111" i="18" s="1"/>
  <c r="P76" i="18"/>
  <c r="J110" i="18" s="1"/>
  <c r="Q76" i="18"/>
  <c r="K110" i="18" s="1"/>
  <c r="Q79" i="18"/>
  <c r="P80" i="18"/>
  <c r="P79" i="18"/>
  <c r="Q80" i="18"/>
  <c r="T113" i="18"/>
  <c r="S113" i="18"/>
  <c r="S110" i="18"/>
  <c r="O64" i="18"/>
  <c r="I98" i="18" s="1"/>
  <c r="L65" i="18"/>
  <c r="F99" i="18" s="1"/>
  <c r="M64" i="18"/>
  <c r="G98" i="18" s="1"/>
  <c r="H76" i="18"/>
  <c r="B110" i="18" s="1"/>
  <c r="L110" i="18" s="1"/>
  <c r="S107" i="18"/>
  <c r="H68" i="18"/>
  <c r="B102" i="18" s="1"/>
  <c r="L102" i="18" s="1"/>
  <c r="P107" i="18"/>
  <c r="T107" i="18"/>
  <c r="P105" i="18"/>
  <c r="L67" i="18"/>
  <c r="F101" i="18" s="1"/>
  <c r="O79" i="18"/>
  <c r="I113" i="18" s="1"/>
  <c r="H65" i="18"/>
  <c r="B99" i="18" s="1"/>
  <c r="T105" i="18"/>
  <c r="Q105" i="18"/>
  <c r="N68" i="18"/>
  <c r="H102" i="18" s="1"/>
  <c r="P104" i="18"/>
  <c r="N71" i="18"/>
  <c r="H105" i="18" s="1"/>
  <c r="K68" i="18"/>
  <c r="E102" i="18" s="1"/>
  <c r="K73" i="18"/>
  <c r="E107" i="18" s="1"/>
  <c r="N80" i="18"/>
  <c r="H114" i="18" s="1"/>
  <c r="T111" i="18"/>
  <c r="L80" i="18"/>
  <c r="F114" i="18" s="1"/>
  <c r="T108" i="18"/>
  <c r="O74" i="18"/>
  <c r="I108" i="18" s="1"/>
  <c r="S111" i="18"/>
  <c r="J74" i="18"/>
  <c r="D108" i="18" s="1"/>
  <c r="K70" i="18"/>
  <c r="E104" i="18" s="1"/>
  <c r="O71" i="18"/>
  <c r="I105" i="18" s="1"/>
  <c r="I76" i="18"/>
  <c r="C110" i="18" s="1"/>
  <c r="I77" i="18"/>
  <c r="C111" i="18" s="1"/>
  <c r="L76" i="18"/>
  <c r="F110" i="18" s="1"/>
  <c r="K77" i="18"/>
  <c r="E111" i="18" s="1"/>
  <c r="N74" i="18"/>
  <c r="H108" i="18" s="1"/>
  <c r="M76" i="18"/>
  <c r="G110" i="18" s="1"/>
  <c r="J65" i="18"/>
  <c r="D99" i="18" s="1"/>
  <c r="J77" i="18"/>
  <c r="D111" i="18" s="1"/>
  <c r="P111" i="18"/>
  <c r="M65" i="18"/>
  <c r="G99" i="18" s="1"/>
  <c r="S104" i="18"/>
  <c r="O65" i="18"/>
  <c r="I99" i="18" s="1"/>
  <c r="N70" i="18"/>
  <c r="H104" i="18" s="1"/>
  <c r="K65" i="18"/>
  <c r="E99" i="18" s="1"/>
  <c r="P108" i="18"/>
  <c r="J73" i="18"/>
  <c r="D107" i="18" s="1"/>
  <c r="O70" i="18"/>
  <c r="I104" i="18" s="1"/>
  <c r="H73" i="18"/>
  <c r="B107" i="18" s="1"/>
  <c r="N107" i="18" s="1"/>
  <c r="L68" i="18"/>
  <c r="F102" i="18" s="1"/>
  <c r="J71" i="18"/>
  <c r="D105" i="18" s="1"/>
  <c r="M77" i="18"/>
  <c r="G111" i="18" s="1"/>
  <c r="M71" i="18"/>
  <c r="G105" i="18" s="1"/>
  <c r="J68" i="18"/>
  <c r="D102" i="18" s="1"/>
  <c r="O77" i="18"/>
  <c r="I111" i="18" s="1"/>
  <c r="O73" i="18"/>
  <c r="I107" i="18" s="1"/>
  <c r="Q104" i="18"/>
  <c r="M68" i="18"/>
  <c r="G102" i="18" s="1"/>
  <c r="P101" i="18"/>
  <c r="T101" i="18"/>
  <c r="Q101" i="18"/>
  <c r="S101" i="18"/>
  <c r="P99" i="18"/>
  <c r="S99" i="18"/>
  <c r="T99" i="18"/>
  <c r="Q99" i="18"/>
  <c r="I79" i="18"/>
  <c r="C113" i="18" s="1"/>
  <c r="J79" i="18"/>
  <c r="D113" i="18" s="1"/>
  <c r="N76" i="18"/>
  <c r="H110" i="18" s="1"/>
  <c r="K71" i="18"/>
  <c r="E105" i="18" s="1"/>
  <c r="I64" i="18"/>
  <c r="C98" i="18" s="1"/>
  <c r="L77" i="18"/>
  <c r="F111" i="18" s="1"/>
  <c r="H74" i="18"/>
  <c r="B108" i="18" s="1"/>
  <c r="M70" i="18"/>
  <c r="G104" i="18" s="1"/>
  <c r="I70" i="18"/>
  <c r="C104" i="18" s="1"/>
  <c r="M67" i="18"/>
  <c r="G101" i="18" s="1"/>
  <c r="M80" i="18"/>
  <c r="G114" i="18" s="1"/>
  <c r="Q114" i="18"/>
  <c r="T102" i="18"/>
  <c r="P102" i="18"/>
  <c r="Q102" i="18"/>
  <c r="S102" i="18"/>
  <c r="M79" i="18"/>
  <c r="G113" i="18" s="1"/>
  <c r="P114" i="18"/>
  <c r="O68" i="18"/>
  <c r="I102" i="18" s="1"/>
  <c r="J76" i="18"/>
  <c r="D110" i="18" s="1"/>
  <c r="L70" i="18"/>
  <c r="F104" i="18" s="1"/>
  <c r="Q108" i="18"/>
  <c r="H79" i="18"/>
  <c r="B113" i="18" s="1"/>
  <c r="M113" i="18" s="1"/>
  <c r="P110" i="18"/>
  <c r="M74" i="18"/>
  <c r="G108" i="18" s="1"/>
  <c r="K67" i="18"/>
  <c r="E101" i="18" s="1"/>
  <c r="H77" i="18"/>
  <c r="B111" i="18" s="1"/>
  <c r="M111" i="18" s="1"/>
  <c r="H80" i="18"/>
  <c r="B114" i="18" s="1"/>
  <c r="N114" i="18" s="1"/>
  <c r="K80" i="18"/>
  <c r="E114" i="18" s="1"/>
  <c r="S114" i="18"/>
  <c r="H70" i="18"/>
  <c r="B104" i="18" s="1"/>
  <c r="M104" i="18" s="1"/>
  <c r="I74" i="18"/>
  <c r="C108" i="18" s="1"/>
  <c r="K74" i="18"/>
  <c r="E108" i="18" s="1"/>
  <c r="H71" i="18"/>
  <c r="B105" i="18" s="1"/>
  <c r="L105" i="18" s="1"/>
  <c r="L73" i="18"/>
  <c r="F107" i="18" s="1"/>
  <c r="H67" i="18"/>
  <c r="B101" i="18" s="1"/>
  <c r="K101" i="18" s="1"/>
  <c r="M73" i="18"/>
  <c r="G107" i="18" s="1"/>
  <c r="I71" i="18"/>
  <c r="C105" i="18" s="1"/>
  <c r="L71" i="18"/>
  <c r="F105" i="18" s="1"/>
  <c r="K76" i="18"/>
  <c r="E110" i="18" s="1"/>
  <c r="I73" i="18"/>
  <c r="C107" i="18" s="1"/>
  <c r="I67" i="18"/>
  <c r="C101" i="18" s="1"/>
  <c r="O76" i="18"/>
  <c r="I110" i="18" s="1"/>
  <c r="I80" i="18"/>
  <c r="C114" i="18" s="1"/>
  <c r="I65" i="18"/>
  <c r="C99" i="18" s="1"/>
  <c r="N64" i="18"/>
  <c r="H98" i="18" s="1"/>
  <c r="L79" i="18"/>
  <c r="F113" i="18" s="1"/>
  <c r="K79" i="18"/>
  <c r="E113" i="18" s="1"/>
  <c r="O80" i="18"/>
  <c r="I114" i="18" s="1"/>
  <c r="J80" i="18"/>
  <c r="D114" i="18" s="1"/>
  <c r="J64" i="18"/>
  <c r="D98" i="18" s="1"/>
  <c r="J67" i="18"/>
  <c r="D101" i="18" s="1"/>
  <c r="H64" i="18"/>
  <c r="B98" i="18" s="1"/>
  <c r="M98" i="18" s="1"/>
  <c r="N67" i="18"/>
  <c r="H101" i="18" s="1"/>
  <c r="N65" i="18"/>
  <c r="H99" i="18" s="1"/>
  <c r="N77" i="18"/>
  <c r="H111" i="18" s="1"/>
  <c r="N79" i="18"/>
  <c r="H113" i="18" s="1"/>
  <c r="I68" i="18"/>
  <c r="C102" i="18" s="1"/>
  <c r="O67" i="18"/>
  <c r="I101" i="18" s="1"/>
  <c r="N73" i="18"/>
  <c r="H107" i="18" s="1"/>
  <c r="L116" i="18"/>
  <c r="J116" i="18"/>
  <c r="M116" i="18"/>
  <c r="K102" i="18"/>
  <c r="K116" i="18"/>
  <c r="L117" i="18"/>
  <c r="N110" i="18"/>
  <c r="J102" i="18"/>
  <c r="K117" i="18"/>
  <c r="J101" i="18"/>
  <c r="M110" i="18"/>
  <c r="M117" i="18"/>
  <c r="N117" i="18"/>
  <c r="K99" i="18" l="1"/>
  <c r="N101" i="18"/>
  <c r="M102" i="18"/>
  <c r="N102" i="18"/>
  <c r="L99" i="18"/>
  <c r="J108" i="18"/>
  <c r="L101" i="18"/>
  <c r="M99" i="18"/>
  <c r="J104" i="18"/>
  <c r="J99" i="18"/>
  <c r="N99" i="18"/>
  <c r="N108" i="18"/>
  <c r="N104" i="18"/>
  <c r="J107" i="18"/>
  <c r="K108" i="18"/>
  <c r="M108" i="18"/>
  <c r="K113" i="18"/>
  <c r="L108" i="18"/>
  <c r="L107" i="18"/>
  <c r="K107" i="18"/>
  <c r="L113" i="18"/>
  <c r="J113" i="18"/>
  <c r="M107" i="18"/>
  <c r="K104" i="18"/>
  <c r="N113" i="18"/>
  <c r="L104" i="18"/>
  <c r="N111" i="18"/>
  <c r="M105" i="18"/>
  <c r="J105" i="18"/>
  <c r="N98" i="18"/>
  <c r="J98" i="18"/>
  <c r="K98" i="18"/>
  <c r="L98" i="18"/>
  <c r="J114" i="18"/>
  <c r="K105" i="18"/>
  <c r="K111" i="18"/>
  <c r="N105" i="18"/>
  <c r="M114" i="18"/>
  <c r="L111" i="18"/>
  <c r="K114" i="18"/>
  <c r="M101" i="18"/>
  <c r="L114" i="18"/>
</calcChain>
</file>

<file path=xl/sharedStrings.xml><?xml version="1.0" encoding="utf-8"?>
<sst xmlns="http://schemas.openxmlformats.org/spreadsheetml/2006/main" count="451" uniqueCount="96">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</sst>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-0.26106388492690824</c:v>
                </c:pt>
                <c:pt idx="1">
                  <c:v>6.2401327183208566E-3</c:v>
                </c:pt>
                <c:pt idx="2">
                  <c:v>22.198307605887727</c:v>
                </c:pt>
                <c:pt idx="3">
                  <c:v>22.385420418239388</c:v>
                </c:pt>
                <c:pt idx="4">
                  <c:v>32.831686413492555</c:v>
                </c:pt>
                <c:pt idx="5">
                  <c:v>32.17333148743667</c:v>
                </c:pt>
                <c:pt idx="6">
                  <c:v>17.228673436811324</c:v>
                </c:pt>
                <c:pt idx="7">
                  <c:v>17.299509001487312</c:v>
                </c:pt>
                <c:pt idx="8">
                  <c:v>12.901081214012292</c:v>
                </c:pt>
                <c:pt idx="9">
                  <c:v>12.830245649336307</c:v>
                </c:pt>
                <c:pt idx="10">
                  <c:v>-0.26106388492690824</c:v>
                </c:pt>
                <c:pt idx="11">
                  <c:v>-0.26106388492690824</c:v>
                </c:pt>
                <c:pt idx="12">
                  <c:v>-0.26106388492690824</c:v>
                </c:pt>
                <c:pt idx="14">
                  <c:v>17.290292348806453</c:v>
                </c:pt>
                <c:pt idx="15">
                  <c:v>19.249292348806456</c:v>
                </c:pt>
                <c:pt idx="17">
                  <c:v>18.269792348806455</c:v>
                </c:pt>
                <c:pt idx="18">
                  <c:v>18.269792348806455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3.4172984352650531</c:v>
                </c:pt>
                <c:pt idx="1">
                  <c:v>13.413725224981002</c:v>
                </c:pt>
                <c:pt idx="2">
                  <c:v>12.820310305808594</c:v>
                </c:pt>
                <c:pt idx="3">
                  <c:v>19.817809058609757</c:v>
                </c:pt>
                <c:pt idx="4">
                  <c:v>19.538476360170492</c:v>
                </c:pt>
                <c:pt idx="5">
                  <c:v>2.399950496160546</c:v>
                </c:pt>
                <c:pt idx="6">
                  <c:v>2.7995700025401633</c:v>
                </c:pt>
                <c:pt idx="7">
                  <c:v>5.4486231018148885</c:v>
                </c:pt>
                <c:pt idx="8">
                  <c:v>5.5662368695787912</c:v>
                </c:pt>
                <c:pt idx="9">
                  <c:v>2.9171837703040637</c:v>
                </c:pt>
                <c:pt idx="10">
                  <c:v>3.4172984352650531</c:v>
                </c:pt>
                <c:pt idx="11">
                  <c:v>3.4172984352650531</c:v>
                </c:pt>
                <c:pt idx="12">
                  <c:v>3.4172984352650531</c:v>
                </c:pt>
                <c:pt idx="14">
                  <c:v>9.5616640904795673</c:v>
                </c:pt>
                <c:pt idx="15">
                  <c:v>9.5616640904795673</c:v>
                </c:pt>
                <c:pt idx="17">
                  <c:v>8.5821640904795675</c:v>
                </c:pt>
                <c:pt idx="18">
                  <c:v>10.541164090479567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-0.24057283179783528</c:v>
                </c:pt>
                <c:pt idx="1">
                  <c:v>-1.5771726058507463E-3</c:v>
                </c:pt>
                <c:pt idx="2">
                  <c:v>22.192081721084367</c:v>
                </c:pt>
                <c:pt idx="3">
                  <c:v>22.359378682518756</c:v>
                </c:pt>
                <c:pt idx="4">
                  <c:v>32.806393792386451</c:v>
                </c:pt>
                <c:pt idx="5">
                  <c:v>32.196573363956077</c:v>
                </c:pt>
                <c:pt idx="6">
                  <c:v>17.250843613475496</c:v>
                </c:pt>
                <c:pt idx="7">
                  <c:v>17.314177463161371</c:v>
                </c:pt>
                <c:pt idx="8">
                  <c:v>12.915434259006551</c:v>
                </c:pt>
                <c:pt idx="9">
                  <c:v>12.852100409320675</c:v>
                </c:pt>
                <c:pt idx="10">
                  <c:v>-0.24057283179783528</c:v>
                </c:pt>
                <c:pt idx="11">
                  <c:v>-0.24057283179783528</c:v>
                </c:pt>
                <c:pt idx="12">
                  <c:v>-0.24057283179783528</c:v>
                </c:pt>
                <c:pt idx="14">
                  <c:v>17.293309855440434</c:v>
                </c:pt>
                <c:pt idx="15">
                  <c:v>19.252309855440437</c:v>
                </c:pt>
                <c:pt idx="17">
                  <c:v>18.272809855440435</c:v>
                </c:pt>
                <c:pt idx="18">
                  <c:v>18.272809855440435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3.2298161885901249</c:v>
                </c:pt>
                <c:pt idx="1">
                  <c:v>13.226959834396531</c:v>
                </c:pt>
                <c:pt idx="2">
                  <c:v>12.696389470990329</c:v>
                </c:pt>
                <c:pt idx="3">
                  <c:v>19.694390023054812</c:v>
                </c:pt>
                <c:pt idx="4">
                  <c:v>19.444639559199189</c:v>
                </c:pt>
                <c:pt idx="5">
                  <c:v>2.3043181198250449</c:v>
                </c:pt>
                <c:pt idx="6">
                  <c:v>2.6616166303170585</c:v>
                </c:pt>
                <c:pt idx="7">
                  <c:v>5.310859696455756</c:v>
                </c:pt>
                <c:pt idx="8">
                  <c:v>5.4160177865002286</c:v>
                </c:pt>
                <c:pt idx="9">
                  <c:v>2.7667747203615307</c:v>
                </c:pt>
                <c:pt idx="10">
                  <c:v>3.2298161885901249</c:v>
                </c:pt>
                <c:pt idx="11">
                  <c:v>3.2298161885901249</c:v>
                </c:pt>
                <c:pt idx="12">
                  <c:v>3.2298161885901249</c:v>
                </c:pt>
                <c:pt idx="14">
                  <c:v>9.4266317850187118</c:v>
                </c:pt>
                <c:pt idx="15">
                  <c:v>9.4266317850187118</c:v>
                </c:pt>
                <c:pt idx="17">
                  <c:v>8.447131785018712</c:v>
                </c:pt>
                <c:pt idx="18">
                  <c:v>10.406131785018712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-0.19368591859019832</c:v>
                </c:pt>
                <c:pt idx="1">
                  <c:v>-7.633455323953639E-3</c:v>
                </c:pt>
                <c:pt idx="2">
                  <c:v>22.188523889489797</c:v>
                </c:pt>
                <c:pt idx="3">
                  <c:v>22.31876061377617</c:v>
                </c:pt>
                <c:pt idx="4">
                  <c:v>32.766951796357418</c:v>
                </c:pt>
                <c:pt idx="5">
                  <c:v>32.247906440370997</c:v>
                </c:pt>
                <c:pt idx="6">
                  <c:v>17.300494174381555</c:v>
                </c:pt>
                <c:pt idx="7">
                  <c:v>17.349798077147113</c:v>
                </c:pt>
                <c:pt idx="8">
                  <c:v>12.950559684481323</c:v>
                </c:pt>
                <c:pt idx="9">
                  <c:v>12.901255781715768</c:v>
                </c:pt>
                <c:pt idx="10">
                  <c:v>-0.19368591859019832</c:v>
                </c:pt>
                <c:pt idx="11">
                  <c:v>-0.19368591859019832</c:v>
                </c:pt>
                <c:pt idx="12">
                  <c:v>-0.19368591859019832</c:v>
                </c:pt>
                <c:pt idx="14">
                  <c:v>17.307121969162548</c:v>
                </c:pt>
                <c:pt idx="15">
                  <c:v>19.266121969162551</c:v>
                </c:pt>
                <c:pt idx="17">
                  <c:v>18.28662196916255</c:v>
                </c:pt>
                <c:pt idx="18">
                  <c:v>18.28662196916255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2.709938136306179</c:v>
                </c:pt>
                <c:pt idx="1">
                  <c:v>12.708207210546608</c:v>
                </c:pt>
                <c:pt idx="2">
                  <c:v>12.295170742095543</c:v>
                </c:pt>
                <c:pt idx="3">
                  <c:v>19.29395909406384</c:v>
                </c:pt>
                <c:pt idx="4">
                  <c:v>19.09953426995061</c:v>
                </c:pt>
                <c:pt idx="5">
                  <c:v>1.9562238568936023</c:v>
                </c:pt>
                <c:pt idx="6">
                  <c:v>2.2343722894766427</c:v>
                </c:pt>
                <c:pt idx="7">
                  <c:v>4.8839135941503562</c:v>
                </c:pt>
                <c:pt idx="8">
                  <c:v>4.9657766779875043</c:v>
                </c:pt>
                <c:pt idx="9">
                  <c:v>2.3162353733137904</c:v>
                </c:pt>
                <c:pt idx="10">
                  <c:v>2.709938136306179</c:v>
                </c:pt>
                <c:pt idx="11">
                  <c:v>2.709938136306179</c:v>
                </c:pt>
                <c:pt idx="12">
                  <c:v>2.709938136306179</c:v>
                </c:pt>
                <c:pt idx="14">
                  <c:v>9.0047044094999542</c:v>
                </c:pt>
                <c:pt idx="15">
                  <c:v>9.0047044094999542</c:v>
                </c:pt>
                <c:pt idx="17">
                  <c:v>8.0252044094999544</c:v>
                </c:pt>
                <c:pt idx="18">
                  <c:v>9.984204409499954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-0.13893652907483334</c:v>
                </c:pt>
                <c:pt idx="1">
                  <c:v>-1.0311690976708088E-2</c:v>
                </c:pt>
                <c:pt idx="2">
                  <c:v>22.187851810324648</c:v>
                </c:pt>
                <c:pt idx="3">
                  <c:v>22.277889196993335</c:v>
                </c:pt>
                <c:pt idx="4">
                  <c:v>32.727024719002308</c:v>
                </c:pt>
                <c:pt idx="5">
                  <c:v>32.306449666697354</c:v>
                </c:pt>
                <c:pt idx="6">
                  <c:v>17.3576864079381</c:v>
                </c:pt>
                <c:pt idx="7">
                  <c:v>17.391771990034105</c:v>
                </c:pt>
                <c:pt idx="8">
                  <c:v>12.992135980767166</c:v>
                </c:pt>
                <c:pt idx="9">
                  <c:v>12.958050398671164</c:v>
                </c:pt>
                <c:pt idx="10">
                  <c:v>-0.13893652907483334</c:v>
                </c:pt>
                <c:pt idx="11">
                  <c:v>-0.13893652907483334</c:v>
                </c:pt>
                <c:pt idx="12">
                  <c:v>-0.13893652907483334</c:v>
                </c:pt>
                <c:pt idx="14">
                  <c:v>17.325412875151937</c:v>
                </c:pt>
                <c:pt idx="15">
                  <c:v>19.28441287515194</c:v>
                </c:pt>
                <c:pt idx="17">
                  <c:v>18.304912875151938</c:v>
                </c:pt>
                <c:pt idx="18">
                  <c:v>18.304912875151938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2.0570904183283933</c:v>
                </c:pt>
                <c:pt idx="1">
                  <c:v>12.056263166662339</c:v>
                </c:pt>
                <c:pt idx="2">
                  <c:v>11.770716026084504</c:v>
                </c:pt>
                <c:pt idx="3">
                  <c:v>18.770136949918264</c:v>
                </c:pt>
                <c:pt idx="4">
                  <c:v>18.635723994105724</c:v>
                </c:pt>
                <c:pt idx="5">
                  <c:v>1.4897152274749736</c:v>
                </c:pt>
                <c:pt idx="6">
                  <c:v>1.6820093604316664</c:v>
                </c:pt>
                <c:pt idx="7">
                  <c:v>4.3317901387401614</c:v>
                </c:pt>
                <c:pt idx="8">
                  <c:v>4.3883850675033367</c:v>
                </c:pt>
                <c:pt idx="9">
                  <c:v>1.7386042891948403</c:v>
                </c:pt>
                <c:pt idx="10">
                  <c:v>2.0570904183283933</c:v>
                </c:pt>
                <c:pt idx="11">
                  <c:v>2.0570904183283933</c:v>
                </c:pt>
                <c:pt idx="12">
                  <c:v>2.0570904183283933</c:v>
                </c:pt>
                <c:pt idx="14">
                  <c:v>8.4578935878125154</c:v>
                </c:pt>
                <c:pt idx="15">
                  <c:v>8.4578935878125154</c:v>
                </c:pt>
                <c:pt idx="17">
                  <c:v>7.4783935878125147</c:v>
                </c:pt>
                <c:pt idx="18">
                  <c:v>9.4373935878125152</c:v>
                </c:pt>
              </c:numCache>
            </c:numRef>
          </c:yVal>
          <c:smooth val="0"/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-8.5939741131740605E-2</c:v>
                </c:pt>
                <c:pt idx="1">
                  <c:v>-1.113119406441837E-2</c:v>
                </c:pt>
                <c:pt idx="2">
                  <c:v>22.188247605867087</c:v>
                </c:pt>
                <c:pt idx="3">
                  <c:v>22.240613588814213</c:v>
                </c:pt>
                <c:pt idx="4">
                  <c:v>32.69032117707026</c:v>
                </c:pt>
                <c:pt idx="5">
                  <c:v>32.36203011524681</c:v>
                </c:pt>
                <c:pt idx="6">
                  <c:v>17.41244844592357</c:v>
                </c:pt>
                <c:pt idx="7">
                  <c:v>17.43227271089641</c:v>
                </c:pt>
                <c:pt idx="8">
                  <c:v>13.032395831630707</c:v>
                </c:pt>
                <c:pt idx="9">
                  <c:v>13.012571566657865</c:v>
                </c:pt>
                <c:pt idx="10">
                  <c:v>-8.5939741131740605E-2</c:v>
                </c:pt>
                <c:pt idx="11">
                  <c:v>-8.5939741131740605E-2</c:v>
                </c:pt>
                <c:pt idx="12">
                  <c:v>-8.5939741131740605E-2</c:v>
                </c:pt>
                <c:pt idx="14">
                  <c:v>17.343694144678768</c:v>
                </c:pt>
                <c:pt idx="15">
                  <c:v>19.302694144678771</c:v>
                </c:pt>
                <c:pt idx="17">
                  <c:v>18.323194144678769</c:v>
                </c:pt>
                <c:pt idx="18">
                  <c:v>18.323194144678769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1.4034952774631375</c:v>
                </c:pt>
                <c:pt idx="1">
                  <c:v>11.403215457612465</c:v>
                </c:pt>
                <c:pt idx="2">
                  <c:v>11.237140483123007</c:v>
                </c:pt>
                <c:pt idx="3">
                  <c:v>18.236944609227532</c:v>
                </c:pt>
                <c:pt idx="4">
                  <c:v>18.158769677542178</c:v>
                </c:pt>
                <c:pt idx="5">
                  <c:v>1.0107457395274313</c:v>
                </c:pt>
                <c:pt idx="6">
                  <c:v>1.1225845173930824</c:v>
                </c:pt>
                <c:pt idx="7">
                  <c:v>3.772510365132653</c:v>
                </c:pt>
                <c:pt idx="8">
                  <c:v>3.8054261258422759</c:v>
                </c:pt>
                <c:pt idx="9">
                  <c:v>1.1555002781027033</c:v>
                </c:pt>
                <c:pt idx="10">
                  <c:v>1.4034952774631375</c:v>
                </c:pt>
                <c:pt idx="11">
                  <c:v>1.4034952774631375</c:v>
                </c:pt>
                <c:pt idx="12">
                  <c:v>1.4034952774631375</c:v>
                </c:pt>
                <c:pt idx="14">
                  <c:v>7.9034684800677031</c:v>
                </c:pt>
                <c:pt idx="15">
                  <c:v>7.9034684800677031</c:v>
                </c:pt>
                <c:pt idx="17">
                  <c:v>6.9239684800677033</c:v>
                </c:pt>
                <c:pt idx="18">
                  <c:v>8.8829684800677029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-3.3751072412543243E-2</c:v>
                </c:pt>
                <c:pt idx="1">
                  <c:v>-8.4733818711688683E-3</c:v>
                </c:pt>
                <c:pt idx="2">
                  <c:v>22.191455693273593</c:v>
                </c:pt>
                <c:pt idx="3">
                  <c:v>22.209150076652552</c:v>
                </c:pt>
                <c:pt idx="4">
                  <c:v>32.65911669085358</c:v>
                </c:pt>
                <c:pt idx="5">
                  <c:v>32.415766090537787</c:v>
                </c:pt>
                <c:pt idx="6">
                  <c:v>17.465813852996604</c:v>
                </c:pt>
                <c:pt idx="7">
                  <c:v>17.472512440990069</c:v>
                </c:pt>
                <c:pt idx="8">
                  <c:v>13.072526498168585</c:v>
                </c:pt>
                <c:pt idx="9">
                  <c:v>13.06582791017512</c:v>
                </c:pt>
                <c:pt idx="10">
                  <c:v>-3.3751072412543243E-2</c:v>
                </c:pt>
                <c:pt idx="11">
                  <c:v>-3.3751072412543243E-2</c:v>
                </c:pt>
                <c:pt idx="12">
                  <c:v>-3.3751072412543243E-2</c:v>
                </c:pt>
                <c:pt idx="14">
                  <c:v>17.36346176315352</c:v>
                </c:pt>
                <c:pt idx="15">
                  <c:v>19.322461763153523</c:v>
                </c:pt>
                <c:pt idx="17">
                  <c:v>18.342961763153522</c:v>
                </c:pt>
                <c:pt idx="18">
                  <c:v>18.342961763153522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0.71675398106142896</c:v>
                </c:pt>
                <c:pt idx="1">
                  <c:v>10.716722032928439</c:v>
                </c:pt>
                <c:pt idx="2">
                  <c:v>10.660605559926593</c:v>
                </c:pt>
                <c:pt idx="3">
                  <c:v>17.660583196233496</c:v>
                </c:pt>
                <c:pt idx="4">
                  <c:v>17.634168009617763</c:v>
                </c:pt>
                <c:pt idx="5">
                  <c:v>0.48472835447666907</c:v>
                </c:pt>
                <c:pt idx="6">
                  <c:v>0.52251850183602166</c:v>
                </c:pt>
                <c:pt idx="7">
                  <c:v>3.1725100355807787</c:v>
                </c:pt>
                <c:pt idx="8">
                  <c:v>3.1836322194189828</c:v>
                </c:pt>
                <c:pt idx="9">
                  <c:v>0.53364068567422507</c:v>
                </c:pt>
                <c:pt idx="10">
                  <c:v>0.71675398106142896</c:v>
                </c:pt>
                <c:pt idx="11">
                  <c:v>0.71675398106142896</c:v>
                </c:pt>
                <c:pt idx="12">
                  <c:v>0.71675398106142896</c:v>
                </c:pt>
                <c:pt idx="14">
                  <c:v>7.3078303286252897</c:v>
                </c:pt>
                <c:pt idx="15">
                  <c:v>7.3078303286252897</c:v>
                </c:pt>
                <c:pt idx="17">
                  <c:v>6.3283303286252899</c:v>
                </c:pt>
                <c:pt idx="18">
                  <c:v>8.2873303286252895</c:v>
                </c:pt>
              </c:numCache>
            </c:numRef>
          </c:yVal>
          <c:smooth val="0"/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22.2</c:v>
                </c:pt>
                <c:pt idx="3">
                  <c:v>22.2</c:v>
                </c:pt>
                <c:pt idx="4">
                  <c:v>32.65</c:v>
                </c:pt>
                <c:pt idx="5">
                  <c:v>32.450000000000003</c:v>
                </c:pt>
                <c:pt idx="6">
                  <c:v>17.5</c:v>
                </c:pt>
                <c:pt idx="7">
                  <c:v>17.5</c:v>
                </c:pt>
                <c:pt idx="8">
                  <c:v>13.1</c:v>
                </c:pt>
                <c:pt idx="9">
                  <c:v>13.1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17.380493406574676</c:v>
                </c:pt>
                <c:pt idx="15">
                  <c:v>19.339493406574679</c:v>
                </c:pt>
                <c:pt idx="17">
                  <c:v>18.359993406574677</c:v>
                </c:pt>
                <c:pt idx="18">
                  <c:v>18.359993406574677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0.15</c:v>
                </c:pt>
                <c:pt idx="1">
                  <c:v>10.15</c:v>
                </c:pt>
                <c:pt idx="2">
                  <c:v>10.15</c:v>
                </c:pt>
                <c:pt idx="3">
                  <c:v>17.149999999999999</c:v>
                </c:pt>
                <c:pt idx="4">
                  <c:v>17.149999999999999</c:v>
                </c:pt>
                <c:pt idx="5">
                  <c:v>0</c:v>
                </c:pt>
                <c:pt idx="6">
                  <c:v>0</c:v>
                </c:pt>
                <c:pt idx="7">
                  <c:v>2.65</c:v>
                </c:pt>
                <c:pt idx="8">
                  <c:v>2.65</c:v>
                </c:pt>
                <c:pt idx="9">
                  <c:v>0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4">
                  <c:v>6.7875073763280032</c:v>
                </c:pt>
                <c:pt idx="15">
                  <c:v>6.7875073763280032</c:v>
                </c:pt>
                <c:pt idx="17">
                  <c:v>5.8080073763280033</c:v>
                </c:pt>
                <c:pt idx="18">
                  <c:v>7.767007376328003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574336"/>
        <c:axId val="1130574880"/>
      </c:scatterChart>
      <c:valAx>
        <c:axId val="11305743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130574880"/>
        <c:crosses val="autoZero"/>
        <c:crossBetween val="midCat"/>
        <c:majorUnit val="5"/>
      </c:valAx>
      <c:valAx>
        <c:axId val="11305748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130574336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</xdr:colOff>
      <xdr:row>20</xdr:row>
      <xdr:rowOff>19050</xdr:rowOff>
    </xdr:from>
    <xdr:to>
      <xdr:col>16</xdr:col>
      <xdr:colOff>0</xdr:colOff>
      <xdr:row>48</xdr:row>
      <xdr:rowOff>114300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zoomScale="80" zoomScaleNormal="80" workbookViewId="0">
      <selection activeCell="A15" sqref="A15:XFD15"/>
    </sheetView>
  </sheetViews>
  <sheetFormatPr defaultColWidth="9.109375" defaultRowHeight="15" x14ac:dyDescent="0.25"/>
  <cols>
    <col min="1" max="16384" width="9.109375" style="28"/>
  </cols>
  <sheetData>
    <row r="1" spans="1:3" x14ac:dyDescent="0.25">
      <c r="A1" s="28" t="s">
        <v>93</v>
      </c>
      <c r="C1" s="28" t="s">
        <v>94</v>
      </c>
    </row>
    <row r="3" spans="1:3" x14ac:dyDescent="0.25">
      <c r="A3" s="28" t="s">
        <v>72</v>
      </c>
    </row>
    <row r="4" spans="1:3" x14ac:dyDescent="0.25">
      <c r="A4" s="28" t="s">
        <v>71</v>
      </c>
    </row>
    <row r="5" spans="1:3" x14ac:dyDescent="0.25">
      <c r="A5" s="28" t="s">
        <v>63</v>
      </c>
    </row>
    <row r="7" spans="1:3" x14ac:dyDescent="0.25">
      <c r="A7" s="28" t="s">
        <v>64</v>
      </c>
    </row>
    <row r="9" spans="1:3" x14ac:dyDescent="0.25">
      <c r="A9" s="28" t="s">
        <v>65</v>
      </c>
    </row>
    <row r="11" spans="1:3" x14ac:dyDescent="0.25">
      <c r="A11" s="28" t="s">
        <v>67</v>
      </c>
    </row>
    <row r="12" spans="1:3" x14ac:dyDescent="0.25">
      <c r="B12" s="28" t="s">
        <v>66</v>
      </c>
    </row>
    <row r="13" spans="1:3" x14ac:dyDescent="0.25">
      <c r="B13" s="28" t="s">
        <v>68</v>
      </c>
    </row>
    <row r="14" spans="1:3" x14ac:dyDescent="0.25">
      <c r="B14" s="28" t="s">
        <v>69</v>
      </c>
    </row>
    <row r="16" spans="1:3" x14ac:dyDescent="0.25">
      <c r="A16" s="28" t="s">
        <v>70</v>
      </c>
    </row>
    <row r="18" spans="1:2" x14ac:dyDescent="0.25">
      <c r="A18" s="28" t="s">
        <v>73</v>
      </c>
    </row>
    <row r="19" spans="1:2" x14ac:dyDescent="0.25">
      <c r="B19" s="28" t="s">
        <v>74</v>
      </c>
    </row>
    <row r="22" spans="1:2" x14ac:dyDescent="0.25">
      <c r="A22" s="28" t="s">
        <v>76</v>
      </c>
    </row>
    <row r="23" spans="1:2" x14ac:dyDescent="0.25">
      <c r="A23" s="28" t="s">
        <v>79</v>
      </c>
    </row>
    <row r="25" spans="1:2" x14ac:dyDescent="0.25">
      <c r="A25" s="28" t="s">
        <v>80</v>
      </c>
    </row>
    <row r="26" spans="1:2" x14ac:dyDescent="0.25">
      <c r="B26" s="28" t="s">
        <v>75</v>
      </c>
    </row>
    <row r="28" spans="1:2" x14ac:dyDescent="0.25">
      <c r="A28" s="28" t="s">
        <v>77</v>
      </c>
    </row>
    <row r="29" spans="1:2" x14ac:dyDescent="0.25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"/>
  <sheetViews>
    <sheetView workbookViewId="0">
      <selection sqref="A1:I1048576"/>
    </sheetView>
  </sheetViews>
  <sheetFormatPr defaultColWidth="9.109375" defaultRowHeight="13.2" x14ac:dyDescent="0.25"/>
  <cols>
    <col min="1" max="9" width="8.88671875"/>
    <col min="10" max="16384" width="9.109375" style="1"/>
  </cols>
  <sheetData>
    <row r="1" spans="1:9" x14ac:dyDescent="0.25">
      <c r="A1" t="s">
        <v>81</v>
      </c>
      <c r="B1" t="s">
        <v>3</v>
      </c>
      <c r="C1" t="s">
        <v>5</v>
      </c>
      <c r="D1" t="s">
        <v>4</v>
      </c>
      <c r="F1" t="s">
        <v>82</v>
      </c>
      <c r="G1" t="s">
        <v>83</v>
      </c>
      <c r="H1" t="s">
        <v>84</v>
      </c>
      <c r="I1" t="s">
        <v>85</v>
      </c>
    </row>
    <row r="2" spans="1:9" x14ac:dyDescent="0.25">
      <c r="A2" t="s">
        <v>86</v>
      </c>
      <c r="D2">
        <v>6</v>
      </c>
      <c r="E2" t="s">
        <v>0</v>
      </c>
      <c r="F2">
        <v>17.846</v>
      </c>
      <c r="G2">
        <v>-0.32800000000000001</v>
      </c>
    </row>
    <row r="3" spans="1:9" x14ac:dyDescent="0.25">
      <c r="A3" t="s">
        <v>86</v>
      </c>
      <c r="D3">
        <v>6</v>
      </c>
      <c r="E3" t="s">
        <v>1</v>
      </c>
      <c r="F3">
        <v>-0.97799999999999998</v>
      </c>
      <c r="G3">
        <v>19.439</v>
      </c>
    </row>
    <row r="4" spans="1:9" x14ac:dyDescent="0.25">
      <c r="A4" t="s">
        <v>86</v>
      </c>
      <c r="D4">
        <v>6</v>
      </c>
      <c r="E4" t="s">
        <v>2</v>
      </c>
      <c r="F4">
        <v>5.3999999999999999E-2</v>
      </c>
      <c r="G4">
        <v>-4.9000000000000002E-2</v>
      </c>
    </row>
    <row r="5" spans="1:9" x14ac:dyDescent="0.25">
      <c r="A5" t="s">
        <v>86</v>
      </c>
      <c r="D5">
        <v>5</v>
      </c>
      <c r="E5" t="s">
        <v>0</v>
      </c>
      <c r="F5">
        <v>17.021999999999998</v>
      </c>
      <c r="G5">
        <v>-0.248</v>
      </c>
    </row>
    <row r="6" spans="1:9" x14ac:dyDescent="0.25">
      <c r="A6" t="s">
        <v>86</v>
      </c>
      <c r="D6">
        <v>5</v>
      </c>
      <c r="E6" t="s">
        <v>1</v>
      </c>
      <c r="F6">
        <v>-0.97699999999999998</v>
      </c>
      <c r="G6">
        <v>18.289000000000001</v>
      </c>
    </row>
    <row r="7" spans="1:9" x14ac:dyDescent="0.25">
      <c r="A7" t="s">
        <v>86</v>
      </c>
      <c r="D7">
        <v>5</v>
      </c>
      <c r="E7" t="s">
        <v>2</v>
      </c>
      <c r="F7">
        <v>5.3999999999999999E-2</v>
      </c>
      <c r="G7">
        <v>-3.5999999999999997E-2</v>
      </c>
    </row>
    <row r="8" spans="1:9" x14ac:dyDescent="0.25">
      <c r="A8" t="s">
        <v>86</v>
      </c>
      <c r="D8">
        <v>4</v>
      </c>
      <c r="E8" t="s">
        <v>0</v>
      </c>
      <c r="F8">
        <v>14.250999999999999</v>
      </c>
      <c r="G8">
        <v>-0.15</v>
      </c>
    </row>
    <row r="9" spans="1:9" x14ac:dyDescent="0.25">
      <c r="A9" t="s">
        <v>86</v>
      </c>
      <c r="D9">
        <v>4</v>
      </c>
      <c r="E9" t="s">
        <v>1</v>
      </c>
      <c r="F9">
        <v>-0.83699999999999997</v>
      </c>
      <c r="G9">
        <v>15.164999999999999</v>
      </c>
    </row>
    <row r="10" spans="1:9" x14ac:dyDescent="0.25">
      <c r="A10" t="s">
        <v>86</v>
      </c>
      <c r="D10">
        <v>4</v>
      </c>
      <c r="E10" t="s">
        <v>2</v>
      </c>
      <c r="F10">
        <v>4.5999999999999999E-2</v>
      </c>
      <c r="G10">
        <v>-2.1999999999999999E-2</v>
      </c>
    </row>
    <row r="11" spans="1:9" x14ac:dyDescent="0.25">
      <c r="A11" t="s">
        <v>86</v>
      </c>
      <c r="D11">
        <v>3</v>
      </c>
      <c r="E11" t="s">
        <v>0</v>
      </c>
      <c r="F11">
        <v>10.705</v>
      </c>
      <c r="G11">
        <v>-6.8000000000000005E-2</v>
      </c>
    </row>
    <row r="12" spans="1:9" x14ac:dyDescent="0.25">
      <c r="A12" t="s">
        <v>86</v>
      </c>
      <c r="D12">
        <v>3</v>
      </c>
      <c r="E12" t="s">
        <v>1</v>
      </c>
      <c r="F12">
        <v>-0.64500000000000002</v>
      </c>
      <c r="G12">
        <v>11.292999999999999</v>
      </c>
    </row>
    <row r="13" spans="1:9" x14ac:dyDescent="0.25">
      <c r="A13" t="s">
        <v>86</v>
      </c>
      <c r="D13">
        <v>3</v>
      </c>
      <c r="E13" t="s">
        <v>2</v>
      </c>
      <c r="F13">
        <v>3.5999999999999997E-2</v>
      </c>
      <c r="G13">
        <v>-0.01</v>
      </c>
    </row>
    <row r="14" spans="1:9" x14ac:dyDescent="0.25">
      <c r="A14" t="s">
        <v>86</v>
      </c>
      <c r="D14">
        <v>2</v>
      </c>
      <c r="E14" t="s">
        <v>0</v>
      </c>
      <c r="F14">
        <v>7.1669999999999998</v>
      </c>
      <c r="G14">
        <v>0</v>
      </c>
    </row>
    <row r="15" spans="1:9" x14ac:dyDescent="0.25">
      <c r="A15" t="s">
        <v>86</v>
      </c>
      <c r="D15">
        <v>2</v>
      </c>
      <c r="E15" t="s">
        <v>1</v>
      </c>
      <c r="F15">
        <v>-0.46100000000000002</v>
      </c>
      <c r="G15">
        <v>7.4340000000000002</v>
      </c>
    </row>
    <row r="16" spans="1:9" x14ac:dyDescent="0.25">
      <c r="A16" t="s">
        <v>86</v>
      </c>
      <c r="D16">
        <v>2</v>
      </c>
      <c r="E16" t="s">
        <v>2</v>
      </c>
      <c r="F16">
        <v>2.5999999999999999E-2</v>
      </c>
      <c r="G16">
        <v>0</v>
      </c>
    </row>
    <row r="17" spans="1:9" x14ac:dyDescent="0.25">
      <c r="A17" t="s">
        <v>86</v>
      </c>
      <c r="D17">
        <v>1</v>
      </c>
      <c r="E17" t="s">
        <v>0</v>
      </c>
      <c r="F17">
        <v>3.3610000000000002</v>
      </c>
      <c r="G17">
        <v>4.2000000000000003E-2</v>
      </c>
    </row>
    <row r="18" spans="1:9" x14ac:dyDescent="0.25">
      <c r="A18" t="s">
        <v>86</v>
      </c>
      <c r="D18">
        <v>1</v>
      </c>
      <c r="E18" t="s">
        <v>1</v>
      </c>
      <c r="F18">
        <v>-0.245</v>
      </c>
      <c r="G18">
        <v>3.3719999999999999</v>
      </c>
    </row>
    <row r="19" spans="1:9" x14ac:dyDescent="0.25">
      <c r="A19" t="s">
        <v>86</v>
      </c>
      <c r="D19">
        <v>1</v>
      </c>
      <c r="E19" t="s">
        <v>2</v>
      </c>
      <c r="F19">
        <v>1.4E-2</v>
      </c>
      <c r="G19">
        <v>6.0000000000000001E-3</v>
      </c>
    </row>
    <row r="20" spans="1:9" x14ac:dyDescent="0.25">
      <c r="A20" t="s">
        <v>86</v>
      </c>
      <c r="B20">
        <v>1</v>
      </c>
      <c r="E20" t="s">
        <v>89</v>
      </c>
      <c r="H20">
        <v>0.64439999999999997</v>
      </c>
      <c r="I20">
        <v>0.64439999999999997</v>
      </c>
    </row>
    <row r="21" spans="1:9" x14ac:dyDescent="0.25">
      <c r="A21" t="s">
        <v>86</v>
      </c>
      <c r="B21">
        <v>1</v>
      </c>
      <c r="E21" t="s">
        <v>90</v>
      </c>
      <c r="H21">
        <v>0.10199999999999999</v>
      </c>
      <c r="I21">
        <v>81.837000000000003</v>
      </c>
    </row>
    <row r="22" spans="1:9" x14ac:dyDescent="0.25">
      <c r="A22" t="s">
        <v>86</v>
      </c>
      <c r="B22">
        <v>1</v>
      </c>
      <c r="C22">
        <v>0.64400000000000002</v>
      </c>
      <c r="D22">
        <v>6</v>
      </c>
      <c r="E22" t="s">
        <v>0</v>
      </c>
      <c r="H22" s="35">
        <v>5.9844000000000001E-2</v>
      </c>
      <c r="I22" s="35">
        <v>-1.698</v>
      </c>
    </row>
    <row r="23" spans="1:9" x14ac:dyDescent="0.25">
      <c r="A23" t="s">
        <v>86</v>
      </c>
      <c r="B23">
        <v>1</v>
      </c>
      <c r="D23">
        <v>6</v>
      </c>
      <c r="E23" t="s">
        <v>1</v>
      </c>
      <c r="H23" s="35">
        <v>-0.71909999999999996</v>
      </c>
      <c r="I23" s="35">
        <v>20.408000000000001</v>
      </c>
    </row>
    <row r="24" spans="1:9" x14ac:dyDescent="0.25">
      <c r="A24" t="s">
        <v>86</v>
      </c>
      <c r="B24">
        <v>1</v>
      </c>
      <c r="C24" t="s">
        <v>87</v>
      </c>
      <c r="D24">
        <v>6</v>
      </c>
      <c r="E24" t="s">
        <v>2</v>
      </c>
      <c r="H24" s="35">
        <v>5.8878999999999997E-3</v>
      </c>
      <c r="I24" s="35">
        <v>-0.1671</v>
      </c>
    </row>
    <row r="25" spans="1:9" x14ac:dyDescent="0.25">
      <c r="A25" t="s">
        <v>86</v>
      </c>
      <c r="B25">
        <v>1</v>
      </c>
      <c r="D25">
        <v>5</v>
      </c>
      <c r="E25" t="s">
        <v>0</v>
      </c>
      <c r="H25" s="35">
        <v>5.4944E-2</v>
      </c>
      <c r="I25" s="35">
        <v>-1.5589999999999999</v>
      </c>
    </row>
    <row r="26" spans="1:9" x14ac:dyDescent="0.25">
      <c r="A26" t="s">
        <v>86</v>
      </c>
      <c r="B26">
        <v>1</v>
      </c>
      <c r="D26">
        <v>5</v>
      </c>
      <c r="E26" t="s">
        <v>1</v>
      </c>
      <c r="H26" s="35">
        <v>-0.67789999999999995</v>
      </c>
      <c r="I26" s="35">
        <v>19.239000000000001</v>
      </c>
    </row>
    <row r="27" spans="1:9" x14ac:dyDescent="0.25">
      <c r="A27" t="s">
        <v>86</v>
      </c>
      <c r="B27">
        <v>1</v>
      </c>
      <c r="D27">
        <v>5</v>
      </c>
      <c r="E27" t="s">
        <v>2</v>
      </c>
      <c r="H27" s="35">
        <v>5.2653999999999999E-3</v>
      </c>
      <c r="I27" s="35">
        <v>-0.14940000000000001</v>
      </c>
    </row>
    <row r="28" spans="1:9" x14ac:dyDescent="0.25">
      <c r="A28" t="s">
        <v>86</v>
      </c>
      <c r="B28">
        <v>1</v>
      </c>
      <c r="D28">
        <v>4</v>
      </c>
      <c r="E28" t="s">
        <v>0</v>
      </c>
      <c r="H28" s="35">
        <v>4.3955000000000001E-2</v>
      </c>
      <c r="I28" s="35">
        <v>-1.248</v>
      </c>
    </row>
    <row r="29" spans="1:9" x14ac:dyDescent="0.25">
      <c r="A29" t="s">
        <v>86</v>
      </c>
      <c r="B29">
        <v>1</v>
      </c>
      <c r="D29">
        <v>4</v>
      </c>
      <c r="E29" t="s">
        <v>1</v>
      </c>
      <c r="H29" s="35">
        <v>-0.5635</v>
      </c>
      <c r="I29" s="35">
        <v>15.994</v>
      </c>
    </row>
    <row r="30" spans="1:9" x14ac:dyDescent="0.25">
      <c r="A30" t="s">
        <v>86</v>
      </c>
      <c r="B30">
        <v>1</v>
      </c>
      <c r="D30">
        <v>4</v>
      </c>
      <c r="E30" t="s">
        <v>2</v>
      </c>
      <c r="H30" s="35">
        <v>4.0968999999999997E-3</v>
      </c>
      <c r="I30" s="35">
        <v>-0.1163</v>
      </c>
    </row>
    <row r="31" spans="1:9" x14ac:dyDescent="0.25">
      <c r="A31" t="s">
        <v>86</v>
      </c>
      <c r="B31">
        <v>1</v>
      </c>
      <c r="D31">
        <v>3</v>
      </c>
      <c r="E31" t="s">
        <v>0</v>
      </c>
      <c r="H31" s="35">
        <v>3.1357000000000003E-2</v>
      </c>
      <c r="I31" s="35">
        <v>-0.89</v>
      </c>
    </row>
    <row r="32" spans="1:9" x14ac:dyDescent="0.25">
      <c r="A32" t="s">
        <v>86</v>
      </c>
      <c r="B32">
        <v>1</v>
      </c>
      <c r="D32">
        <v>3</v>
      </c>
      <c r="E32" t="s">
        <v>1</v>
      </c>
      <c r="H32" s="35">
        <v>-0.4199</v>
      </c>
      <c r="I32" s="35">
        <v>11.917</v>
      </c>
    </row>
    <row r="33" spans="1:9" x14ac:dyDescent="0.25">
      <c r="A33" t="s">
        <v>86</v>
      </c>
      <c r="B33">
        <v>1</v>
      </c>
      <c r="D33">
        <v>3</v>
      </c>
      <c r="E33" t="s">
        <v>2</v>
      </c>
      <c r="H33" s="35">
        <v>2.8327000000000001E-3</v>
      </c>
      <c r="I33" s="35">
        <v>-8.0399999999999999E-2</v>
      </c>
    </row>
    <row r="34" spans="1:9" x14ac:dyDescent="0.25">
      <c r="A34" t="s">
        <v>86</v>
      </c>
      <c r="B34">
        <v>1</v>
      </c>
      <c r="D34">
        <v>2</v>
      </c>
      <c r="E34" t="s">
        <v>0</v>
      </c>
      <c r="H34" s="35">
        <v>1.9289000000000001E-2</v>
      </c>
      <c r="I34" s="35">
        <v>-0.5474</v>
      </c>
    </row>
    <row r="35" spans="1:9" x14ac:dyDescent="0.25">
      <c r="A35" t="s">
        <v>86</v>
      </c>
      <c r="B35">
        <v>1</v>
      </c>
      <c r="D35">
        <v>2</v>
      </c>
      <c r="E35" t="s">
        <v>1</v>
      </c>
      <c r="H35" s="35">
        <v>-0.27600000000000002</v>
      </c>
      <c r="I35" s="35">
        <v>7.8338999999999999</v>
      </c>
    </row>
    <row r="36" spans="1:9" x14ac:dyDescent="0.25">
      <c r="A36" t="s">
        <v>86</v>
      </c>
      <c r="B36">
        <v>1</v>
      </c>
      <c r="D36">
        <v>2</v>
      </c>
      <c r="E36" t="s">
        <v>2</v>
      </c>
      <c r="H36" s="35">
        <v>1.6475000000000001E-3</v>
      </c>
      <c r="I36" s="35">
        <v>-4.6760000000000003E-2</v>
      </c>
    </row>
    <row r="37" spans="1:9" x14ac:dyDescent="0.25">
      <c r="A37" t="s">
        <v>86</v>
      </c>
      <c r="B37">
        <v>1</v>
      </c>
      <c r="D37">
        <v>1</v>
      </c>
      <c r="E37" t="s">
        <v>0</v>
      </c>
      <c r="H37" s="35">
        <v>7.5310000000000004E-3</v>
      </c>
      <c r="I37" s="35">
        <v>-0.2137</v>
      </c>
    </row>
    <row r="38" spans="1:9" x14ac:dyDescent="0.25">
      <c r="A38" t="s">
        <v>86</v>
      </c>
      <c r="B38">
        <v>1</v>
      </c>
      <c r="D38">
        <v>1</v>
      </c>
      <c r="E38" t="s">
        <v>1</v>
      </c>
      <c r="H38" s="35">
        <v>-0.12479999999999999</v>
      </c>
      <c r="I38" s="35">
        <v>3.5424000000000002</v>
      </c>
    </row>
    <row r="39" spans="1:9" x14ac:dyDescent="0.25">
      <c r="A39" t="s">
        <v>86</v>
      </c>
      <c r="B39">
        <v>1</v>
      </c>
      <c r="D39">
        <v>1</v>
      </c>
      <c r="E39" t="s">
        <v>2</v>
      </c>
      <c r="H39" s="35">
        <v>5.5672000000000002E-4</v>
      </c>
      <c r="I39" s="35">
        <v>-1.5800000000000002E-2</v>
      </c>
    </row>
    <row r="40" spans="1:9" x14ac:dyDescent="0.25">
      <c r="A40" t="s">
        <v>86</v>
      </c>
      <c r="B40">
        <v>2</v>
      </c>
      <c r="E40" t="s">
        <v>89</v>
      </c>
      <c r="H40">
        <v>0.61509999999999998</v>
      </c>
      <c r="I40">
        <v>0.61509999999999998</v>
      </c>
    </row>
    <row r="41" spans="1:9" x14ac:dyDescent="0.25">
      <c r="A41" t="s">
        <v>86</v>
      </c>
      <c r="B41">
        <v>2</v>
      </c>
      <c r="E41" t="s">
        <v>90</v>
      </c>
      <c r="H41">
        <v>78.001999999999995</v>
      </c>
      <c r="I41">
        <v>0.26500000000000001</v>
      </c>
    </row>
    <row r="42" spans="1:9" x14ac:dyDescent="0.25">
      <c r="A42" t="s">
        <v>86</v>
      </c>
      <c r="B42">
        <v>2</v>
      </c>
      <c r="C42">
        <v>0.61499999999999999</v>
      </c>
      <c r="D42">
        <v>6</v>
      </c>
      <c r="E42" t="s">
        <v>0</v>
      </c>
      <c r="H42" s="35">
        <v>18.032</v>
      </c>
      <c r="I42" s="35">
        <v>1.0518000000000001</v>
      </c>
    </row>
    <row r="43" spans="1:9" x14ac:dyDescent="0.25">
      <c r="A43" t="s">
        <v>86</v>
      </c>
      <c r="B43">
        <v>2</v>
      </c>
      <c r="C43" t="s">
        <v>88</v>
      </c>
      <c r="D43">
        <v>6</v>
      </c>
      <c r="E43" t="s">
        <v>1</v>
      </c>
      <c r="H43" s="35">
        <v>-5.3789999999999996</v>
      </c>
      <c r="I43" s="35">
        <v>-0.31380000000000002</v>
      </c>
    </row>
    <row r="44" spans="1:9" x14ac:dyDescent="0.25">
      <c r="A44" t="s">
        <v>86</v>
      </c>
      <c r="B44">
        <v>2</v>
      </c>
      <c r="D44">
        <v>6</v>
      </c>
      <c r="E44" t="s">
        <v>2</v>
      </c>
      <c r="H44" s="35">
        <v>0.34695999999999999</v>
      </c>
      <c r="I44" s="35">
        <v>2.0239E-2</v>
      </c>
    </row>
    <row r="45" spans="1:9" x14ac:dyDescent="0.25">
      <c r="A45" t="s">
        <v>86</v>
      </c>
      <c r="B45">
        <v>2</v>
      </c>
      <c r="D45">
        <v>5</v>
      </c>
      <c r="E45" t="s">
        <v>0</v>
      </c>
      <c r="H45" s="35">
        <v>17.228999999999999</v>
      </c>
      <c r="I45" s="35">
        <v>1.0049999999999999</v>
      </c>
    </row>
    <row r="46" spans="1:9" x14ac:dyDescent="0.25">
      <c r="A46" t="s">
        <v>86</v>
      </c>
      <c r="B46">
        <v>2</v>
      </c>
      <c r="D46">
        <v>5</v>
      </c>
      <c r="E46" t="s">
        <v>1</v>
      </c>
      <c r="H46" s="35">
        <v>-5.1369999999999996</v>
      </c>
      <c r="I46" s="35">
        <v>-0.29970000000000002</v>
      </c>
    </row>
    <row r="47" spans="1:9" x14ac:dyDescent="0.25">
      <c r="A47" t="s">
        <v>86</v>
      </c>
      <c r="B47">
        <v>2</v>
      </c>
      <c r="D47">
        <v>5</v>
      </c>
      <c r="E47" t="s">
        <v>2</v>
      </c>
      <c r="H47" s="35">
        <v>0.33284000000000002</v>
      </c>
      <c r="I47" s="35">
        <v>1.9415999999999999E-2</v>
      </c>
    </row>
    <row r="48" spans="1:9" x14ac:dyDescent="0.25">
      <c r="A48" t="s">
        <v>86</v>
      </c>
      <c r="B48">
        <v>2</v>
      </c>
      <c r="D48">
        <v>4</v>
      </c>
      <c r="E48" t="s">
        <v>0</v>
      </c>
      <c r="H48" s="35">
        <v>14.473000000000001</v>
      </c>
      <c r="I48" s="35">
        <v>0.84424999999999994</v>
      </c>
    </row>
    <row r="49" spans="1:9" x14ac:dyDescent="0.25">
      <c r="A49" t="s">
        <v>86</v>
      </c>
      <c r="B49">
        <v>2</v>
      </c>
      <c r="D49">
        <v>4</v>
      </c>
      <c r="E49" t="s">
        <v>1</v>
      </c>
      <c r="H49" s="35">
        <v>-4.2960000000000003</v>
      </c>
      <c r="I49" s="35">
        <v>-0.25059999999999999</v>
      </c>
    </row>
    <row r="50" spans="1:9" x14ac:dyDescent="0.25">
      <c r="A50" t="s">
        <v>86</v>
      </c>
      <c r="B50">
        <v>2</v>
      </c>
      <c r="D50">
        <v>4</v>
      </c>
      <c r="E50" t="s">
        <v>2</v>
      </c>
      <c r="H50" s="35">
        <v>0.27986</v>
      </c>
      <c r="I50" s="35">
        <v>1.6324999999999999E-2</v>
      </c>
    </row>
    <row r="51" spans="1:9" x14ac:dyDescent="0.25">
      <c r="A51" t="s">
        <v>86</v>
      </c>
      <c r="B51">
        <v>2</v>
      </c>
      <c r="D51">
        <v>3</v>
      </c>
      <c r="E51" t="s">
        <v>0</v>
      </c>
      <c r="H51" s="35">
        <v>10.893000000000001</v>
      </c>
      <c r="I51" s="35">
        <v>0.63539999999999996</v>
      </c>
    </row>
    <row r="52" spans="1:9" x14ac:dyDescent="0.25">
      <c r="A52" t="s">
        <v>86</v>
      </c>
      <c r="B52">
        <v>2</v>
      </c>
      <c r="D52">
        <v>3</v>
      </c>
      <c r="E52" t="s">
        <v>1</v>
      </c>
      <c r="H52" s="35">
        <v>-3.2170000000000001</v>
      </c>
      <c r="I52" s="35">
        <v>-0.18770000000000001</v>
      </c>
    </row>
    <row r="53" spans="1:9" x14ac:dyDescent="0.25">
      <c r="A53" t="s">
        <v>86</v>
      </c>
      <c r="B53">
        <v>2</v>
      </c>
      <c r="D53">
        <v>3</v>
      </c>
      <c r="E53" t="s">
        <v>2</v>
      </c>
      <c r="H53" s="35">
        <v>0.21093999999999999</v>
      </c>
      <c r="I53" s="35">
        <v>1.2305E-2</v>
      </c>
    </row>
    <row r="54" spans="1:9" x14ac:dyDescent="0.25">
      <c r="A54" t="s">
        <v>86</v>
      </c>
      <c r="B54">
        <v>2</v>
      </c>
      <c r="D54">
        <v>2</v>
      </c>
      <c r="E54" t="s">
        <v>0</v>
      </c>
      <c r="H54" s="35">
        <v>7.2889999999999997</v>
      </c>
      <c r="I54" s="35">
        <v>0.42519000000000001</v>
      </c>
    </row>
    <row r="55" spans="1:9" x14ac:dyDescent="0.25">
      <c r="A55" t="s">
        <v>86</v>
      </c>
      <c r="B55">
        <v>2</v>
      </c>
      <c r="D55">
        <v>2</v>
      </c>
      <c r="E55" t="s">
        <v>1</v>
      </c>
      <c r="H55" s="35">
        <v>-2.1429999999999998</v>
      </c>
      <c r="I55" s="35">
        <v>-0.125</v>
      </c>
    </row>
    <row r="56" spans="1:9" x14ac:dyDescent="0.25">
      <c r="A56" t="s">
        <v>86</v>
      </c>
      <c r="B56">
        <v>2</v>
      </c>
      <c r="D56">
        <v>2</v>
      </c>
      <c r="E56" t="s">
        <v>2</v>
      </c>
      <c r="H56" s="35">
        <v>0.14176</v>
      </c>
      <c r="I56" s="35">
        <v>8.2693000000000003E-3</v>
      </c>
    </row>
    <row r="57" spans="1:9" x14ac:dyDescent="0.25">
      <c r="A57" t="s">
        <v>86</v>
      </c>
      <c r="B57">
        <v>2</v>
      </c>
      <c r="D57">
        <v>1</v>
      </c>
      <c r="E57" t="s">
        <v>0</v>
      </c>
      <c r="H57" s="35">
        <v>3.41</v>
      </c>
      <c r="I57" s="35">
        <v>0.19891</v>
      </c>
    </row>
    <row r="58" spans="1:9" x14ac:dyDescent="0.25">
      <c r="A58" t="s">
        <v>86</v>
      </c>
      <c r="B58">
        <v>2</v>
      </c>
      <c r="D58">
        <v>1</v>
      </c>
      <c r="E58" t="s">
        <v>1</v>
      </c>
      <c r="H58" s="35">
        <v>-0.99650000000000005</v>
      </c>
      <c r="I58" s="35">
        <v>-5.8130000000000001E-2</v>
      </c>
    </row>
    <row r="59" spans="1:9" x14ac:dyDescent="0.25">
      <c r="A59" t="s">
        <v>86</v>
      </c>
      <c r="B59">
        <v>2</v>
      </c>
      <c r="D59">
        <v>1</v>
      </c>
      <c r="E59" t="s">
        <v>2</v>
      </c>
      <c r="H59" s="35">
        <v>6.7007999999999998E-2</v>
      </c>
      <c r="I59" s="35">
        <v>3.9087999999999996E-3</v>
      </c>
    </row>
    <row r="60" spans="1:9" x14ac:dyDescent="0.25">
      <c r="A60" t="s">
        <v>86</v>
      </c>
      <c r="B60">
        <v>3</v>
      </c>
      <c r="E60" t="s">
        <v>89</v>
      </c>
      <c r="H60">
        <v>0.56599999999999995</v>
      </c>
      <c r="I60">
        <v>0.56599999999999995</v>
      </c>
    </row>
    <row r="61" spans="1:9" x14ac:dyDescent="0.25">
      <c r="A61" t="s">
        <v>86</v>
      </c>
      <c r="B61">
        <v>3</v>
      </c>
      <c r="E61" t="s">
        <v>90</v>
      </c>
      <c r="H61">
        <v>4.54</v>
      </c>
      <c r="I61">
        <v>0.60199999999999998</v>
      </c>
    </row>
    <row r="62" spans="1:9" x14ac:dyDescent="0.25">
      <c r="A62" t="s">
        <v>86</v>
      </c>
      <c r="B62">
        <v>3</v>
      </c>
      <c r="C62">
        <v>0.56599999999999995</v>
      </c>
      <c r="D62">
        <v>6</v>
      </c>
      <c r="E62" t="s">
        <v>0</v>
      </c>
      <c r="H62" s="35">
        <v>-1.248</v>
      </c>
      <c r="I62" s="35">
        <v>0.45445000000000002</v>
      </c>
    </row>
    <row r="63" spans="1:9" x14ac:dyDescent="0.25">
      <c r="A63" t="s">
        <v>86</v>
      </c>
      <c r="B63">
        <v>3</v>
      </c>
      <c r="D63">
        <v>6</v>
      </c>
      <c r="E63" t="s">
        <v>1</v>
      </c>
      <c r="H63" s="35">
        <v>5.5965999999999996</v>
      </c>
      <c r="I63" s="35">
        <v>-2.0379999999999998</v>
      </c>
    </row>
    <row r="64" spans="1:9" x14ac:dyDescent="0.25">
      <c r="A64" t="s">
        <v>86</v>
      </c>
      <c r="B64">
        <v>3</v>
      </c>
      <c r="D64">
        <v>6</v>
      </c>
      <c r="E64" t="s">
        <v>2</v>
      </c>
      <c r="H64" s="35">
        <v>-0.32490000000000002</v>
      </c>
      <c r="I64" s="35">
        <v>0.11831</v>
      </c>
    </row>
    <row r="65" spans="1:9" x14ac:dyDescent="0.25">
      <c r="A65" t="s">
        <v>86</v>
      </c>
      <c r="B65">
        <v>3</v>
      </c>
      <c r="D65">
        <v>5</v>
      </c>
      <c r="E65" t="s">
        <v>0</v>
      </c>
      <c r="H65" s="35">
        <v>-1.19</v>
      </c>
      <c r="I65" s="35">
        <v>0.43347999999999998</v>
      </c>
    </row>
    <row r="66" spans="1:9" x14ac:dyDescent="0.25">
      <c r="A66" t="s">
        <v>86</v>
      </c>
      <c r="B66">
        <v>3</v>
      </c>
      <c r="D66">
        <v>5</v>
      </c>
      <c r="E66" t="s">
        <v>1</v>
      </c>
      <c r="H66" s="35">
        <v>5.2889999999999997</v>
      </c>
      <c r="I66" s="35">
        <v>-1.9259999999999999</v>
      </c>
    </row>
    <row r="67" spans="1:9" x14ac:dyDescent="0.25">
      <c r="A67" t="s">
        <v>86</v>
      </c>
      <c r="B67">
        <v>3</v>
      </c>
      <c r="D67">
        <v>5</v>
      </c>
      <c r="E67" t="s">
        <v>2</v>
      </c>
      <c r="H67" s="35">
        <v>-0.30880000000000002</v>
      </c>
      <c r="I67" s="35">
        <v>0.11246</v>
      </c>
    </row>
    <row r="68" spans="1:9" x14ac:dyDescent="0.25">
      <c r="A68" t="s">
        <v>86</v>
      </c>
      <c r="B68">
        <v>3</v>
      </c>
      <c r="D68">
        <v>4</v>
      </c>
      <c r="E68" t="s">
        <v>0</v>
      </c>
      <c r="H68" s="35">
        <v>-0.99429999999999996</v>
      </c>
      <c r="I68" s="35">
        <v>0.36209999999999998</v>
      </c>
    </row>
    <row r="69" spans="1:9" x14ac:dyDescent="0.25">
      <c r="A69" t="s">
        <v>86</v>
      </c>
      <c r="B69">
        <v>3</v>
      </c>
      <c r="D69">
        <v>4</v>
      </c>
      <c r="E69" t="s">
        <v>1</v>
      </c>
      <c r="H69" s="35">
        <v>4.3916000000000004</v>
      </c>
      <c r="I69" s="35">
        <v>-1.599</v>
      </c>
    </row>
    <row r="70" spans="1:9" x14ac:dyDescent="0.25">
      <c r="A70" t="s">
        <v>86</v>
      </c>
      <c r="B70">
        <v>3</v>
      </c>
      <c r="D70">
        <v>4</v>
      </c>
      <c r="E70" t="s">
        <v>2</v>
      </c>
      <c r="H70" s="35">
        <v>-0.25800000000000001</v>
      </c>
      <c r="I70" s="35">
        <v>9.3939999999999996E-2</v>
      </c>
    </row>
    <row r="71" spans="1:9" x14ac:dyDescent="0.25">
      <c r="A71" t="s">
        <v>86</v>
      </c>
      <c r="B71">
        <v>3</v>
      </c>
      <c r="D71">
        <v>3</v>
      </c>
      <c r="E71" t="s">
        <v>0</v>
      </c>
      <c r="H71" s="35">
        <v>-0.74409999999999998</v>
      </c>
      <c r="I71" s="35">
        <v>0.27098</v>
      </c>
    </row>
    <row r="72" spans="1:9" x14ac:dyDescent="0.25">
      <c r="A72" t="s">
        <v>86</v>
      </c>
      <c r="B72">
        <v>3</v>
      </c>
      <c r="D72">
        <v>3</v>
      </c>
      <c r="E72" t="s">
        <v>1</v>
      </c>
      <c r="H72" s="35">
        <v>3.2627000000000002</v>
      </c>
      <c r="I72" s="35">
        <v>-1.1879999999999999</v>
      </c>
    </row>
    <row r="73" spans="1:9" x14ac:dyDescent="0.25">
      <c r="A73" t="s">
        <v>86</v>
      </c>
      <c r="B73">
        <v>3</v>
      </c>
      <c r="D73">
        <v>3</v>
      </c>
      <c r="E73" t="s">
        <v>2</v>
      </c>
      <c r="H73" s="35">
        <v>-0.19289999999999999</v>
      </c>
      <c r="I73" s="35">
        <v>7.0253999999999997E-2</v>
      </c>
    </row>
    <row r="74" spans="1:9" x14ac:dyDescent="0.25">
      <c r="A74" t="s">
        <v>86</v>
      </c>
      <c r="B74">
        <v>3</v>
      </c>
      <c r="D74">
        <v>2</v>
      </c>
      <c r="E74" t="s">
        <v>0</v>
      </c>
      <c r="H74" s="35">
        <v>-0.49270000000000003</v>
      </c>
      <c r="I74" s="35">
        <v>0.17943999999999999</v>
      </c>
    </row>
    <row r="75" spans="1:9" x14ac:dyDescent="0.25">
      <c r="A75" t="s">
        <v>86</v>
      </c>
      <c r="B75">
        <v>3</v>
      </c>
      <c r="D75">
        <v>2</v>
      </c>
      <c r="E75" t="s">
        <v>1</v>
      </c>
      <c r="H75" s="35">
        <v>2.1339000000000001</v>
      </c>
      <c r="I75" s="35">
        <v>-0.77710000000000001</v>
      </c>
    </row>
    <row r="76" spans="1:9" x14ac:dyDescent="0.25">
      <c r="A76" t="s">
        <v>86</v>
      </c>
      <c r="B76">
        <v>3</v>
      </c>
      <c r="D76">
        <v>2</v>
      </c>
      <c r="E76" t="s">
        <v>2</v>
      </c>
      <c r="H76" s="35">
        <v>-0.12740000000000001</v>
      </c>
      <c r="I76" s="35">
        <v>4.6390000000000001E-2</v>
      </c>
    </row>
    <row r="77" spans="1:9" x14ac:dyDescent="0.25">
      <c r="A77" t="s">
        <v>86</v>
      </c>
      <c r="B77">
        <v>3</v>
      </c>
      <c r="D77">
        <v>1</v>
      </c>
      <c r="E77" t="s">
        <v>0</v>
      </c>
      <c r="H77" s="35">
        <v>-0.22650000000000001</v>
      </c>
      <c r="I77" s="35">
        <v>8.2502000000000006E-2</v>
      </c>
    </row>
    <row r="78" spans="1:9" x14ac:dyDescent="0.25">
      <c r="A78" t="s">
        <v>86</v>
      </c>
      <c r="B78">
        <v>3</v>
      </c>
      <c r="D78">
        <v>1</v>
      </c>
      <c r="E78" t="s">
        <v>1</v>
      </c>
      <c r="H78" s="35">
        <v>0.95601999999999998</v>
      </c>
      <c r="I78" s="35">
        <v>-0.34820000000000001</v>
      </c>
    </row>
    <row r="79" spans="1:9" x14ac:dyDescent="0.25">
      <c r="A79" t="s">
        <v>86</v>
      </c>
      <c r="B79">
        <v>3</v>
      </c>
      <c r="D79">
        <v>1</v>
      </c>
      <c r="E79" t="s">
        <v>2</v>
      </c>
      <c r="H79" s="35">
        <v>-5.8119999999999998E-2</v>
      </c>
      <c r="I79" s="35">
        <v>2.1165E-2</v>
      </c>
    </row>
    <row r="80" spans="1:9" x14ac:dyDescent="0.25">
      <c r="A80" t="s">
        <v>86</v>
      </c>
      <c r="B80">
        <v>4</v>
      </c>
      <c r="E80" t="s">
        <v>89</v>
      </c>
      <c r="H80">
        <v>0.2152</v>
      </c>
      <c r="I80">
        <v>0.2152</v>
      </c>
    </row>
    <row r="81" spans="1:9" x14ac:dyDescent="0.25">
      <c r="A81" t="s">
        <v>86</v>
      </c>
      <c r="B81">
        <v>4</v>
      </c>
      <c r="E81" t="s">
        <v>90</v>
      </c>
      <c r="H81">
        <v>1.9E-2</v>
      </c>
      <c r="I81">
        <v>11.577</v>
      </c>
    </row>
    <row r="82" spans="1:9" x14ac:dyDescent="0.25">
      <c r="A82" t="s">
        <v>86</v>
      </c>
      <c r="B82">
        <v>4</v>
      </c>
      <c r="C82">
        <v>0.215</v>
      </c>
      <c r="D82">
        <v>6</v>
      </c>
      <c r="E82" t="s">
        <v>0</v>
      </c>
      <c r="H82" s="35">
        <v>-4.2900000000000004E-3</v>
      </c>
      <c r="I82" s="35">
        <v>0.10721</v>
      </c>
    </row>
    <row r="83" spans="1:9" x14ac:dyDescent="0.25">
      <c r="A83" t="s">
        <v>86</v>
      </c>
      <c r="B83">
        <v>4</v>
      </c>
      <c r="D83">
        <v>6</v>
      </c>
      <c r="E83" t="s">
        <v>1</v>
      </c>
      <c r="H83" s="35">
        <v>4.3499999999999997E-2</v>
      </c>
      <c r="I83" s="35">
        <v>-1.087</v>
      </c>
    </row>
    <row r="84" spans="1:9" x14ac:dyDescent="0.25">
      <c r="A84" t="s">
        <v>86</v>
      </c>
      <c r="B84">
        <v>4</v>
      </c>
      <c r="D84">
        <v>6</v>
      </c>
      <c r="E84" t="s">
        <v>2</v>
      </c>
      <c r="H84" s="35">
        <v>-4.3520000000000001E-4</v>
      </c>
      <c r="I84" s="35">
        <v>1.0876E-2</v>
      </c>
    </row>
    <row r="85" spans="1:9" x14ac:dyDescent="0.25">
      <c r="A85" t="s">
        <v>86</v>
      </c>
      <c r="B85">
        <v>4</v>
      </c>
      <c r="D85">
        <v>5</v>
      </c>
      <c r="E85" t="s">
        <v>0</v>
      </c>
      <c r="H85" s="35">
        <v>-2.2399999999999998E-3</v>
      </c>
      <c r="I85" s="35">
        <v>5.5974000000000003E-2</v>
      </c>
    </row>
    <row r="86" spans="1:9" x14ac:dyDescent="0.25">
      <c r="A86" t="s">
        <v>86</v>
      </c>
      <c r="B86">
        <v>4</v>
      </c>
      <c r="D86">
        <v>5</v>
      </c>
      <c r="E86" t="s">
        <v>1</v>
      </c>
      <c r="H86" s="35">
        <v>2.6862E-2</v>
      </c>
      <c r="I86" s="35">
        <v>-0.6714</v>
      </c>
    </row>
    <row r="87" spans="1:9" x14ac:dyDescent="0.25">
      <c r="A87" t="s">
        <v>86</v>
      </c>
      <c r="B87">
        <v>4</v>
      </c>
      <c r="D87">
        <v>5</v>
      </c>
      <c r="E87" t="s">
        <v>2</v>
      </c>
      <c r="H87" s="35">
        <v>-1.828E-4</v>
      </c>
      <c r="I87" s="35">
        <v>4.5685999999999999E-3</v>
      </c>
    </row>
    <row r="88" spans="1:9" x14ac:dyDescent="0.25">
      <c r="A88" t="s">
        <v>86</v>
      </c>
      <c r="B88">
        <v>4</v>
      </c>
      <c r="D88">
        <v>4</v>
      </c>
      <c r="E88" t="s">
        <v>0</v>
      </c>
      <c r="H88" s="35">
        <v>1.5131999999999999E-3</v>
      </c>
      <c r="I88" s="35">
        <v>-3.7819999999999999E-2</v>
      </c>
    </row>
    <row r="89" spans="1:9" x14ac:dyDescent="0.25">
      <c r="A89" t="s">
        <v>86</v>
      </c>
      <c r="B89">
        <v>4</v>
      </c>
      <c r="D89">
        <v>4</v>
      </c>
      <c r="E89" t="s">
        <v>1</v>
      </c>
      <c r="H89" s="35">
        <v>-1.2E-2</v>
      </c>
      <c r="I89" s="35">
        <v>0.29987000000000003</v>
      </c>
    </row>
    <row r="90" spans="1:9" x14ac:dyDescent="0.25">
      <c r="A90" t="s">
        <v>86</v>
      </c>
      <c r="B90">
        <v>4</v>
      </c>
      <c r="D90">
        <v>4</v>
      </c>
      <c r="E90" t="s">
        <v>2</v>
      </c>
      <c r="H90" s="35">
        <v>1.8186999999999999E-4</v>
      </c>
      <c r="I90" s="35">
        <v>-4.5450000000000004E-3</v>
      </c>
    </row>
    <row r="91" spans="1:9" x14ac:dyDescent="0.25">
      <c r="A91" t="s">
        <v>86</v>
      </c>
      <c r="B91">
        <v>4</v>
      </c>
      <c r="D91">
        <v>3</v>
      </c>
      <c r="E91" t="s">
        <v>0</v>
      </c>
      <c r="H91" s="35">
        <v>3.7494E-3</v>
      </c>
      <c r="I91" s="35">
        <v>-9.3710000000000002E-2</v>
      </c>
    </row>
    <row r="92" spans="1:9" x14ac:dyDescent="0.25">
      <c r="A92" t="s">
        <v>86</v>
      </c>
      <c r="B92">
        <v>4</v>
      </c>
      <c r="D92">
        <v>3</v>
      </c>
      <c r="E92" t="s">
        <v>1</v>
      </c>
      <c r="H92" s="35">
        <v>-4.0239999999999998E-2</v>
      </c>
      <c r="I92" s="35">
        <v>1.0057</v>
      </c>
    </row>
    <row r="93" spans="1:9" x14ac:dyDescent="0.25">
      <c r="A93" t="s">
        <v>86</v>
      </c>
      <c r="B93">
        <v>4</v>
      </c>
      <c r="D93">
        <v>3</v>
      </c>
      <c r="E93" t="s">
        <v>2</v>
      </c>
      <c r="H93" s="35">
        <v>3.6368000000000001E-4</v>
      </c>
      <c r="I93" s="35">
        <v>-9.0889999999999999E-3</v>
      </c>
    </row>
    <row r="94" spans="1:9" x14ac:dyDescent="0.25">
      <c r="A94" t="s">
        <v>86</v>
      </c>
      <c r="B94">
        <v>4</v>
      </c>
      <c r="D94">
        <v>2</v>
      </c>
      <c r="E94" t="s">
        <v>0</v>
      </c>
      <c r="H94" s="35">
        <v>3.5829E-3</v>
      </c>
      <c r="I94" s="35">
        <v>-8.9550000000000005E-2</v>
      </c>
    </row>
    <row r="95" spans="1:9" x14ac:dyDescent="0.25">
      <c r="A95" t="s">
        <v>86</v>
      </c>
      <c r="B95">
        <v>4</v>
      </c>
      <c r="D95">
        <v>2</v>
      </c>
      <c r="E95" t="s">
        <v>1</v>
      </c>
      <c r="H95" s="35">
        <v>-4.2610000000000002E-2</v>
      </c>
      <c r="I95" s="35">
        <v>1.0648</v>
      </c>
    </row>
    <row r="96" spans="1:9" x14ac:dyDescent="0.25">
      <c r="A96" t="s">
        <v>86</v>
      </c>
      <c r="B96">
        <v>4</v>
      </c>
      <c r="D96">
        <v>2</v>
      </c>
      <c r="E96" t="s">
        <v>2</v>
      </c>
      <c r="H96" s="35">
        <v>3.2006999999999999E-4</v>
      </c>
      <c r="I96" s="35">
        <v>-7.9989999999999992E-3</v>
      </c>
    </row>
    <row r="97" spans="1:9" x14ac:dyDescent="0.25">
      <c r="A97" t="s">
        <v>86</v>
      </c>
      <c r="B97">
        <v>4</v>
      </c>
      <c r="D97">
        <v>1</v>
      </c>
      <c r="E97" t="s">
        <v>0</v>
      </c>
      <c r="H97" s="35">
        <v>1.8121999999999999E-3</v>
      </c>
      <c r="I97" s="35">
        <v>-4.5289999999999997E-2</v>
      </c>
    </row>
    <row r="98" spans="1:9" x14ac:dyDescent="0.25">
      <c r="A98" t="s">
        <v>86</v>
      </c>
      <c r="B98">
        <v>4</v>
      </c>
      <c r="D98">
        <v>1</v>
      </c>
      <c r="E98" t="s">
        <v>1</v>
      </c>
      <c r="H98" s="35">
        <v>-2.4590000000000001E-2</v>
      </c>
      <c r="I98" s="35">
        <v>0.61460000000000004</v>
      </c>
    </row>
    <row r="99" spans="1:9" x14ac:dyDescent="0.25">
      <c r="A99" t="s">
        <v>86</v>
      </c>
      <c r="B99">
        <v>4</v>
      </c>
      <c r="D99">
        <v>1</v>
      </c>
      <c r="E99" t="s">
        <v>2</v>
      </c>
      <c r="H99" s="35">
        <v>1.4341000000000001E-4</v>
      </c>
      <c r="I99" s="35">
        <v>-3.5839999999999999E-3</v>
      </c>
    </row>
    <row r="100" spans="1:9" x14ac:dyDescent="0.25">
      <c r="A100" t="s">
        <v>86</v>
      </c>
      <c r="B100">
        <v>5</v>
      </c>
      <c r="E100" t="s">
        <v>89</v>
      </c>
      <c r="H100">
        <v>0.20599999999999999</v>
      </c>
      <c r="I100">
        <v>0.20599999999999999</v>
      </c>
    </row>
    <row r="101" spans="1:9" x14ac:dyDescent="0.25">
      <c r="A101" t="s">
        <v>86</v>
      </c>
      <c r="B101">
        <v>5</v>
      </c>
      <c r="E101" t="s">
        <v>90</v>
      </c>
      <c r="H101">
        <v>11.054</v>
      </c>
      <c r="I101">
        <v>4.3999999999999997E-2</v>
      </c>
    </row>
    <row r="102" spans="1:9" x14ac:dyDescent="0.25">
      <c r="A102" t="s">
        <v>86</v>
      </c>
      <c r="B102">
        <v>5</v>
      </c>
      <c r="C102">
        <v>0.20599999999999999</v>
      </c>
      <c r="D102">
        <v>6</v>
      </c>
      <c r="E102" t="s">
        <v>0</v>
      </c>
      <c r="H102" s="35">
        <v>-0.87649999999999995</v>
      </c>
      <c r="I102" s="35">
        <v>-5.5079999999999997E-2</v>
      </c>
    </row>
    <row r="103" spans="1:9" x14ac:dyDescent="0.25">
      <c r="A103" t="s">
        <v>86</v>
      </c>
      <c r="B103">
        <v>5</v>
      </c>
      <c r="D103">
        <v>6</v>
      </c>
      <c r="E103" t="s">
        <v>1</v>
      </c>
      <c r="H103" s="35">
        <v>0.25516</v>
      </c>
      <c r="I103" s="35">
        <v>1.6032000000000001E-2</v>
      </c>
    </row>
    <row r="104" spans="1:9" x14ac:dyDescent="0.25">
      <c r="A104" t="s">
        <v>86</v>
      </c>
      <c r="B104">
        <v>5</v>
      </c>
      <c r="D104">
        <v>6</v>
      </c>
      <c r="E104" t="s">
        <v>2</v>
      </c>
      <c r="H104" s="35">
        <v>-1.6650000000000002E-2</v>
      </c>
      <c r="I104" s="35">
        <v>-1.0460000000000001E-3</v>
      </c>
    </row>
    <row r="105" spans="1:9" x14ac:dyDescent="0.25">
      <c r="A105" t="s">
        <v>86</v>
      </c>
      <c r="B105">
        <v>5</v>
      </c>
      <c r="D105">
        <v>5</v>
      </c>
      <c r="E105" t="s">
        <v>0</v>
      </c>
      <c r="H105" s="35">
        <v>-0.60250000000000004</v>
      </c>
      <c r="I105" s="35">
        <v>-3.7850000000000002E-2</v>
      </c>
    </row>
    <row r="106" spans="1:9" x14ac:dyDescent="0.25">
      <c r="A106" t="s">
        <v>86</v>
      </c>
      <c r="B106">
        <v>5</v>
      </c>
      <c r="D106">
        <v>5</v>
      </c>
      <c r="E106" t="s">
        <v>1</v>
      </c>
      <c r="H106" s="35">
        <v>0.17982999999999999</v>
      </c>
      <c r="I106" s="35">
        <v>1.1299E-2</v>
      </c>
    </row>
    <row r="107" spans="1:9" x14ac:dyDescent="0.25">
      <c r="A107" t="s">
        <v>86</v>
      </c>
      <c r="B107">
        <v>5</v>
      </c>
      <c r="D107">
        <v>5</v>
      </c>
      <c r="E107" t="s">
        <v>2</v>
      </c>
      <c r="H107" s="35">
        <v>-1.208E-2</v>
      </c>
      <c r="I107" s="35">
        <v>-7.5920000000000002E-4</v>
      </c>
    </row>
    <row r="108" spans="1:9" x14ac:dyDescent="0.25">
      <c r="A108" t="s">
        <v>86</v>
      </c>
      <c r="B108">
        <v>5</v>
      </c>
      <c r="D108">
        <v>4</v>
      </c>
      <c r="E108" t="s">
        <v>0</v>
      </c>
      <c r="H108" s="35">
        <v>0.20952000000000001</v>
      </c>
      <c r="I108" s="35">
        <v>1.3165E-2</v>
      </c>
    </row>
    <row r="109" spans="1:9" x14ac:dyDescent="0.25">
      <c r="A109" t="s">
        <v>86</v>
      </c>
      <c r="B109">
        <v>5</v>
      </c>
      <c r="D109">
        <v>4</v>
      </c>
      <c r="E109" t="s">
        <v>1</v>
      </c>
      <c r="H109" s="35">
        <v>-5.645E-2</v>
      </c>
      <c r="I109" s="35">
        <v>-3.5469999999999998E-3</v>
      </c>
    </row>
    <row r="110" spans="1:9" x14ac:dyDescent="0.25">
      <c r="A110" t="s">
        <v>86</v>
      </c>
      <c r="B110">
        <v>5</v>
      </c>
      <c r="D110">
        <v>4</v>
      </c>
      <c r="E110" t="s">
        <v>2</v>
      </c>
      <c r="H110" s="35">
        <v>3.4862000000000001E-3</v>
      </c>
      <c r="I110" s="35">
        <v>2.1905000000000001E-4</v>
      </c>
    </row>
    <row r="111" spans="1:9" x14ac:dyDescent="0.25">
      <c r="A111" t="s">
        <v>86</v>
      </c>
      <c r="B111">
        <v>5</v>
      </c>
      <c r="D111">
        <v>3</v>
      </c>
      <c r="E111" t="s">
        <v>0</v>
      </c>
      <c r="H111" s="35">
        <v>0.84184000000000003</v>
      </c>
      <c r="I111" s="35">
        <v>5.2895999999999999E-2</v>
      </c>
    </row>
    <row r="112" spans="1:9" x14ac:dyDescent="0.25">
      <c r="A112" t="s">
        <v>86</v>
      </c>
      <c r="B112">
        <v>5</v>
      </c>
      <c r="D112">
        <v>3</v>
      </c>
      <c r="E112" t="s">
        <v>1</v>
      </c>
      <c r="H112" s="35">
        <v>-0.23930000000000001</v>
      </c>
      <c r="I112" s="35">
        <v>-1.504E-2</v>
      </c>
    </row>
    <row r="113" spans="1:9" x14ac:dyDescent="0.25">
      <c r="A113" t="s">
        <v>86</v>
      </c>
      <c r="B113">
        <v>5</v>
      </c>
      <c r="D113">
        <v>3</v>
      </c>
      <c r="E113" t="s">
        <v>2</v>
      </c>
      <c r="H113" s="35">
        <v>1.5904999999999999E-2</v>
      </c>
      <c r="I113" s="35">
        <v>9.9934999999999998E-4</v>
      </c>
    </row>
    <row r="114" spans="1:9" x14ac:dyDescent="0.25">
      <c r="A114" t="s">
        <v>86</v>
      </c>
      <c r="B114">
        <v>5</v>
      </c>
      <c r="D114">
        <v>2</v>
      </c>
      <c r="E114" t="s">
        <v>0</v>
      </c>
      <c r="H114" s="35">
        <v>0.92220000000000002</v>
      </c>
      <c r="I114" s="35">
        <v>5.7945000000000003E-2</v>
      </c>
    </row>
    <row r="115" spans="1:9" x14ac:dyDescent="0.25">
      <c r="A115" t="s">
        <v>86</v>
      </c>
      <c r="B115">
        <v>5</v>
      </c>
      <c r="D115">
        <v>2</v>
      </c>
      <c r="E115" t="s">
        <v>1</v>
      </c>
      <c r="H115" s="35">
        <v>-0.26219999999999999</v>
      </c>
      <c r="I115" s="35">
        <v>-1.6469999999999999E-2</v>
      </c>
    </row>
    <row r="116" spans="1:9" x14ac:dyDescent="0.25">
      <c r="A116" t="s">
        <v>86</v>
      </c>
      <c r="B116">
        <v>5</v>
      </c>
      <c r="D116">
        <v>2</v>
      </c>
      <c r="E116" t="s">
        <v>2</v>
      </c>
      <c r="H116" s="35">
        <v>1.7739000000000001E-2</v>
      </c>
      <c r="I116" s="35">
        <v>1.1146000000000001E-3</v>
      </c>
    </row>
    <row r="117" spans="1:9" x14ac:dyDescent="0.25">
      <c r="A117" t="s">
        <v>86</v>
      </c>
      <c r="B117">
        <v>5</v>
      </c>
      <c r="D117">
        <v>1</v>
      </c>
      <c r="E117" t="s">
        <v>0</v>
      </c>
      <c r="H117" s="35">
        <v>0.55295000000000005</v>
      </c>
      <c r="I117" s="35">
        <v>3.4743999999999997E-2</v>
      </c>
    </row>
    <row r="118" spans="1:9" x14ac:dyDescent="0.25">
      <c r="A118" t="s">
        <v>86</v>
      </c>
      <c r="B118">
        <v>5</v>
      </c>
      <c r="D118">
        <v>1</v>
      </c>
      <c r="E118" t="s">
        <v>1</v>
      </c>
      <c r="H118" s="35">
        <v>-0.15670000000000001</v>
      </c>
      <c r="I118" s="35">
        <v>-9.8480000000000009E-3</v>
      </c>
    </row>
    <row r="119" spans="1:9" x14ac:dyDescent="0.25">
      <c r="A119" t="s">
        <v>86</v>
      </c>
      <c r="B119">
        <v>5</v>
      </c>
      <c r="D119">
        <v>1</v>
      </c>
      <c r="E119" t="s">
        <v>2</v>
      </c>
      <c r="H119" s="35">
        <v>1.0817E-2</v>
      </c>
      <c r="I119" s="35">
        <v>6.7966000000000001E-4</v>
      </c>
    </row>
    <row r="120" spans="1:9" x14ac:dyDescent="0.25">
      <c r="A120" t="s">
        <v>86</v>
      </c>
      <c r="B120">
        <v>6</v>
      </c>
      <c r="E120" t="s">
        <v>89</v>
      </c>
      <c r="H120">
        <v>0.1875</v>
      </c>
      <c r="I120">
        <v>0.1875</v>
      </c>
    </row>
    <row r="121" spans="1:9" x14ac:dyDescent="0.25">
      <c r="A121" t="s">
        <v>86</v>
      </c>
      <c r="B121">
        <v>6</v>
      </c>
      <c r="E121" t="s">
        <v>90</v>
      </c>
      <c r="H121">
        <v>0.65700000000000003</v>
      </c>
      <c r="I121">
        <v>8.7999999999999995E-2</v>
      </c>
    </row>
    <row r="122" spans="1:9" x14ac:dyDescent="0.25">
      <c r="A122" t="s">
        <v>86</v>
      </c>
      <c r="B122">
        <v>6</v>
      </c>
      <c r="C122">
        <v>0.187</v>
      </c>
      <c r="D122">
        <v>6</v>
      </c>
      <c r="E122" t="s">
        <v>0</v>
      </c>
      <c r="H122" s="35">
        <v>5.4504999999999998E-2</v>
      </c>
      <c r="I122" s="35">
        <v>-1.9939999999999999E-2</v>
      </c>
    </row>
    <row r="123" spans="1:9" x14ac:dyDescent="0.25">
      <c r="A123" t="s">
        <v>86</v>
      </c>
      <c r="B123">
        <v>6</v>
      </c>
      <c r="D123">
        <v>6</v>
      </c>
      <c r="E123" t="s">
        <v>1</v>
      </c>
      <c r="H123" s="35">
        <v>-0.25109999999999999</v>
      </c>
      <c r="I123" s="35">
        <v>9.1875999999999999E-2</v>
      </c>
    </row>
    <row r="124" spans="1:9" x14ac:dyDescent="0.25">
      <c r="A124" t="s">
        <v>86</v>
      </c>
      <c r="B124">
        <v>6</v>
      </c>
      <c r="D124">
        <v>6</v>
      </c>
      <c r="E124" t="s">
        <v>2</v>
      </c>
      <c r="H124" s="35">
        <v>1.4362E-2</v>
      </c>
      <c r="I124" s="35">
        <v>-5.2560000000000003E-3</v>
      </c>
    </row>
    <row r="125" spans="1:9" x14ac:dyDescent="0.25">
      <c r="A125" t="s">
        <v>86</v>
      </c>
      <c r="B125">
        <v>6</v>
      </c>
      <c r="D125">
        <v>5</v>
      </c>
      <c r="E125" t="s">
        <v>0</v>
      </c>
      <c r="H125" s="35">
        <v>3.7694999999999999E-2</v>
      </c>
      <c r="I125" s="35">
        <v>-1.379E-2</v>
      </c>
    </row>
    <row r="126" spans="1:9" x14ac:dyDescent="0.25">
      <c r="A126" t="s">
        <v>86</v>
      </c>
      <c r="B126">
        <v>6</v>
      </c>
      <c r="D126">
        <v>5</v>
      </c>
      <c r="E126" t="s">
        <v>1</v>
      </c>
      <c r="H126" s="35">
        <v>-0.1575</v>
      </c>
      <c r="I126" s="35">
        <v>5.7633999999999998E-2</v>
      </c>
    </row>
    <row r="127" spans="1:9" x14ac:dyDescent="0.25">
      <c r="A127" t="s">
        <v>86</v>
      </c>
      <c r="B127">
        <v>6</v>
      </c>
      <c r="D127">
        <v>5</v>
      </c>
      <c r="E127" t="s">
        <v>2</v>
      </c>
      <c r="H127" s="35">
        <v>9.4602999999999996E-3</v>
      </c>
      <c r="I127" s="35">
        <v>-3.4619999999999998E-3</v>
      </c>
    </row>
    <row r="128" spans="1:9" x14ac:dyDescent="0.25">
      <c r="A128" t="s">
        <v>86</v>
      </c>
      <c r="B128">
        <v>6</v>
      </c>
      <c r="D128">
        <v>4</v>
      </c>
      <c r="E128" t="s">
        <v>0</v>
      </c>
      <c r="H128" s="35">
        <v>-1.3440000000000001E-2</v>
      </c>
      <c r="I128" s="35">
        <v>4.9177999999999999E-3</v>
      </c>
    </row>
    <row r="129" spans="1:9" x14ac:dyDescent="0.25">
      <c r="A129" t="s">
        <v>86</v>
      </c>
      <c r="B129">
        <v>6</v>
      </c>
      <c r="D129">
        <v>4</v>
      </c>
      <c r="E129" t="s">
        <v>1</v>
      </c>
      <c r="H129" s="35">
        <v>7.1836999999999998E-2</v>
      </c>
      <c r="I129" s="35">
        <v>-2.6290000000000001E-2</v>
      </c>
    </row>
    <row r="130" spans="1:9" x14ac:dyDescent="0.25">
      <c r="A130" t="s">
        <v>86</v>
      </c>
      <c r="B130">
        <v>6</v>
      </c>
      <c r="D130">
        <v>4</v>
      </c>
      <c r="E130" t="s">
        <v>2</v>
      </c>
      <c r="H130" s="35">
        <v>-3.852E-3</v>
      </c>
      <c r="I130" s="35">
        <v>1.4097000000000001E-3</v>
      </c>
    </row>
    <row r="131" spans="1:9" x14ac:dyDescent="0.25">
      <c r="A131" t="s">
        <v>86</v>
      </c>
      <c r="B131">
        <v>6</v>
      </c>
      <c r="D131">
        <v>3</v>
      </c>
      <c r="E131" t="s">
        <v>0</v>
      </c>
      <c r="H131" s="35">
        <v>-5.2769999999999997E-2</v>
      </c>
      <c r="I131" s="35">
        <v>1.9310000000000001E-2</v>
      </c>
    </row>
    <row r="132" spans="1:9" x14ac:dyDescent="0.25">
      <c r="A132" t="s">
        <v>86</v>
      </c>
      <c r="B132">
        <v>6</v>
      </c>
      <c r="D132">
        <v>3</v>
      </c>
      <c r="E132" t="s">
        <v>1</v>
      </c>
      <c r="H132" s="35">
        <v>0.23723</v>
      </c>
      <c r="I132" s="35">
        <v>-8.6809999999999998E-2</v>
      </c>
    </row>
    <row r="133" spans="1:9" x14ac:dyDescent="0.25">
      <c r="A133" t="s">
        <v>86</v>
      </c>
      <c r="B133">
        <v>6</v>
      </c>
      <c r="D133">
        <v>3</v>
      </c>
      <c r="E133" t="s">
        <v>2</v>
      </c>
      <c r="H133" s="35">
        <v>-1.389E-2</v>
      </c>
      <c r="I133" s="35">
        <v>5.0825999999999996E-3</v>
      </c>
    </row>
    <row r="134" spans="1:9" x14ac:dyDescent="0.25">
      <c r="A134" t="s">
        <v>86</v>
      </c>
      <c r="B134">
        <v>6</v>
      </c>
      <c r="D134">
        <v>2</v>
      </c>
      <c r="E134" t="s">
        <v>0</v>
      </c>
      <c r="H134" s="35">
        <v>-5.7570000000000003E-2</v>
      </c>
      <c r="I134" s="35">
        <v>2.1065E-2</v>
      </c>
    </row>
    <row r="135" spans="1:9" x14ac:dyDescent="0.25">
      <c r="A135" t="s">
        <v>86</v>
      </c>
      <c r="B135">
        <v>6</v>
      </c>
      <c r="D135">
        <v>2</v>
      </c>
      <c r="E135" t="s">
        <v>1</v>
      </c>
      <c r="H135" s="35">
        <v>0.24912000000000001</v>
      </c>
      <c r="I135" s="35">
        <v>-9.1160000000000005E-2</v>
      </c>
    </row>
    <row r="136" spans="1:9" x14ac:dyDescent="0.25">
      <c r="A136" t="s">
        <v>86</v>
      </c>
      <c r="B136">
        <v>6</v>
      </c>
      <c r="D136">
        <v>2</v>
      </c>
      <c r="E136" t="s">
        <v>2</v>
      </c>
      <c r="H136" s="35">
        <v>-1.4930000000000001E-2</v>
      </c>
      <c r="I136" s="35">
        <v>5.463E-3</v>
      </c>
    </row>
    <row r="137" spans="1:9" x14ac:dyDescent="0.25">
      <c r="A137" t="s">
        <v>86</v>
      </c>
      <c r="B137">
        <v>6</v>
      </c>
      <c r="D137">
        <v>1</v>
      </c>
      <c r="E137" t="s">
        <v>0</v>
      </c>
      <c r="H137" s="35">
        <v>-3.4139999999999997E-2</v>
      </c>
      <c r="I137" s="35">
        <v>1.2494E-2</v>
      </c>
    </row>
    <row r="138" spans="1:9" x14ac:dyDescent="0.25">
      <c r="A138" t="s">
        <v>86</v>
      </c>
      <c r="B138">
        <v>6</v>
      </c>
      <c r="D138">
        <v>1</v>
      </c>
      <c r="E138" t="s">
        <v>1</v>
      </c>
      <c r="H138" s="35">
        <v>0.14216999999999999</v>
      </c>
      <c r="I138" s="35">
        <v>-5.2019999999999997E-2</v>
      </c>
    </row>
    <row r="139" spans="1:9" x14ac:dyDescent="0.25">
      <c r="A139" t="s">
        <v>86</v>
      </c>
      <c r="B139">
        <v>6</v>
      </c>
      <c r="D139">
        <v>1</v>
      </c>
      <c r="E139" t="s">
        <v>2</v>
      </c>
      <c r="H139" s="35">
        <v>-8.7299999999999999E-3</v>
      </c>
      <c r="I139" s="35">
        <v>3.1944999999999999E-3</v>
      </c>
    </row>
    <row r="202" spans="10:10" x14ac:dyDescent="0.25">
      <c r="J202" s="2"/>
    </row>
    <row r="203" spans="10:10" x14ac:dyDescent="0.25">
      <c r="J203" s="2"/>
    </row>
    <row r="204" spans="10:10" x14ac:dyDescent="0.25">
      <c r="J204" s="2"/>
    </row>
    <row r="205" spans="10:10" x14ac:dyDescent="0.25">
      <c r="J205" s="2"/>
    </row>
    <row r="206" spans="10:10" x14ac:dyDescent="0.25">
      <c r="J206" s="2"/>
    </row>
    <row r="207" spans="10:10" x14ac:dyDescent="0.25">
      <c r="J207" s="2"/>
    </row>
    <row r="208" spans="10:10" x14ac:dyDescent="0.25">
      <c r="J208" s="2"/>
    </row>
    <row r="209" spans="10:10" x14ac:dyDescent="0.25">
      <c r="J209" s="2"/>
    </row>
    <row r="210" spans="10:10" x14ac:dyDescent="0.25">
      <c r="J210" s="2"/>
    </row>
    <row r="211" spans="10:10" x14ac:dyDescent="0.25">
      <c r="J211" s="2"/>
    </row>
    <row r="212" spans="10:10" x14ac:dyDescent="0.25">
      <c r="J212" s="2"/>
    </row>
    <row r="213" spans="10:10" x14ac:dyDescent="0.25">
      <c r="J213" s="2"/>
    </row>
    <row r="214" spans="10:10" x14ac:dyDescent="0.25">
      <c r="J214" s="2"/>
    </row>
    <row r="215" spans="10:10" x14ac:dyDescent="0.25">
      <c r="J215" s="2"/>
    </row>
    <row r="216" spans="10:10" x14ac:dyDescent="0.25">
      <c r="J216" s="2"/>
    </row>
    <row r="217" spans="10:10" x14ac:dyDescent="0.25">
      <c r="J217" s="2"/>
    </row>
    <row r="218" spans="10:10" x14ac:dyDescent="0.25">
      <c r="J218" s="2"/>
    </row>
    <row r="219" spans="10:10" x14ac:dyDescent="0.25">
      <c r="J219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="80" zoomScaleNormal="80" workbookViewId="0">
      <selection activeCell="R22" sqref="R22"/>
    </sheetView>
  </sheetViews>
  <sheetFormatPr defaultColWidth="9.109375" defaultRowHeight="13.2" x14ac:dyDescent="0.25"/>
  <cols>
    <col min="1" max="16384" width="9.109375" style="1"/>
  </cols>
  <sheetData>
    <row r="1" spans="1:20" x14ac:dyDescent="0.25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5">
      <c r="Q2" s="6">
        <v>1</v>
      </c>
      <c r="R2" s="24">
        <f>IF(Q2="","",HLOOKUP(Q2,'Elab-Modi'!$C$5:$AF$36,32))</f>
        <v>0.64400000000000002</v>
      </c>
      <c r="S2" s="34">
        <f>IF($Q2="","",HLOOKUP($Q2,'Elab-Modi'!$C$5:$AF$38,33,FALSE)/100)</f>
        <v>1.0199999999999999E-3</v>
      </c>
      <c r="T2" s="34">
        <f>IF($Q2="","",HLOOKUP($Q2,'Elab-Modi'!$C$5:$AF$38,34,FALSE)/100)</f>
        <v>0.81837000000000004</v>
      </c>
    </row>
    <row r="3" spans="1:20" x14ac:dyDescent="0.25">
      <c r="A3" s="10" t="s">
        <v>22</v>
      </c>
      <c r="Q3" s="6">
        <v>2</v>
      </c>
      <c r="R3" s="24">
        <f>IF(Q3="","",HLOOKUP(Q3,'Elab-Modi'!$C$5:$AF$36,32))</f>
        <v>0.61499999999999999</v>
      </c>
      <c r="S3" s="34">
        <f>IF($Q3="","",HLOOKUP($Q3,'Elab-Modi'!$C$5:$AF$38,33,FALSE)/100)</f>
        <v>0.78001999999999994</v>
      </c>
      <c r="T3" s="34">
        <f>IF($Q3="","",HLOOKUP($Q3,'Elab-Modi'!$C$5:$AF$38,34,FALSE)/100)</f>
        <v>2.65E-3</v>
      </c>
    </row>
    <row r="4" spans="1:20" x14ac:dyDescent="0.25">
      <c r="A4" s="6" t="s">
        <v>23</v>
      </c>
      <c r="B4" s="30">
        <v>10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0.56599999999999995</v>
      </c>
      <c r="S4" s="34">
        <f>IF($Q4="","",HLOOKUP($Q4,'Elab-Modi'!$C$5:$AF$38,33,FALSE)/100)</f>
        <v>4.5400000000000003E-2</v>
      </c>
      <c r="T4" s="34">
        <f>IF($Q4="","",HLOOKUP($Q4,'Elab-Modi'!$C$5:$AF$38,34,FALSE)/100)</f>
        <v>6.0200000000000002E-3</v>
      </c>
    </row>
    <row r="5" spans="1:20" x14ac:dyDescent="0.25">
      <c r="Q5" s="6">
        <f>IF(ROW(Q5)-1&gt;3*$B$1,"",Q4+1)</f>
        <v>4</v>
      </c>
      <c r="R5" s="24">
        <f>IF(Q5="","",HLOOKUP(Q5,'Elab-Modi'!$C$5:$AF$36,32))</f>
        <v>0.215</v>
      </c>
      <c r="S5" s="34">
        <f>IF($Q5="","",HLOOKUP($Q5,'Elab-Modi'!$C$5:$AF$38,33,FALSE)/100)</f>
        <v>1.8999999999999998E-4</v>
      </c>
      <c r="T5" s="34">
        <f>IF($Q5="","",HLOOKUP($Q5,'Elab-Modi'!$C$5:$AF$38,34,FALSE)/100)</f>
        <v>0.11577</v>
      </c>
    </row>
    <row r="6" spans="1:20" x14ac:dyDescent="0.25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0.20599999999999999</v>
      </c>
      <c r="S6" s="34">
        <f>IF($Q6="","",HLOOKUP($Q6,'Elab-Modi'!$C$5:$AF$38,33,FALSE)/100)</f>
        <v>0.11054</v>
      </c>
      <c r="T6" s="34">
        <f>IF($Q6="","",HLOOKUP($Q6,'Elab-Modi'!$C$5:$AF$38,34,FALSE)/100)</f>
        <v>4.3999999999999996E-4</v>
      </c>
    </row>
    <row r="7" spans="1:20" x14ac:dyDescent="0.25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>
        <f t="shared" si="1"/>
        <v>9</v>
      </c>
      <c r="K7" s="1">
        <f t="shared" si="1"/>
        <v>10</v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0.187</v>
      </c>
      <c r="S7" s="34">
        <f>IF($Q7="","",HLOOKUP($Q7,'Elab-Modi'!$C$5:$AF$38,33,FALSE)/100)</f>
        <v>6.5700000000000003E-3</v>
      </c>
      <c r="T7" s="34">
        <f>IF($Q7="","",HLOOKUP($Q7,'Elab-Modi'!$C$5:$AF$38,34,FALSE)/100)</f>
        <v>8.7999999999999992E-4</v>
      </c>
    </row>
    <row r="8" spans="1:20" x14ac:dyDescent="0.25">
      <c r="A8" s="1" t="s">
        <v>7</v>
      </c>
      <c r="B8" s="31">
        <v>0</v>
      </c>
      <c r="C8" s="31">
        <v>0</v>
      </c>
      <c r="D8" s="31">
        <v>22.2</v>
      </c>
      <c r="E8" s="31">
        <v>22.2</v>
      </c>
      <c r="F8" s="31">
        <v>32.65</v>
      </c>
      <c r="G8" s="31">
        <v>32.450000000000003</v>
      </c>
      <c r="H8" s="31">
        <v>17.5</v>
      </c>
      <c r="I8" s="31">
        <v>17.5</v>
      </c>
      <c r="J8" s="31">
        <v>13.1</v>
      </c>
      <c r="K8" s="31">
        <v>13.1</v>
      </c>
      <c r="L8" s="31"/>
      <c r="M8" s="31"/>
      <c r="Q8" s="6">
        <f t="shared" si="0"/>
        <v>7</v>
      </c>
      <c r="R8" s="24">
        <f>IF(Q8="","",HLOOKUP(Q8,'Elab-Modi'!$C$5:$AF$36,32))</f>
        <v>0</v>
      </c>
      <c r="S8" s="34">
        <f>IF($Q8="","",HLOOKUP($Q8,'Elab-Modi'!$C$5:$AF$38,33,FALSE)/100)</f>
        <v>0</v>
      </c>
      <c r="T8" s="34">
        <f>IF($Q8="","",HLOOKUP($Q8,'Elab-Modi'!$C$5:$AF$38,34,FALSE)/100)</f>
        <v>0</v>
      </c>
    </row>
    <row r="9" spans="1:20" x14ac:dyDescent="0.25">
      <c r="A9" s="1" t="s">
        <v>8</v>
      </c>
      <c r="B9" s="31">
        <v>0.15</v>
      </c>
      <c r="C9" s="31">
        <v>10.15</v>
      </c>
      <c r="D9" s="31">
        <v>10.15</v>
      </c>
      <c r="E9" s="31">
        <v>17.149999999999999</v>
      </c>
      <c r="F9" s="31">
        <v>17.149999999999999</v>
      </c>
      <c r="G9" s="31">
        <v>0</v>
      </c>
      <c r="H9" s="31">
        <v>0</v>
      </c>
      <c r="I9" s="31">
        <v>2.65</v>
      </c>
      <c r="J9" s="31">
        <v>2.65</v>
      </c>
      <c r="K9" s="31">
        <v>0</v>
      </c>
      <c r="L9" s="31"/>
      <c r="M9" s="31"/>
      <c r="Q9" s="6">
        <f t="shared" si="0"/>
        <v>8</v>
      </c>
      <c r="R9" s="24">
        <f>IF(Q9="","",HLOOKUP(Q9,'Elab-Modi'!$C$5:$AF$36,32))</f>
        <v>0</v>
      </c>
      <c r="S9" s="34">
        <f>IF($Q9="","",HLOOKUP($Q9,'Elab-Modi'!$C$5:$AF$38,33,FALSE)/100)</f>
        <v>0</v>
      </c>
      <c r="T9" s="34">
        <f>IF($Q9="","",HLOOKUP($Q9,'Elab-Modi'!$C$5:$AF$38,34,FALSE)/100)</f>
        <v>0</v>
      </c>
    </row>
    <row r="10" spans="1:20" x14ac:dyDescent="0.25">
      <c r="Q10" s="6">
        <f t="shared" si="0"/>
        <v>9</v>
      </c>
      <c r="R10" s="24">
        <f>IF(Q10="","",HLOOKUP(Q10,'Elab-Modi'!$C$5:$AF$36,32))</f>
        <v>0</v>
      </c>
      <c r="S10" s="34">
        <f>IF($Q10="","",HLOOKUP($Q10,'Elab-Modi'!$C$5:$AF$38,33,FALSE)/100)</f>
        <v>0</v>
      </c>
      <c r="T10" s="34">
        <f>IF($Q10="","",HLOOKUP($Q10,'Elab-Modi'!$C$5:$AF$38,34,FALSE)/100)</f>
        <v>0</v>
      </c>
    </row>
    <row r="11" spans="1:20" x14ac:dyDescent="0.25">
      <c r="A11" s="10" t="s">
        <v>43</v>
      </c>
      <c r="Q11" s="6">
        <f t="shared" si="0"/>
        <v>10</v>
      </c>
      <c r="R11" s="24">
        <f>IF(Q11="","",HLOOKUP(Q11,'Elab-Modi'!$C$5:$AF$36,32))</f>
        <v>0</v>
      </c>
      <c r="S11" s="34">
        <f>IF($Q11="","",HLOOKUP($Q11,'Elab-Modi'!$C$5:$AF$38,33,FALSE)/100)</f>
        <v>0</v>
      </c>
      <c r="T11" s="34">
        <f>IF($Q11="","",HLOOKUP($Q11,'Elab-Modi'!$C$5:$AF$38,34,FALSE)/100)</f>
        <v>0</v>
      </c>
    </row>
    <row r="12" spans="1:20" x14ac:dyDescent="0.25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</v>
      </c>
      <c r="S12" s="34">
        <f>IF($Q12="","",HLOOKUP($Q12,'Elab-Modi'!$C$5:$AF$38,33,FALSE)/100)</f>
        <v>0</v>
      </c>
      <c r="T12" s="34">
        <f>IF($Q12="","",HLOOKUP($Q12,'Elab-Modi'!$C$5:$AF$38,34,FALSE)/100)</f>
        <v>0</v>
      </c>
    </row>
    <row r="13" spans="1:20" x14ac:dyDescent="0.25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0</v>
      </c>
      <c r="S13" s="34">
        <f>IF($Q13="","",HLOOKUP($Q13,'Elab-Modi'!$C$5:$AF$38,33,FALSE)/100)</f>
        <v>0</v>
      </c>
      <c r="T13" s="34">
        <f>IF($Q13="","",HLOOKUP($Q13,'Elab-Modi'!$C$5:$AF$38,34,FALSE)/100)</f>
        <v>0</v>
      </c>
    </row>
    <row r="14" spans="1:20" x14ac:dyDescent="0.25">
      <c r="Q14" s="6">
        <f t="shared" si="0"/>
        <v>13</v>
      </c>
      <c r="R14" s="24">
        <f>IF(Q14="","",HLOOKUP(Q14,'Elab-Modi'!$C$5:$AF$36,32))</f>
        <v>0</v>
      </c>
      <c r="S14" s="34">
        <f>IF($Q14="","",HLOOKUP($Q14,'Elab-Modi'!$C$5:$AF$38,33,FALSE)/100)</f>
        <v>0</v>
      </c>
      <c r="T14" s="34">
        <f>IF($Q14="","",HLOOKUP($Q14,'Elab-Modi'!$C$5:$AF$38,34,FALSE)/100)</f>
        <v>0</v>
      </c>
    </row>
    <row r="15" spans="1:20" x14ac:dyDescent="0.25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0" x14ac:dyDescent="0.25">
      <c r="A16" s="6" t="s">
        <v>5</v>
      </c>
      <c r="B16" s="25">
        <f>VLOOKUP(B12,Q2:T31,2)</f>
        <v>0.64400000000000002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 x14ac:dyDescent="0.25">
      <c r="A17" s="6"/>
      <c r="B17" s="26"/>
      <c r="C17" s="6"/>
      <c r="Q17" s="6">
        <f t="shared" si="0"/>
        <v>16</v>
      </c>
      <c r="R17" s="24">
        <f>IF(Q17="","",HLOOKUP(Q17,'Elab-Modi'!$C$5:$AF$36,32))</f>
        <v>0</v>
      </c>
      <c r="S17" s="34">
        <f>IF($Q17="","",HLOOKUP($Q17,'Elab-Modi'!$C$5:$AF$38,33,FALSE)/100)</f>
        <v>0</v>
      </c>
      <c r="T17" s="34">
        <f>IF($Q17="","",HLOOKUP($Q17,'Elab-Modi'!$C$5:$AF$38,34,FALSE)/100)</f>
        <v>0</v>
      </c>
    </row>
    <row r="18" spans="1:20" x14ac:dyDescent="0.25">
      <c r="A18" s="6" t="s">
        <v>19</v>
      </c>
      <c r="B18" s="27">
        <f>VLOOKUP(B12,Q2:T31,3)</f>
        <v>1.0199999999999999E-3</v>
      </c>
      <c r="C18" s="23"/>
      <c r="Q18" s="6">
        <f t="shared" si="0"/>
        <v>17</v>
      </c>
      <c r="R18" s="24">
        <f>IF(Q18="","",HLOOKUP(Q18,'Elab-Modi'!$C$5:$AF$36,32))</f>
        <v>0</v>
      </c>
      <c r="S18" s="34">
        <f>IF($Q18="","",HLOOKUP($Q18,'Elab-Modi'!$C$5:$AF$38,33,FALSE)/100)</f>
        <v>0</v>
      </c>
      <c r="T18" s="34">
        <f>IF($Q18="","",HLOOKUP($Q18,'Elab-Modi'!$C$5:$AF$38,34,FALSE)/100)</f>
        <v>0</v>
      </c>
    </row>
    <row r="19" spans="1:20" x14ac:dyDescent="0.25">
      <c r="A19" s="6" t="s">
        <v>20</v>
      </c>
      <c r="B19" s="27">
        <f>VLOOKUP(B12,Q2:T31,4)</f>
        <v>0.81837000000000004</v>
      </c>
      <c r="C19" s="23"/>
      <c r="Q19" s="6">
        <f t="shared" si="0"/>
        <v>18</v>
      </c>
      <c r="R19" s="24">
        <f>IF(Q19="","",HLOOKUP(Q19,'Elab-Modi'!$C$5:$AF$36,32))</f>
        <v>0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 x14ac:dyDescent="0.25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5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5">
      <c r="Q22" s="6" t="str">
        <f t="shared" si="0"/>
        <v/>
      </c>
      <c r="R22" s="24">
        <f>R3/R4</f>
        <v>1.0865724381625443</v>
      </c>
      <c r="S22" s="34" t="s">
        <v>95</v>
      </c>
      <c r="T22" s="34" t="str">
        <f>IF($Q22="","",HLOOKUP($Q22,'Elab-Modi'!$C$5:$AF$38,34,FALSE)/100)</f>
        <v/>
      </c>
    </row>
    <row r="23" spans="1:20" x14ac:dyDescent="0.25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5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5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5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5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5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5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5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5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09375" defaultRowHeight="13.2" x14ac:dyDescent="0.25"/>
  <cols>
    <col min="1" max="2" width="9.109375" style="1"/>
    <col min="3" max="3" width="9.33203125" style="1" bestFit="1" customWidth="1"/>
    <col min="4" max="5" width="9.5546875" style="1" bestFit="1" customWidth="1"/>
    <col min="6" max="32" width="9.33203125" style="1" bestFit="1" customWidth="1"/>
    <col min="33" max="16384" width="9.109375" style="1"/>
  </cols>
  <sheetData>
    <row r="1" spans="1:32" x14ac:dyDescent="0.25">
      <c r="A1" s="1" t="s">
        <v>21</v>
      </c>
      <c r="B1" s="1">
        <f>SPI!D2</f>
        <v>6</v>
      </c>
    </row>
    <row r="3" spans="1:32" x14ac:dyDescent="0.25">
      <c r="A3" s="10" t="s">
        <v>42</v>
      </c>
    </row>
    <row r="4" spans="1:32" x14ac:dyDescent="0.25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5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5">
      <c r="A6" s="4">
        <f>B44</f>
        <v>6</v>
      </c>
      <c r="B6" s="4" t="s">
        <v>0</v>
      </c>
      <c r="C6" s="32">
        <f>IF(ABS(D$44)&gt;ABS(E$44),D44,E44)</f>
        <v>-1.698</v>
      </c>
      <c r="D6" s="32">
        <f>IF(ABS(F$44)&gt;ABS(G$44),F44,G44)</f>
        <v>18.032</v>
      </c>
      <c r="E6" s="32">
        <f>IF(ABS(H$44)&gt;ABS(I$44),H44,I44)</f>
        <v>-1.248</v>
      </c>
      <c r="F6" s="32">
        <f>IF(ABS(J$44)&gt;ABS(K$44),J44,K44)</f>
        <v>0.10721</v>
      </c>
      <c r="G6" s="32">
        <f>IF(ABS(L$44)&gt;ABS(M$44),L44,M44)</f>
        <v>-0.87649999999999995</v>
      </c>
      <c r="H6" s="32">
        <f>IF(ABS(N$44)&gt;ABS(O$44),N44,O44)</f>
        <v>5.4504999999999998E-2</v>
      </c>
      <c r="I6" s="32">
        <f>IF(ABS(P$44)&gt;ABS(Q$44),P44,Q44)</f>
        <v>0</v>
      </c>
      <c r="J6" s="32">
        <f>IF(ABS(R$44)&gt;ABS(S$44),R44,S44)</f>
        <v>0</v>
      </c>
      <c r="K6" s="32">
        <f>IF(ABS(T$44)&gt;ABS(U$44),T44,U44)</f>
        <v>0</v>
      </c>
      <c r="L6" s="32">
        <f>IF(ABS(V$44)&gt;ABS(W$44),V44,W44)</f>
        <v>0</v>
      </c>
      <c r="M6" s="32">
        <f>IF(ABS(X$44)&gt;ABS(Y$44),X44,Y44)</f>
        <v>0</v>
      </c>
      <c r="N6" s="32">
        <f>IF(ABS(Z$44)&gt;ABS(AA$44),Z44,AA44)</f>
        <v>0</v>
      </c>
      <c r="O6" s="32">
        <f>IF(ABS(AB$44)&gt;ABS(AC$44),AB44,AC44)</f>
        <v>0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5">
      <c r="A7" s="4"/>
      <c r="B7" s="4" t="s">
        <v>1</v>
      </c>
      <c r="C7" s="32">
        <f>IF(ABS(D$44)&gt;ABS(E$44),D45,E45)</f>
        <v>20.408000000000001</v>
      </c>
      <c r="D7" s="32">
        <f>IF(ABS(F$44)&gt;ABS(G$44),F45,G45)</f>
        <v>-5.3789999999999996</v>
      </c>
      <c r="E7" s="32">
        <f>IF(ABS(H$44)&gt;ABS(I$44),H45,I45)</f>
        <v>5.5965999999999996</v>
      </c>
      <c r="F7" s="32">
        <f>IF(ABS(J$44)&gt;ABS(K$44),J45,K45)</f>
        <v>-1.087</v>
      </c>
      <c r="G7" s="32">
        <f>IF(ABS(L$44)&gt;ABS(M$44),L45,M45)</f>
        <v>0.25516</v>
      </c>
      <c r="H7" s="32">
        <f>IF(ABS(N$44)&gt;ABS(O$44),N45,O45)</f>
        <v>-0.25109999999999999</v>
      </c>
      <c r="I7" s="32">
        <f>IF(ABS(P$44)&gt;ABS(Q$44),P45,Q45)</f>
        <v>0</v>
      </c>
      <c r="J7" s="32">
        <f>IF(ABS(R$44)&gt;ABS(S$44),R45,S45)</f>
        <v>0</v>
      </c>
      <c r="K7" s="32">
        <f>IF(ABS(T$44)&gt;ABS(U$44),T45,U45)</f>
        <v>0</v>
      </c>
      <c r="L7" s="32">
        <f>IF(ABS(V$44)&gt;ABS(W$44),V45,W45)</f>
        <v>0</v>
      </c>
      <c r="M7" s="32">
        <f>IF(ABS(X$44)&gt;ABS(Y$44),X45,Y45)</f>
        <v>0</v>
      </c>
      <c r="N7" s="32">
        <f>IF(ABS(Z$44)&gt;ABS(AA$44),Z45,AA45)</f>
        <v>0</v>
      </c>
      <c r="O7" s="32">
        <f>IF(ABS(AB$44)&gt;ABS(AC$44),AB45,AC45)</f>
        <v>0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5">
      <c r="A8" s="13"/>
      <c r="B8" s="13" t="s">
        <v>2</v>
      </c>
      <c r="C8" s="33">
        <f>IF(ABS(D$44)&gt;ABS(E$44),D46,E46)</f>
        <v>-0.1671</v>
      </c>
      <c r="D8" s="33">
        <f>IF(ABS(F$44)&gt;ABS(G$44),F46,G46)</f>
        <v>0.34695999999999999</v>
      </c>
      <c r="E8" s="33">
        <f>IF(ABS(H$44)&gt;ABS(I$44),H46,I46)</f>
        <v>-0.32490000000000002</v>
      </c>
      <c r="F8" s="33">
        <f>IF(ABS(J$44)&gt;ABS(K$44),J46,K46)</f>
        <v>1.0876E-2</v>
      </c>
      <c r="G8" s="33">
        <f>IF(ABS(L$44)&gt;ABS(M$44),L46,M46)</f>
        <v>-1.6650000000000002E-2</v>
      </c>
      <c r="H8" s="33">
        <f>IF(ABS(N$44)&gt;ABS(O$44),N46,O46)</f>
        <v>1.4362E-2</v>
      </c>
      <c r="I8" s="33">
        <f>IF(ABS(P$44)&gt;ABS(Q$44),P46,Q46)</f>
        <v>0</v>
      </c>
      <c r="J8" s="33">
        <f>IF(ABS(R$44)&gt;ABS(S$44),R46,S46)</f>
        <v>0</v>
      </c>
      <c r="K8" s="33">
        <f>IF(ABS(T$44)&gt;ABS(U$44),T46,U46)</f>
        <v>0</v>
      </c>
      <c r="L8" s="33">
        <f>IF(ABS(V$44)&gt;ABS(W$44),V46,W46)</f>
        <v>0</v>
      </c>
      <c r="M8" s="33">
        <f>IF(ABS(X$44)&gt;ABS(Y$44),X46,Y46)</f>
        <v>0</v>
      </c>
      <c r="N8" s="33">
        <f>IF(ABS(Z$44)&gt;ABS(AA$44),Z46,AA46)</f>
        <v>0</v>
      </c>
      <c r="O8" s="33">
        <f>IF(ABS(AB$44)&gt;ABS(AC$44),AB46,AC46)</f>
        <v>0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5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-1.5589999999999999</v>
      </c>
      <c r="D9" s="32">
        <f t="shared" ref="D9:D35" si="3">IF(D47="","",IF(ABS(F$44)&gt;ABS(G$44),F47,G47))</f>
        <v>17.228999999999999</v>
      </c>
      <c r="E9" s="32">
        <f t="shared" ref="E9:E35" si="4">IF(F47="","",IF(ABS(H$44)&gt;ABS(I$44),H47,I47))</f>
        <v>-1.19</v>
      </c>
      <c r="F9" s="32">
        <f t="shared" ref="F9:F35" si="5">IF(H47="","",IF(ABS(J$44)&gt;ABS(K$44),J47,K47))</f>
        <v>5.5974000000000003E-2</v>
      </c>
      <c r="G9" s="32">
        <f t="shared" ref="G9:G35" si="6">IF(J47="","",IF(ABS(L$44)&gt;ABS(M$44),L47,M47))</f>
        <v>-0.60250000000000004</v>
      </c>
      <c r="H9" s="32">
        <f t="shared" ref="H9:H35" si="7">IF(L47="","",IF(ABS(N$44)&gt;ABS(O$44),N47,O47))</f>
        <v>3.7694999999999999E-2</v>
      </c>
      <c r="I9" s="32">
        <f t="shared" ref="I9:I35" si="8">IF(N47="","",IF(ABS(P$44)&gt;ABS(Q$44),P47,Q47))</f>
        <v>0</v>
      </c>
      <c r="J9" s="32">
        <f t="shared" ref="J9:J35" si="9">IF(P47="","",IF(ABS(R$44)&gt;ABS(S$44),R47,S47))</f>
        <v>0</v>
      </c>
      <c r="K9" s="32">
        <f t="shared" ref="K9:K35" si="10">IF(R47="","",IF(ABS(T$44)&gt;ABS(U$44),T47,U47))</f>
        <v>0</v>
      </c>
      <c r="L9" s="32">
        <f t="shared" ref="L9:L35" si="11">IF(T47="","",IF(ABS(V$44)&gt;ABS(W$44),V47,W47))</f>
        <v>0</v>
      </c>
      <c r="M9" s="32">
        <f t="shared" ref="M9:M35" si="12">IF(V47="","",IF(ABS(X$44)&gt;ABS(Y$44),X47,Y47))</f>
        <v>0</v>
      </c>
      <c r="N9" s="32">
        <f t="shared" ref="N9:N35" si="13">IF(X47="","",IF(ABS(Z$44)&gt;ABS(AA$44),Z47,AA47))</f>
        <v>0</v>
      </c>
      <c r="O9" s="32">
        <f t="shared" ref="O9:O35" si="14">IF(Z47="","",IF(ABS(AB$44)&gt;ABS(AC$44),AB47,AC47))</f>
        <v>0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5">
      <c r="A10" s="4"/>
      <c r="B10" s="4" t="str">
        <f>IF(A48="","","Vy")</f>
        <v>Vy</v>
      </c>
      <c r="C10" s="32">
        <f t="shared" si="2"/>
        <v>19.239000000000001</v>
      </c>
      <c r="D10" s="32">
        <f t="shared" si="3"/>
        <v>-5.1369999999999996</v>
      </c>
      <c r="E10" s="32">
        <f t="shared" si="4"/>
        <v>5.2889999999999997</v>
      </c>
      <c r="F10" s="32">
        <f t="shared" si="5"/>
        <v>-0.6714</v>
      </c>
      <c r="G10" s="32">
        <f t="shared" si="6"/>
        <v>0.17982999999999999</v>
      </c>
      <c r="H10" s="32">
        <f t="shared" si="7"/>
        <v>-0.1575</v>
      </c>
      <c r="I10" s="32">
        <f t="shared" si="8"/>
        <v>0</v>
      </c>
      <c r="J10" s="32">
        <f t="shared" si="9"/>
        <v>0</v>
      </c>
      <c r="K10" s="32">
        <f t="shared" si="10"/>
        <v>0</v>
      </c>
      <c r="L10" s="32">
        <f t="shared" si="11"/>
        <v>0</v>
      </c>
      <c r="M10" s="32">
        <f t="shared" si="12"/>
        <v>0</v>
      </c>
      <c r="N10" s="32">
        <f t="shared" si="13"/>
        <v>0</v>
      </c>
      <c r="O10" s="32">
        <f t="shared" si="14"/>
        <v>0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5">
      <c r="A11" s="13"/>
      <c r="B11" s="13" t="str">
        <f>IF(A49="","","Rot")</f>
        <v>Rot</v>
      </c>
      <c r="C11" s="33">
        <f t="shared" si="2"/>
        <v>-0.14940000000000001</v>
      </c>
      <c r="D11" s="33">
        <f t="shared" si="3"/>
        <v>0.33284000000000002</v>
      </c>
      <c r="E11" s="33">
        <f t="shared" si="4"/>
        <v>-0.30880000000000002</v>
      </c>
      <c r="F11" s="33">
        <f t="shared" si="5"/>
        <v>4.5685999999999999E-3</v>
      </c>
      <c r="G11" s="33">
        <f t="shared" si="6"/>
        <v>-1.208E-2</v>
      </c>
      <c r="H11" s="33">
        <f t="shared" si="7"/>
        <v>9.4602999999999996E-3</v>
      </c>
      <c r="I11" s="33">
        <f t="shared" si="8"/>
        <v>0</v>
      </c>
      <c r="J11" s="33">
        <f t="shared" si="9"/>
        <v>0</v>
      </c>
      <c r="K11" s="33">
        <f t="shared" si="10"/>
        <v>0</v>
      </c>
      <c r="L11" s="33">
        <f t="shared" si="11"/>
        <v>0</v>
      </c>
      <c r="M11" s="33">
        <f t="shared" si="12"/>
        <v>0</v>
      </c>
      <c r="N11" s="33">
        <f t="shared" si="13"/>
        <v>0</v>
      </c>
      <c r="O11" s="33">
        <f t="shared" si="14"/>
        <v>0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5">
      <c r="A12" s="4">
        <f>IF(B50="","",B50)</f>
        <v>4</v>
      </c>
      <c r="B12" s="4" t="str">
        <f>IF(A50="","","Vx")</f>
        <v>Vx</v>
      </c>
      <c r="C12" s="32">
        <f t="shared" si="2"/>
        <v>-1.248</v>
      </c>
      <c r="D12" s="32">
        <f t="shared" si="3"/>
        <v>14.473000000000001</v>
      </c>
      <c r="E12" s="32">
        <f t="shared" si="4"/>
        <v>-0.99429999999999996</v>
      </c>
      <c r="F12" s="32">
        <f t="shared" si="5"/>
        <v>-3.7819999999999999E-2</v>
      </c>
      <c r="G12" s="32">
        <f t="shared" si="6"/>
        <v>0.20952000000000001</v>
      </c>
      <c r="H12" s="32">
        <f t="shared" si="7"/>
        <v>-1.3440000000000001E-2</v>
      </c>
      <c r="I12" s="32">
        <f t="shared" si="8"/>
        <v>0</v>
      </c>
      <c r="J12" s="32">
        <f t="shared" si="9"/>
        <v>0</v>
      </c>
      <c r="K12" s="32">
        <f t="shared" si="10"/>
        <v>0</v>
      </c>
      <c r="L12" s="32">
        <f t="shared" si="11"/>
        <v>0</v>
      </c>
      <c r="M12" s="32">
        <f t="shared" si="12"/>
        <v>0</v>
      </c>
      <c r="N12" s="32">
        <f t="shared" si="13"/>
        <v>0</v>
      </c>
      <c r="O12" s="32">
        <f t="shared" si="14"/>
        <v>0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5">
      <c r="A13" s="4"/>
      <c r="B13" s="4" t="str">
        <f>IF(A51="","","Vy")</f>
        <v>Vy</v>
      </c>
      <c r="C13" s="32">
        <f t="shared" si="2"/>
        <v>15.994</v>
      </c>
      <c r="D13" s="32">
        <f t="shared" si="3"/>
        <v>-4.2960000000000003</v>
      </c>
      <c r="E13" s="32">
        <f t="shared" si="4"/>
        <v>4.3916000000000004</v>
      </c>
      <c r="F13" s="32">
        <f t="shared" si="5"/>
        <v>0.29987000000000003</v>
      </c>
      <c r="G13" s="32">
        <f t="shared" si="6"/>
        <v>-5.645E-2</v>
      </c>
      <c r="H13" s="32">
        <f t="shared" si="7"/>
        <v>7.1836999999999998E-2</v>
      </c>
      <c r="I13" s="32">
        <f t="shared" si="8"/>
        <v>0</v>
      </c>
      <c r="J13" s="32">
        <f t="shared" si="9"/>
        <v>0</v>
      </c>
      <c r="K13" s="32">
        <f t="shared" si="10"/>
        <v>0</v>
      </c>
      <c r="L13" s="32">
        <f t="shared" si="11"/>
        <v>0</v>
      </c>
      <c r="M13" s="32">
        <f t="shared" si="12"/>
        <v>0</v>
      </c>
      <c r="N13" s="32">
        <f t="shared" si="13"/>
        <v>0</v>
      </c>
      <c r="O13" s="32">
        <f t="shared" si="14"/>
        <v>0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5">
      <c r="A14" s="13"/>
      <c r="B14" s="13" t="str">
        <f>IF(A52="","","Rot")</f>
        <v>Rot</v>
      </c>
      <c r="C14" s="33">
        <f t="shared" si="2"/>
        <v>-0.1163</v>
      </c>
      <c r="D14" s="33">
        <f t="shared" si="3"/>
        <v>0.27986</v>
      </c>
      <c r="E14" s="33">
        <f t="shared" si="4"/>
        <v>-0.25800000000000001</v>
      </c>
      <c r="F14" s="33">
        <f t="shared" si="5"/>
        <v>-4.5450000000000004E-3</v>
      </c>
      <c r="G14" s="33">
        <f t="shared" si="6"/>
        <v>3.4862000000000001E-3</v>
      </c>
      <c r="H14" s="33">
        <f t="shared" si="7"/>
        <v>-3.852E-3</v>
      </c>
      <c r="I14" s="33">
        <f t="shared" si="8"/>
        <v>0</v>
      </c>
      <c r="J14" s="33">
        <f t="shared" si="9"/>
        <v>0</v>
      </c>
      <c r="K14" s="33">
        <f t="shared" si="10"/>
        <v>0</v>
      </c>
      <c r="L14" s="33">
        <f t="shared" si="11"/>
        <v>0</v>
      </c>
      <c r="M14" s="33">
        <f t="shared" si="12"/>
        <v>0</v>
      </c>
      <c r="N14" s="33">
        <f t="shared" si="13"/>
        <v>0</v>
      </c>
      <c r="O14" s="33">
        <f t="shared" si="14"/>
        <v>0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5">
      <c r="A15" s="4">
        <f>IF(B53="","",B53)</f>
        <v>3</v>
      </c>
      <c r="B15" s="4" t="str">
        <f>IF(A53="","","Vx")</f>
        <v>Vx</v>
      </c>
      <c r="C15" s="32">
        <f t="shared" si="2"/>
        <v>-0.89</v>
      </c>
      <c r="D15" s="32">
        <f t="shared" si="3"/>
        <v>10.893000000000001</v>
      </c>
      <c r="E15" s="32">
        <f t="shared" si="4"/>
        <v>-0.74409999999999998</v>
      </c>
      <c r="F15" s="32">
        <f t="shared" si="5"/>
        <v>-9.3710000000000002E-2</v>
      </c>
      <c r="G15" s="32">
        <f t="shared" si="6"/>
        <v>0.84184000000000003</v>
      </c>
      <c r="H15" s="32">
        <f t="shared" si="7"/>
        <v>-5.2769999999999997E-2</v>
      </c>
      <c r="I15" s="32">
        <f t="shared" si="8"/>
        <v>0</v>
      </c>
      <c r="J15" s="32">
        <f t="shared" si="9"/>
        <v>0</v>
      </c>
      <c r="K15" s="32">
        <f t="shared" si="10"/>
        <v>0</v>
      </c>
      <c r="L15" s="32">
        <f t="shared" si="11"/>
        <v>0</v>
      </c>
      <c r="M15" s="32">
        <f t="shared" si="12"/>
        <v>0</v>
      </c>
      <c r="N15" s="32">
        <f t="shared" si="13"/>
        <v>0</v>
      </c>
      <c r="O15" s="32">
        <f t="shared" si="14"/>
        <v>0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5">
      <c r="A16" s="4"/>
      <c r="B16" s="4" t="str">
        <f>IF(A54="","","Vy")</f>
        <v>Vy</v>
      </c>
      <c r="C16" s="32">
        <f t="shared" si="2"/>
        <v>11.917</v>
      </c>
      <c r="D16" s="32">
        <f t="shared" si="3"/>
        <v>-3.2170000000000001</v>
      </c>
      <c r="E16" s="32">
        <f t="shared" si="4"/>
        <v>3.2627000000000002</v>
      </c>
      <c r="F16" s="32">
        <f t="shared" si="5"/>
        <v>1.0057</v>
      </c>
      <c r="G16" s="32">
        <f t="shared" si="6"/>
        <v>-0.23930000000000001</v>
      </c>
      <c r="H16" s="32">
        <f t="shared" si="7"/>
        <v>0.23723</v>
      </c>
      <c r="I16" s="32">
        <f t="shared" si="8"/>
        <v>0</v>
      </c>
      <c r="J16" s="32">
        <f t="shared" si="9"/>
        <v>0</v>
      </c>
      <c r="K16" s="32">
        <f t="shared" si="10"/>
        <v>0</v>
      </c>
      <c r="L16" s="32">
        <f t="shared" si="11"/>
        <v>0</v>
      </c>
      <c r="M16" s="32">
        <f t="shared" si="12"/>
        <v>0</v>
      </c>
      <c r="N16" s="32">
        <f t="shared" si="13"/>
        <v>0</v>
      </c>
      <c r="O16" s="32">
        <f t="shared" si="14"/>
        <v>0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5">
      <c r="A17" s="13"/>
      <c r="B17" s="13" t="str">
        <f>IF(A55="","","Rot")</f>
        <v>Rot</v>
      </c>
      <c r="C17" s="33">
        <f t="shared" si="2"/>
        <v>-8.0399999999999999E-2</v>
      </c>
      <c r="D17" s="33">
        <f t="shared" si="3"/>
        <v>0.21093999999999999</v>
      </c>
      <c r="E17" s="33">
        <f t="shared" si="4"/>
        <v>-0.19289999999999999</v>
      </c>
      <c r="F17" s="33">
        <f t="shared" si="5"/>
        <v>-9.0889999999999999E-3</v>
      </c>
      <c r="G17" s="33">
        <f t="shared" si="6"/>
        <v>1.5904999999999999E-2</v>
      </c>
      <c r="H17" s="33">
        <f t="shared" si="7"/>
        <v>-1.389E-2</v>
      </c>
      <c r="I17" s="33">
        <f t="shared" si="8"/>
        <v>0</v>
      </c>
      <c r="J17" s="33">
        <f t="shared" si="9"/>
        <v>0</v>
      </c>
      <c r="K17" s="33">
        <f t="shared" si="10"/>
        <v>0</v>
      </c>
      <c r="L17" s="33">
        <f t="shared" si="11"/>
        <v>0</v>
      </c>
      <c r="M17" s="33">
        <f t="shared" si="12"/>
        <v>0</v>
      </c>
      <c r="N17" s="33">
        <f t="shared" si="13"/>
        <v>0</v>
      </c>
      <c r="O17" s="33">
        <f t="shared" si="14"/>
        <v>0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5">
      <c r="A18" s="4">
        <f>IF(B56="","",B56)</f>
        <v>2</v>
      </c>
      <c r="B18" s="4" t="str">
        <f>IF(A56="","","Vx")</f>
        <v>Vx</v>
      </c>
      <c r="C18" s="32">
        <f t="shared" si="2"/>
        <v>-0.5474</v>
      </c>
      <c r="D18" s="32">
        <f t="shared" si="3"/>
        <v>7.2889999999999997</v>
      </c>
      <c r="E18" s="32">
        <f t="shared" si="4"/>
        <v>-0.49270000000000003</v>
      </c>
      <c r="F18" s="32">
        <f t="shared" si="5"/>
        <v>-8.9550000000000005E-2</v>
      </c>
      <c r="G18" s="32">
        <f t="shared" si="6"/>
        <v>0.92220000000000002</v>
      </c>
      <c r="H18" s="32">
        <f t="shared" si="7"/>
        <v>-5.7570000000000003E-2</v>
      </c>
      <c r="I18" s="32">
        <f t="shared" si="8"/>
        <v>0</v>
      </c>
      <c r="J18" s="32">
        <f t="shared" si="9"/>
        <v>0</v>
      </c>
      <c r="K18" s="32">
        <f t="shared" si="10"/>
        <v>0</v>
      </c>
      <c r="L18" s="32">
        <f t="shared" si="11"/>
        <v>0</v>
      </c>
      <c r="M18" s="32">
        <f t="shared" si="12"/>
        <v>0</v>
      </c>
      <c r="N18" s="32">
        <f t="shared" si="13"/>
        <v>0</v>
      </c>
      <c r="O18" s="32">
        <f t="shared" si="14"/>
        <v>0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5">
      <c r="A19" s="4"/>
      <c r="B19" s="4" t="str">
        <f>IF(A57="","","Vy")</f>
        <v>Vy</v>
      </c>
      <c r="C19" s="32">
        <f t="shared" si="2"/>
        <v>7.8338999999999999</v>
      </c>
      <c r="D19" s="32">
        <f t="shared" si="3"/>
        <v>-2.1429999999999998</v>
      </c>
      <c r="E19" s="32">
        <f t="shared" si="4"/>
        <v>2.1339000000000001</v>
      </c>
      <c r="F19" s="32">
        <f t="shared" si="5"/>
        <v>1.0648</v>
      </c>
      <c r="G19" s="32">
        <f t="shared" si="6"/>
        <v>-0.26219999999999999</v>
      </c>
      <c r="H19" s="32">
        <f t="shared" si="7"/>
        <v>0.24912000000000001</v>
      </c>
      <c r="I19" s="32">
        <f t="shared" si="8"/>
        <v>0</v>
      </c>
      <c r="J19" s="32">
        <f t="shared" si="9"/>
        <v>0</v>
      </c>
      <c r="K19" s="32">
        <f t="shared" si="10"/>
        <v>0</v>
      </c>
      <c r="L19" s="32">
        <f t="shared" si="11"/>
        <v>0</v>
      </c>
      <c r="M19" s="32">
        <f t="shared" si="12"/>
        <v>0</v>
      </c>
      <c r="N19" s="32">
        <f t="shared" si="13"/>
        <v>0</v>
      </c>
      <c r="O19" s="32">
        <f t="shared" si="14"/>
        <v>0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5">
      <c r="A20" s="13"/>
      <c r="B20" s="13" t="str">
        <f>IF(A58="","","Rot")</f>
        <v>Rot</v>
      </c>
      <c r="C20" s="33">
        <f t="shared" si="2"/>
        <v>-4.6760000000000003E-2</v>
      </c>
      <c r="D20" s="33">
        <f t="shared" si="3"/>
        <v>0.14176</v>
      </c>
      <c r="E20" s="33">
        <f t="shared" si="4"/>
        <v>-0.12740000000000001</v>
      </c>
      <c r="F20" s="33">
        <f t="shared" si="5"/>
        <v>-7.9989999999999992E-3</v>
      </c>
      <c r="G20" s="33">
        <f t="shared" si="6"/>
        <v>1.7739000000000001E-2</v>
      </c>
      <c r="H20" s="33">
        <f t="shared" si="7"/>
        <v>-1.4930000000000001E-2</v>
      </c>
      <c r="I20" s="33">
        <f t="shared" si="8"/>
        <v>0</v>
      </c>
      <c r="J20" s="33">
        <f t="shared" si="9"/>
        <v>0</v>
      </c>
      <c r="K20" s="33">
        <f t="shared" si="10"/>
        <v>0</v>
      </c>
      <c r="L20" s="33">
        <f t="shared" si="11"/>
        <v>0</v>
      </c>
      <c r="M20" s="33">
        <f t="shared" si="12"/>
        <v>0</v>
      </c>
      <c r="N20" s="33">
        <f t="shared" si="13"/>
        <v>0</v>
      </c>
      <c r="O20" s="33">
        <f t="shared" si="14"/>
        <v>0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5">
      <c r="A21" s="4">
        <f>IF(B59="","",B59)</f>
        <v>1</v>
      </c>
      <c r="B21" s="4" t="str">
        <f>IF(A59="","","Vx")</f>
        <v>Vx</v>
      </c>
      <c r="C21" s="32">
        <f t="shared" si="2"/>
        <v>-0.2137</v>
      </c>
      <c r="D21" s="32">
        <f t="shared" si="3"/>
        <v>3.41</v>
      </c>
      <c r="E21" s="32">
        <f t="shared" si="4"/>
        <v>-0.22650000000000001</v>
      </c>
      <c r="F21" s="32">
        <f t="shared" si="5"/>
        <v>-4.5289999999999997E-2</v>
      </c>
      <c r="G21" s="32">
        <f t="shared" si="6"/>
        <v>0.55295000000000005</v>
      </c>
      <c r="H21" s="32">
        <f t="shared" si="7"/>
        <v>-3.4139999999999997E-2</v>
      </c>
      <c r="I21" s="32">
        <f t="shared" si="8"/>
        <v>0</v>
      </c>
      <c r="J21" s="32">
        <f t="shared" si="9"/>
        <v>0</v>
      </c>
      <c r="K21" s="32">
        <f t="shared" si="10"/>
        <v>0</v>
      </c>
      <c r="L21" s="32">
        <f t="shared" si="11"/>
        <v>0</v>
      </c>
      <c r="M21" s="32">
        <f t="shared" si="12"/>
        <v>0</v>
      </c>
      <c r="N21" s="32">
        <f t="shared" si="13"/>
        <v>0</v>
      </c>
      <c r="O21" s="32">
        <f t="shared" si="14"/>
        <v>0</v>
      </c>
      <c r="P21" s="32">
        <f t="shared" si="15"/>
        <v>0</v>
      </c>
      <c r="Q21" s="32">
        <f t="shared" si="16"/>
        <v>0</v>
      </c>
      <c r="R21" s="32">
        <f t="shared" si="17"/>
        <v>0</v>
      </c>
      <c r="S21" s="32">
        <f t="shared" si="18"/>
        <v>0</v>
      </c>
      <c r="T21" s="32">
        <f t="shared" si="19"/>
        <v>0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5">
      <c r="A22" s="4"/>
      <c r="B22" s="4" t="str">
        <f>IF(A60="","","Vy")</f>
        <v>Vy</v>
      </c>
      <c r="C22" s="32">
        <f t="shared" si="2"/>
        <v>3.5424000000000002</v>
      </c>
      <c r="D22" s="32">
        <f t="shared" si="3"/>
        <v>-0.99650000000000005</v>
      </c>
      <c r="E22" s="32">
        <f t="shared" si="4"/>
        <v>0.95601999999999998</v>
      </c>
      <c r="F22" s="32">
        <f t="shared" si="5"/>
        <v>0.61460000000000004</v>
      </c>
      <c r="G22" s="32">
        <f t="shared" si="6"/>
        <v>-0.15670000000000001</v>
      </c>
      <c r="H22" s="32">
        <f t="shared" si="7"/>
        <v>0.14216999999999999</v>
      </c>
      <c r="I22" s="32">
        <f t="shared" si="8"/>
        <v>0</v>
      </c>
      <c r="J22" s="32">
        <f t="shared" si="9"/>
        <v>0</v>
      </c>
      <c r="K22" s="32">
        <f t="shared" si="10"/>
        <v>0</v>
      </c>
      <c r="L22" s="32">
        <f t="shared" si="11"/>
        <v>0</v>
      </c>
      <c r="M22" s="32">
        <f t="shared" si="12"/>
        <v>0</v>
      </c>
      <c r="N22" s="32">
        <f t="shared" si="13"/>
        <v>0</v>
      </c>
      <c r="O22" s="32">
        <f t="shared" si="14"/>
        <v>0</v>
      </c>
      <c r="P22" s="32">
        <f t="shared" si="15"/>
        <v>0</v>
      </c>
      <c r="Q22" s="32">
        <f t="shared" si="16"/>
        <v>0</v>
      </c>
      <c r="R22" s="32">
        <f t="shared" si="17"/>
        <v>0</v>
      </c>
      <c r="S22" s="32">
        <f t="shared" si="18"/>
        <v>0</v>
      </c>
      <c r="T22" s="32">
        <f t="shared" si="19"/>
        <v>0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5">
      <c r="A23" s="13"/>
      <c r="B23" s="13" t="str">
        <f>IF(A61="","","Rot")</f>
        <v>Rot</v>
      </c>
      <c r="C23" s="33">
        <f t="shared" si="2"/>
        <v>-1.5800000000000002E-2</v>
      </c>
      <c r="D23" s="33">
        <f t="shared" si="3"/>
        <v>6.7007999999999998E-2</v>
      </c>
      <c r="E23" s="33">
        <f t="shared" si="4"/>
        <v>-5.8119999999999998E-2</v>
      </c>
      <c r="F23" s="33">
        <f t="shared" si="5"/>
        <v>-3.5839999999999999E-3</v>
      </c>
      <c r="G23" s="33">
        <f t="shared" si="6"/>
        <v>1.0817E-2</v>
      </c>
      <c r="H23" s="33">
        <f t="shared" si="7"/>
        <v>-8.7299999999999999E-3</v>
      </c>
      <c r="I23" s="33">
        <f t="shared" si="8"/>
        <v>0</v>
      </c>
      <c r="J23" s="33">
        <f t="shared" si="9"/>
        <v>0</v>
      </c>
      <c r="K23" s="33">
        <f t="shared" si="10"/>
        <v>0</v>
      </c>
      <c r="L23" s="33">
        <f t="shared" si="11"/>
        <v>0</v>
      </c>
      <c r="M23" s="33">
        <f t="shared" si="12"/>
        <v>0</v>
      </c>
      <c r="N23" s="33">
        <f t="shared" si="13"/>
        <v>0</v>
      </c>
      <c r="O23" s="33">
        <f t="shared" si="14"/>
        <v>0</v>
      </c>
      <c r="P23" s="33">
        <f t="shared" si="15"/>
        <v>0</v>
      </c>
      <c r="Q23" s="33">
        <f t="shared" si="16"/>
        <v>0</v>
      </c>
      <c r="R23" s="33">
        <f t="shared" si="17"/>
        <v>0</v>
      </c>
      <c r="S23" s="33">
        <f t="shared" si="18"/>
        <v>0</v>
      </c>
      <c r="T23" s="33">
        <f t="shared" si="19"/>
        <v>0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5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5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5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5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5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5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5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5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5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5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5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5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5">
      <c r="B36" s="6" t="s">
        <v>5</v>
      </c>
      <c r="C36" s="2">
        <f>INDEX(SPI!$B$1:$I$931,$A44+(3*$B$1+2)*C$5+1,2)</f>
        <v>0.64400000000000002</v>
      </c>
      <c r="D36" s="2">
        <f>INDEX(SPI!$B$1:$I$931,$A44+(3*$B$1+2)*D$5+1,2)</f>
        <v>0.61499999999999999</v>
      </c>
      <c r="E36" s="2">
        <f>INDEX(SPI!$B$1:$I$931,$A44+(3*$B$1+2)*E$5+1,2)</f>
        <v>0.56599999999999995</v>
      </c>
      <c r="F36" s="2">
        <f>INDEX(SPI!$B$1:$I$931,$A44+(3*$B$1+2)*F$5+1,2)</f>
        <v>0.215</v>
      </c>
      <c r="G36" s="2">
        <f>INDEX(SPI!$B$1:$I$931,$A44+(3*$B$1+2)*G$5+1,2)</f>
        <v>0.20599999999999999</v>
      </c>
      <c r="H36" s="2">
        <f>INDEX(SPI!$B$1:$I$931,$A44+(3*$B$1+2)*H$5+1,2)</f>
        <v>0.187</v>
      </c>
      <c r="I36" s="2">
        <f>INDEX(SPI!$B$1:$I$931,$A44+(3*$B$1+2)*I$5+1,2)</f>
        <v>0</v>
      </c>
      <c r="J36" s="2">
        <f>INDEX(SPI!$B$1:$I$931,$A44+(3*$B$1+2)*J$5+1,2)</f>
        <v>0</v>
      </c>
      <c r="K36" s="2">
        <f>INDEX(SPI!$B$1:$I$931,$A44+(3*$B$1+2)*K$5+1,2)</f>
        <v>0</v>
      </c>
      <c r="L36" s="2">
        <f>INDEX(SPI!$B$1:$I$931,$A44+(3*$B$1+2)*L$5+1,2)</f>
        <v>0</v>
      </c>
      <c r="M36" s="2">
        <f>INDEX(SPI!$B$1:$I$931,$A44+(3*$B$1+2)*M$5+1,2)</f>
        <v>0</v>
      </c>
      <c r="N36" s="2">
        <f>INDEX(SPI!$B$1:$I$931,$A44+(3*$B$1+2)*N$5+1,2)</f>
        <v>0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5">
      <c r="B37" s="6" t="s">
        <v>91</v>
      </c>
      <c r="C37" s="2">
        <f>INDEX(SPI!$B$1:$I$931,$A44+(3*$B$1+2)*C5,7)</f>
        <v>0.10199999999999999</v>
      </c>
      <c r="D37" s="2">
        <f>INDEX(SPI!$B$1:$I$931,$A44+(3*$B$1+2)*D5,7)</f>
        <v>78.001999999999995</v>
      </c>
      <c r="E37" s="2">
        <f>INDEX(SPI!$B$1:$I$931,$A44+(3*$B$1+2)*E5,7)</f>
        <v>4.54</v>
      </c>
      <c r="F37" s="2">
        <f>INDEX(SPI!$B$1:$I$931,$A44+(3*$B$1+2)*F5,7)</f>
        <v>1.9E-2</v>
      </c>
      <c r="G37" s="2">
        <f>INDEX(SPI!$B$1:$I$931,$A44+(3*$B$1+2)*G5,7)</f>
        <v>11.054</v>
      </c>
      <c r="H37" s="2">
        <f>INDEX(SPI!$B$1:$I$931,$A44+(3*$B$1+2)*H5,7)</f>
        <v>0.65700000000000003</v>
      </c>
      <c r="I37" s="2">
        <f>INDEX(SPI!$B$1:$I$931,$A44+(3*$B$1+2)*I5,7)</f>
        <v>0</v>
      </c>
      <c r="J37" s="2">
        <f>INDEX(SPI!$B$1:$I$931,$A44+(3*$B$1+2)*J5,7)</f>
        <v>0</v>
      </c>
      <c r="K37" s="2">
        <f>INDEX(SPI!$B$1:$I$931,$A44+(3*$B$1+2)*K5,7)</f>
        <v>0</v>
      </c>
      <c r="L37" s="2">
        <f>INDEX(SPI!$B$1:$I$931,$A44+(3*$B$1+2)*L5,7)</f>
        <v>0</v>
      </c>
      <c r="M37" s="2">
        <f>INDEX(SPI!$B$1:$I$931,$A44+(3*$B$1+2)*M5,7)</f>
        <v>0</v>
      </c>
      <c r="N37" s="2">
        <f>INDEX(SPI!$B$1:$I$931,$A44+(3*$B$1+2)*N5,7)</f>
        <v>0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5">
      <c r="B38" s="6" t="s">
        <v>92</v>
      </c>
      <c r="C38" s="2">
        <f>INDEX(SPI!$B$1:$I$931,$A44+(3*$B$1+2)*C5,8)</f>
        <v>81.837000000000003</v>
      </c>
      <c r="D38" s="2">
        <f>INDEX(SPI!$B$1:$I$931,$A44+(3*$B$1+2)*D5,8)</f>
        <v>0.26500000000000001</v>
      </c>
      <c r="E38" s="2">
        <f>INDEX(SPI!$B$1:$I$931,$A44+(3*$B$1+2)*E5,8)</f>
        <v>0.60199999999999998</v>
      </c>
      <c r="F38" s="2">
        <f>INDEX(SPI!$B$1:$I$931,$A44+(3*$B$1+2)*F5,8)</f>
        <v>11.577</v>
      </c>
      <c r="G38" s="2">
        <f>INDEX(SPI!$B$1:$I$931,$A44+(3*$B$1+2)*G5,8)</f>
        <v>4.3999999999999997E-2</v>
      </c>
      <c r="H38" s="2">
        <f>INDEX(SPI!$B$1:$I$931,$A44+(3*$B$1+2)*H5,8)</f>
        <v>8.7999999999999995E-2</v>
      </c>
      <c r="I38" s="2">
        <f>INDEX(SPI!$B$1:$I$931,$A44+(3*$B$1+2)*I5,8)</f>
        <v>0</v>
      </c>
      <c r="J38" s="2">
        <f>INDEX(SPI!$B$1:$I$931,$A44+(3*$B$1+2)*J5,8)</f>
        <v>0</v>
      </c>
      <c r="K38" s="2">
        <f>INDEX(SPI!$B$1:$I$931,$A44+(3*$B$1+2)*K5,8)</f>
        <v>0</v>
      </c>
      <c r="L38" s="2">
        <f>INDEX(SPI!$B$1:$I$931,$A44+(3*$B$1+2)*L5,8)</f>
        <v>0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5">
      <c r="A41" s="7" t="s">
        <v>41</v>
      </c>
    </row>
    <row r="42" spans="1:63" x14ac:dyDescent="0.25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5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5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5.9844000000000001E-2</v>
      </c>
      <c r="E44" s="14">
        <f>INDEX(SPI!$B$1:$I$931,$A44+(3*$B$1+2)*D$43+1,8)</f>
        <v>-1.698</v>
      </c>
      <c r="F44" s="14">
        <f>INDEX(SPI!$B$1:$I$931,$A44+(3*$B$1+2)*F$43+1,7)</f>
        <v>18.032</v>
      </c>
      <c r="G44" s="14">
        <f>INDEX(SPI!$B$1:$I$931,$A44+(3*$B$1+2)*F$43+1,8)</f>
        <v>1.0518000000000001</v>
      </c>
      <c r="H44" s="14">
        <f>INDEX(SPI!$B$1:$I$931,$A44+(3*$B$1+2)*H$43+1,7)</f>
        <v>-1.248</v>
      </c>
      <c r="I44" s="14">
        <f>INDEX(SPI!$B$1:$I$931,$A44+(3*$B$1+2)*H$43+1,8)</f>
        <v>0.45445000000000002</v>
      </c>
      <c r="J44" s="14">
        <f>INDEX(SPI!$B$1:$I$931,$A44+(3*$B$1+2)*J$43+1,7)</f>
        <v>-4.2900000000000004E-3</v>
      </c>
      <c r="K44" s="14">
        <f>INDEX(SPI!$B$1:$I$931,$A44+(3*$B$1+2)*J$43+1,8)</f>
        <v>0.10721</v>
      </c>
      <c r="L44" s="14">
        <f>INDEX(SPI!$B$1:$I$931,$A44+(3*$B$1+2)*L$43+1,7)</f>
        <v>-0.87649999999999995</v>
      </c>
      <c r="M44" s="14">
        <f>INDEX(SPI!$B$1:$I$931,$A44+(3*$B$1+2)*L$43+1,8)</f>
        <v>-5.5079999999999997E-2</v>
      </c>
      <c r="N44" s="14">
        <f>INDEX(SPI!$B$1:$I$931,$A44+(3*$B$1+2)*N$43+1,7)</f>
        <v>5.4504999999999998E-2</v>
      </c>
      <c r="O44" s="14">
        <f>INDEX(SPI!$B$1:$I$931,$A44+(3*$B$1+2)*N$43+1,8)</f>
        <v>-1.9939999999999999E-2</v>
      </c>
      <c r="P44" s="14">
        <f>INDEX(SPI!$B$1:$I$931,$A44+(3*$B$1+2)*P$43+1,7)</f>
        <v>0</v>
      </c>
      <c r="Q44" s="14">
        <f>INDEX(SPI!$B$1:$I$931,$A44+(3*$B$1+2)*P$43+1,8)</f>
        <v>0</v>
      </c>
      <c r="R44" s="14">
        <f>INDEX(SPI!$B$1:$I$931,$A44+(3*$B$1+2)*R$43+1,7)</f>
        <v>0</v>
      </c>
      <c r="S44" s="14">
        <f>INDEX(SPI!$B$1:$I$931,$A44+(3*$B$1+2)*R$43+1,8)</f>
        <v>0</v>
      </c>
      <c r="T44" s="14">
        <f>INDEX(SPI!$B$1:$I$931,$A44+(3*$B$1+2)*T$43+1,7)</f>
        <v>0</v>
      </c>
      <c r="U44" s="14">
        <f>INDEX(SPI!$B$1:$I$931,$A44+(3*$B$1+2)*T$43+1,8)</f>
        <v>0</v>
      </c>
      <c r="V44" s="14">
        <f>INDEX(SPI!$B$1:$I$931,$A44+(3*$B$1+2)*V$43+1,7)</f>
        <v>0</v>
      </c>
      <c r="W44" s="14">
        <f>INDEX(SPI!$B$1:$I$931,$A44+(3*$B$1+2)*V$43+1,8)</f>
        <v>0</v>
      </c>
      <c r="X44" s="14">
        <f>INDEX(SPI!$B$1:$I$931,$A44+(3*$B$1+2)*X$43+1,7)</f>
        <v>0</v>
      </c>
      <c r="Y44" s="14">
        <f>INDEX(SPI!$B$1:$I$931,$A44+(3*$B$1+2)*X$43+1,8)</f>
        <v>0</v>
      </c>
      <c r="Z44" s="14">
        <f>INDEX(SPI!$B$1:$I$931,$A44+(3*$B$1+2)*Z$43+1,7)</f>
        <v>0</v>
      </c>
      <c r="AA44" s="14">
        <f>INDEX(SPI!$B$1:$I$931,$A44+(3*$B$1+2)*Z$43+1,8)</f>
        <v>0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5">
      <c r="A45" s="4">
        <v>2</v>
      </c>
      <c r="B45" s="4"/>
      <c r="C45" s="4" t="s">
        <v>1</v>
      </c>
      <c r="D45" s="14">
        <f>INDEX(SPI!$B$1:$I$931,$A45+(3*$B$1+2)*D$43+1,7)</f>
        <v>-0.71909999999999996</v>
      </c>
      <c r="E45" s="14">
        <f>INDEX(SPI!$B$1:$I$931,$A45+(3*$B$1+2)*D$43+1,8)</f>
        <v>20.408000000000001</v>
      </c>
      <c r="F45" s="14">
        <f>INDEX(SPI!$B$1:$I$931,$A45+(3*$B$1+2)*F$43+1,7)</f>
        <v>-5.3789999999999996</v>
      </c>
      <c r="G45" s="14">
        <f>INDEX(SPI!$B$1:$I$931,$A45+(3*$B$1+2)*F$43+1,8)</f>
        <v>-0.31380000000000002</v>
      </c>
      <c r="H45" s="14">
        <f>INDEX(SPI!$B$1:$I$931,$A45+(3*$B$1+2)*H$43+1,7)</f>
        <v>5.5965999999999996</v>
      </c>
      <c r="I45" s="14">
        <f>INDEX(SPI!$B$1:$I$931,$A45+(3*$B$1+2)*H$43+1,8)</f>
        <v>-2.0379999999999998</v>
      </c>
      <c r="J45" s="14">
        <f>INDEX(SPI!$B$1:$I$931,$A45+(3*$B$1+2)*J$43+1,7)</f>
        <v>4.3499999999999997E-2</v>
      </c>
      <c r="K45" s="14">
        <f>INDEX(SPI!$B$1:$I$931,$A45+(3*$B$1+2)*J$43+1,8)</f>
        <v>-1.087</v>
      </c>
      <c r="L45" s="14">
        <f>INDEX(SPI!$B$1:$I$931,$A45+(3*$B$1+2)*L$43+1,7)</f>
        <v>0.25516</v>
      </c>
      <c r="M45" s="14">
        <f>INDEX(SPI!$B$1:$I$931,$A45+(3*$B$1+2)*L$43+1,8)</f>
        <v>1.6032000000000001E-2</v>
      </c>
      <c r="N45" s="14">
        <f>INDEX(SPI!$B$1:$I$931,$A45+(3*$B$1+2)*N$43+1,7)</f>
        <v>-0.25109999999999999</v>
      </c>
      <c r="O45" s="14">
        <f>INDEX(SPI!$B$1:$I$931,$A45+(3*$B$1+2)*N$43+1,8)</f>
        <v>9.1875999999999999E-2</v>
      </c>
      <c r="P45" s="14">
        <f>INDEX(SPI!$B$1:$I$931,$A45+(3*$B$1+2)*P$43+1,7)</f>
        <v>0</v>
      </c>
      <c r="Q45" s="14">
        <f>INDEX(SPI!$B$1:$I$931,$A45+(3*$B$1+2)*P$43+1,8)</f>
        <v>0</v>
      </c>
      <c r="R45" s="14">
        <f>INDEX(SPI!$B$1:$I$931,$A45+(3*$B$1+2)*R$43+1,7)</f>
        <v>0</v>
      </c>
      <c r="S45" s="14">
        <f>INDEX(SPI!$B$1:$I$931,$A45+(3*$B$1+2)*R$43+1,8)</f>
        <v>0</v>
      </c>
      <c r="T45" s="14">
        <f>INDEX(SPI!$B$1:$I$931,$A45+(3*$B$1+2)*T$43+1,7)</f>
        <v>0</v>
      </c>
      <c r="U45" s="14">
        <f>INDEX(SPI!$B$1:$I$931,$A45+(3*$B$1+2)*T$43+1,8)</f>
        <v>0</v>
      </c>
      <c r="V45" s="14">
        <f>INDEX(SPI!$B$1:$I$931,$A45+(3*$B$1+2)*V$43+1,7)</f>
        <v>0</v>
      </c>
      <c r="W45" s="14">
        <f>INDEX(SPI!$B$1:$I$931,$A45+(3*$B$1+2)*V$43+1,8)</f>
        <v>0</v>
      </c>
      <c r="X45" s="14">
        <f>INDEX(SPI!$B$1:$I$931,$A45+(3*$B$1+2)*X$43+1,7)</f>
        <v>0</v>
      </c>
      <c r="Y45" s="14">
        <f>INDEX(SPI!$B$1:$I$931,$A45+(3*$B$1+2)*X$43+1,8)</f>
        <v>0</v>
      </c>
      <c r="Z45" s="14">
        <f>INDEX(SPI!$B$1:$I$931,$A45+(3*$B$1+2)*Z$43+1,7)</f>
        <v>0</v>
      </c>
      <c r="AA45" s="14">
        <f>INDEX(SPI!$B$1:$I$931,$A45+(3*$B$1+2)*Z$43+1,8)</f>
        <v>0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5">
      <c r="A46" s="13">
        <v>3</v>
      </c>
      <c r="B46" s="13"/>
      <c r="C46" s="13" t="s">
        <v>2</v>
      </c>
      <c r="D46" s="15">
        <f>INDEX(SPI!$B$1:$I$931,$A46+(3*$B$1+2)*D$43+1,7)</f>
        <v>5.8878999999999997E-3</v>
      </c>
      <c r="E46" s="15">
        <f>INDEX(SPI!$B$1:$I$931,$A46+(3*$B$1+2)*D$43+1,8)</f>
        <v>-0.1671</v>
      </c>
      <c r="F46" s="15">
        <f>INDEX(SPI!$B$1:$I$931,$A46+(3*$B$1+2)*F$43+1,7)</f>
        <v>0.34695999999999999</v>
      </c>
      <c r="G46" s="15">
        <f>INDEX(SPI!$B$1:$I$931,$A46+(3*$B$1+2)*F$43+1,8)</f>
        <v>2.0239E-2</v>
      </c>
      <c r="H46" s="15">
        <f>INDEX(SPI!$B$1:$I$931,$A46+(3*$B$1+2)*H$43+1,7)</f>
        <v>-0.32490000000000002</v>
      </c>
      <c r="I46" s="15">
        <f>INDEX(SPI!$B$1:$I$931,$A46+(3*$B$1+2)*H$43+1,8)</f>
        <v>0.11831</v>
      </c>
      <c r="J46" s="15">
        <f>INDEX(SPI!$B$1:$I$931,$A46+(3*$B$1+2)*J$43+1,7)</f>
        <v>-4.3520000000000001E-4</v>
      </c>
      <c r="K46" s="15">
        <f>INDEX(SPI!$B$1:$I$931,$A46+(3*$B$1+2)*J$43+1,8)</f>
        <v>1.0876E-2</v>
      </c>
      <c r="L46" s="15">
        <f>INDEX(SPI!$B$1:$I$931,$A46+(3*$B$1+2)*L$43+1,7)</f>
        <v>-1.6650000000000002E-2</v>
      </c>
      <c r="M46" s="15">
        <f>INDEX(SPI!$B$1:$I$931,$A46+(3*$B$1+2)*L$43+1,8)</f>
        <v>-1.0460000000000001E-3</v>
      </c>
      <c r="N46" s="15">
        <f>INDEX(SPI!$B$1:$I$931,$A46+(3*$B$1+2)*N$43+1,7)</f>
        <v>1.4362E-2</v>
      </c>
      <c r="O46" s="15">
        <f>INDEX(SPI!$B$1:$I$931,$A46+(3*$B$1+2)*N$43+1,8)</f>
        <v>-5.2560000000000003E-3</v>
      </c>
      <c r="P46" s="15">
        <f>INDEX(SPI!$B$1:$I$931,$A46+(3*$B$1+2)*P$43+1,7)</f>
        <v>0</v>
      </c>
      <c r="Q46" s="15">
        <f>INDEX(SPI!$B$1:$I$931,$A46+(3*$B$1+2)*P$43+1,8)</f>
        <v>0</v>
      </c>
      <c r="R46" s="15">
        <f>INDEX(SPI!$B$1:$I$931,$A46+(3*$B$1+2)*R$43+1,7)</f>
        <v>0</v>
      </c>
      <c r="S46" s="15">
        <f>INDEX(SPI!$B$1:$I$931,$A46+(3*$B$1+2)*R$43+1,8)</f>
        <v>0</v>
      </c>
      <c r="T46" s="15">
        <f>INDEX(SPI!$B$1:$I$931,$A46+(3*$B$1+2)*T$43+1,7)</f>
        <v>0</v>
      </c>
      <c r="U46" s="15">
        <f>INDEX(SPI!$B$1:$I$931,$A46+(3*$B$1+2)*T$43+1,8)</f>
        <v>0</v>
      </c>
      <c r="V46" s="15">
        <f>INDEX(SPI!$B$1:$I$931,$A46+(3*$B$1+2)*V$43+1,7)</f>
        <v>0</v>
      </c>
      <c r="W46" s="15">
        <f>INDEX(SPI!$B$1:$I$931,$A46+(3*$B$1+2)*V$43+1,8)</f>
        <v>0</v>
      </c>
      <c r="X46" s="15">
        <f>INDEX(SPI!$B$1:$I$931,$A46+(3*$B$1+2)*X$43+1,7)</f>
        <v>0</v>
      </c>
      <c r="Y46" s="15">
        <f>INDEX(SPI!$B$1:$I$931,$A46+(3*$B$1+2)*X$43+1,8)</f>
        <v>0</v>
      </c>
      <c r="Z46" s="15">
        <f>INDEX(SPI!$B$1:$I$931,$A46+(3*$B$1+2)*Z$43+1,7)</f>
        <v>0</v>
      </c>
      <c r="AA46" s="15">
        <f>INDEX(SPI!$B$1:$I$931,$A46+(3*$B$1+2)*Z$43+1,8)</f>
        <v>0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5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5.4944E-2</v>
      </c>
      <c r="E47" s="14">
        <f>IF($A47="","",INDEX(SPI!$B$1:$I$931,$A47+(3*$B$1+2)*D$43+1,8))</f>
        <v>-1.5589999999999999</v>
      </c>
      <c r="F47" s="14">
        <f>IF($A47="","",INDEX(SPI!$B$1:$I$931,$A47+(3*$B$1+2)*F$43+1,7))</f>
        <v>17.228999999999999</v>
      </c>
      <c r="G47" s="14">
        <f>IF($A47="","",INDEX(SPI!$B$1:$I$931,$A47+(3*$B$1+2)*F$43+1,8))</f>
        <v>1.0049999999999999</v>
      </c>
      <c r="H47" s="14">
        <f>IF($A47="","",INDEX(SPI!$B$1:$I$931,$A47+(3*$B$1+2)*H$43+1,7))</f>
        <v>-1.19</v>
      </c>
      <c r="I47" s="14">
        <f>IF($A47="","",INDEX(SPI!$B$1:$I$931,$A47+(3*$B$1+2)*H$43+1,8))</f>
        <v>0.43347999999999998</v>
      </c>
      <c r="J47" s="14">
        <f>IF($A47="","",INDEX(SPI!$B$1:$I$931,$A47+(3*$B$1+2)*J$43+1,7))</f>
        <v>-2.2399999999999998E-3</v>
      </c>
      <c r="K47" s="14">
        <f>IF($A47="","",INDEX(SPI!$B$1:$I$931,$A47+(3*$B$1+2)*J$43+1,8))</f>
        <v>5.5974000000000003E-2</v>
      </c>
      <c r="L47" s="14">
        <f>IF($A47="","",INDEX(SPI!$B$1:$I$931,$A47+(3*$B$1+2)*L$43+1,7))</f>
        <v>-0.60250000000000004</v>
      </c>
      <c r="M47" s="14">
        <f>IF($A47="","",INDEX(SPI!$B$1:$I$931,$A47+(3*$B$1+2)*L$43+1,8))</f>
        <v>-3.7850000000000002E-2</v>
      </c>
      <c r="N47" s="14">
        <f>IF($A47="","",INDEX(SPI!$B$1:$I$931,$A47+(3*$B$1+2)*N$43+1,7))</f>
        <v>3.7694999999999999E-2</v>
      </c>
      <c r="O47" s="14">
        <f>IF($A47="","",INDEX(SPI!$B$1:$I$931,$A47+(3*$B$1+2)*N$43+1,8))</f>
        <v>-1.379E-2</v>
      </c>
      <c r="P47" s="14">
        <f>IF($A47="","",INDEX(SPI!$B$1:$I$931,$A47+(3*$B$1+2)*P$43+1,7))</f>
        <v>0</v>
      </c>
      <c r="Q47" s="14">
        <f>IF($A47="","",INDEX(SPI!$B$1:$I$931,$A47+(3*$B$1+2)*P$43+1,8))</f>
        <v>0</v>
      </c>
      <c r="R47" s="14">
        <f>IF($A47="","",INDEX(SPI!$B$1:$I$931,$A47+(3*$B$1+2)*R$43+1,7))</f>
        <v>0</v>
      </c>
      <c r="S47" s="14">
        <f>IF($A47="","",INDEX(SPI!$B$1:$I$931,$A47+(3*$B$1+2)*R$43+1,8))</f>
        <v>0</v>
      </c>
      <c r="T47" s="14">
        <f>IF($A47="","",INDEX(SPI!$B$1:$I$931,$A47+(3*$B$1+2)*T$43+1,7))</f>
        <v>0</v>
      </c>
      <c r="U47" s="14">
        <f>IF($A47="","",INDEX(SPI!$B$1:$I$931,$A47+(3*$B$1+2)*T$43+1,8))</f>
        <v>0</v>
      </c>
      <c r="V47" s="14">
        <f>IF($A47="","",INDEX(SPI!$B$1:$I$931,$A47+(3*$B$1+2)*V$43+1,7))</f>
        <v>0</v>
      </c>
      <c r="W47" s="14">
        <f>IF($A47="","",INDEX(SPI!$B$1:$I$931,$A47+(3*$B$1+2)*V$43+1,8))</f>
        <v>0</v>
      </c>
      <c r="X47" s="14">
        <f>IF($A47="","",INDEX(SPI!$B$1:$I$931,$A47+(3*$B$1+2)*X$43+1,7))</f>
        <v>0</v>
      </c>
      <c r="Y47" s="14">
        <f>IF($A47="","",INDEX(SPI!$B$1:$I$931,$A47+(3*$B$1+2)*X$43+1,8))</f>
        <v>0</v>
      </c>
      <c r="Z47" s="14">
        <f>IF($A47="","",INDEX(SPI!$B$1:$I$931,$A47+(3*$B$1+2)*Z$43+1,7))</f>
        <v>0</v>
      </c>
      <c r="AA47" s="14">
        <f>IF($A47="","",INDEX(SPI!$B$1:$I$931,$A47+(3*$B$1+2)*Z$43+1,8))</f>
        <v>0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5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-0.67789999999999995</v>
      </c>
      <c r="E48" s="14">
        <f>IF($A48="","",INDEX(SPI!$B$1:$I$931,$A48+(3*$B$1+2)*D$43+1,8))</f>
        <v>19.239000000000001</v>
      </c>
      <c r="F48" s="14">
        <f>IF($A48="","",INDEX(SPI!$B$1:$I$931,$A48+(3*$B$1+2)*F$43+1,7))</f>
        <v>-5.1369999999999996</v>
      </c>
      <c r="G48" s="14">
        <f>IF($A48="","",INDEX(SPI!$B$1:$I$931,$A48+(3*$B$1+2)*F$43+1,8))</f>
        <v>-0.29970000000000002</v>
      </c>
      <c r="H48" s="14">
        <f>IF($A48="","",INDEX(SPI!$B$1:$I$931,$A48+(3*$B$1+2)*H$43+1,7))</f>
        <v>5.2889999999999997</v>
      </c>
      <c r="I48" s="14">
        <f>IF($A48="","",INDEX(SPI!$B$1:$I$931,$A48+(3*$B$1+2)*H$43+1,8))</f>
        <v>-1.9259999999999999</v>
      </c>
      <c r="J48" s="14">
        <f>IF($A48="","",INDEX(SPI!$B$1:$I$931,$A48+(3*$B$1+2)*J$43+1,7))</f>
        <v>2.6862E-2</v>
      </c>
      <c r="K48" s="14">
        <f>IF($A48="","",INDEX(SPI!$B$1:$I$931,$A48+(3*$B$1+2)*J$43+1,8))</f>
        <v>-0.6714</v>
      </c>
      <c r="L48" s="14">
        <f>IF($A48="","",INDEX(SPI!$B$1:$I$931,$A48+(3*$B$1+2)*L$43+1,7))</f>
        <v>0.17982999999999999</v>
      </c>
      <c r="M48" s="14">
        <f>IF($A48="","",INDEX(SPI!$B$1:$I$931,$A48+(3*$B$1+2)*L$43+1,8))</f>
        <v>1.1299E-2</v>
      </c>
      <c r="N48" s="14">
        <f>IF($A48="","",INDEX(SPI!$B$1:$I$931,$A48+(3*$B$1+2)*N$43+1,7))</f>
        <v>-0.1575</v>
      </c>
      <c r="O48" s="14">
        <f>IF($A48="","",INDEX(SPI!$B$1:$I$931,$A48+(3*$B$1+2)*N$43+1,8))</f>
        <v>5.7633999999999998E-2</v>
      </c>
      <c r="P48" s="14">
        <f>IF($A48="","",INDEX(SPI!$B$1:$I$931,$A48+(3*$B$1+2)*P$43+1,7))</f>
        <v>0</v>
      </c>
      <c r="Q48" s="14">
        <f>IF($A48="","",INDEX(SPI!$B$1:$I$931,$A48+(3*$B$1+2)*P$43+1,8))</f>
        <v>0</v>
      </c>
      <c r="R48" s="14">
        <f>IF($A48="","",INDEX(SPI!$B$1:$I$931,$A48+(3*$B$1+2)*R$43+1,7))</f>
        <v>0</v>
      </c>
      <c r="S48" s="14">
        <f>IF($A48="","",INDEX(SPI!$B$1:$I$931,$A48+(3*$B$1+2)*R$43+1,8))</f>
        <v>0</v>
      </c>
      <c r="T48" s="14">
        <f>IF($A48="","",INDEX(SPI!$B$1:$I$931,$A48+(3*$B$1+2)*T$43+1,7))</f>
        <v>0</v>
      </c>
      <c r="U48" s="14">
        <f>IF($A48="","",INDEX(SPI!$B$1:$I$931,$A48+(3*$B$1+2)*T$43+1,8))</f>
        <v>0</v>
      </c>
      <c r="V48" s="14">
        <f>IF($A48="","",INDEX(SPI!$B$1:$I$931,$A48+(3*$B$1+2)*V$43+1,7))</f>
        <v>0</v>
      </c>
      <c r="W48" s="14">
        <f>IF($A48="","",INDEX(SPI!$B$1:$I$931,$A48+(3*$B$1+2)*V$43+1,8))</f>
        <v>0</v>
      </c>
      <c r="X48" s="14">
        <f>IF($A48="","",INDEX(SPI!$B$1:$I$931,$A48+(3*$B$1+2)*X$43+1,7))</f>
        <v>0</v>
      </c>
      <c r="Y48" s="14">
        <f>IF($A48="","",INDEX(SPI!$B$1:$I$931,$A48+(3*$B$1+2)*X$43+1,8))</f>
        <v>0</v>
      </c>
      <c r="Z48" s="14">
        <f>IF($A48="","",INDEX(SPI!$B$1:$I$931,$A48+(3*$B$1+2)*Z$43+1,7))</f>
        <v>0</v>
      </c>
      <c r="AA48" s="14">
        <f>IF($A48="","",INDEX(SPI!$B$1:$I$931,$A48+(3*$B$1+2)*Z$43+1,8))</f>
        <v>0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5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5.2653999999999999E-3</v>
      </c>
      <c r="E49" s="15">
        <f>IF($A49="","",INDEX(SPI!$B$1:$I$931,$A49+(3*$B$1+2)*D$43+1,8))</f>
        <v>-0.14940000000000001</v>
      </c>
      <c r="F49" s="15">
        <f>IF($A49="","",INDEX(SPI!$B$1:$I$931,$A49+(3*$B$1+2)*F$43+1,7))</f>
        <v>0.33284000000000002</v>
      </c>
      <c r="G49" s="15">
        <f>IF($A49="","",INDEX(SPI!$B$1:$I$931,$A49+(3*$B$1+2)*F$43+1,8))</f>
        <v>1.9415999999999999E-2</v>
      </c>
      <c r="H49" s="15">
        <f>IF($A49="","",INDEX(SPI!$B$1:$I$931,$A49+(3*$B$1+2)*H$43+1,7))</f>
        <v>-0.30880000000000002</v>
      </c>
      <c r="I49" s="15">
        <f>IF($A49="","",INDEX(SPI!$B$1:$I$931,$A49+(3*$B$1+2)*H$43+1,8))</f>
        <v>0.11246</v>
      </c>
      <c r="J49" s="15">
        <f>IF($A49="","",INDEX(SPI!$B$1:$I$931,$A49+(3*$B$1+2)*J$43+1,7))</f>
        <v>-1.828E-4</v>
      </c>
      <c r="K49" s="15">
        <f>IF($A49="","",INDEX(SPI!$B$1:$I$931,$A49+(3*$B$1+2)*J$43+1,8))</f>
        <v>4.5685999999999999E-3</v>
      </c>
      <c r="L49" s="15">
        <f>IF($A49="","",INDEX(SPI!$B$1:$I$931,$A49+(3*$B$1+2)*L$43+1,7))</f>
        <v>-1.208E-2</v>
      </c>
      <c r="M49" s="15">
        <f>IF($A49="","",INDEX(SPI!$B$1:$I$931,$A49+(3*$B$1+2)*L$43+1,8))</f>
        <v>-7.5920000000000002E-4</v>
      </c>
      <c r="N49" s="15">
        <f>IF($A49="","",INDEX(SPI!$B$1:$I$931,$A49+(3*$B$1+2)*N$43+1,7))</f>
        <v>9.4602999999999996E-3</v>
      </c>
      <c r="O49" s="15">
        <f>IF($A49="","",INDEX(SPI!$B$1:$I$931,$A49+(3*$B$1+2)*N$43+1,8))</f>
        <v>-3.4619999999999998E-3</v>
      </c>
      <c r="P49" s="15">
        <f>IF($A49="","",INDEX(SPI!$B$1:$I$931,$A49+(3*$B$1+2)*P$43+1,7))</f>
        <v>0</v>
      </c>
      <c r="Q49" s="15">
        <f>IF($A49="","",INDEX(SPI!$B$1:$I$931,$A49+(3*$B$1+2)*P$43+1,8))</f>
        <v>0</v>
      </c>
      <c r="R49" s="15">
        <f>IF($A49="","",INDEX(SPI!$B$1:$I$931,$A49+(3*$B$1+2)*R$43+1,7))</f>
        <v>0</v>
      </c>
      <c r="S49" s="15">
        <f>IF($A49="","",INDEX(SPI!$B$1:$I$931,$A49+(3*$B$1+2)*R$43+1,8))</f>
        <v>0</v>
      </c>
      <c r="T49" s="15">
        <f>IF($A49="","",INDEX(SPI!$B$1:$I$931,$A49+(3*$B$1+2)*T$43+1,7))</f>
        <v>0</v>
      </c>
      <c r="U49" s="15">
        <f>IF($A49="","",INDEX(SPI!$B$1:$I$931,$A49+(3*$B$1+2)*T$43+1,8))</f>
        <v>0</v>
      </c>
      <c r="V49" s="15">
        <f>IF($A49="","",INDEX(SPI!$B$1:$I$931,$A49+(3*$B$1+2)*V$43+1,7))</f>
        <v>0</v>
      </c>
      <c r="W49" s="15">
        <f>IF($A49="","",INDEX(SPI!$B$1:$I$931,$A49+(3*$B$1+2)*V$43+1,8))</f>
        <v>0</v>
      </c>
      <c r="X49" s="15">
        <f>IF($A49="","",INDEX(SPI!$B$1:$I$931,$A49+(3*$B$1+2)*X$43+1,7))</f>
        <v>0</v>
      </c>
      <c r="Y49" s="15">
        <f>IF($A49="","",INDEX(SPI!$B$1:$I$931,$A49+(3*$B$1+2)*X$43+1,8))</f>
        <v>0</v>
      </c>
      <c r="Z49" s="15">
        <f>IF($A49="","",INDEX(SPI!$B$1:$I$931,$A49+(3*$B$1+2)*Z$43+1,7))</f>
        <v>0</v>
      </c>
      <c r="AA49" s="15">
        <f>IF($A49="","",INDEX(SPI!$B$1:$I$931,$A49+(3*$B$1+2)*Z$43+1,8))</f>
        <v>0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5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4.3955000000000001E-2</v>
      </c>
      <c r="E50" s="14">
        <f>IF($A50="","",INDEX(SPI!$B$1:$I$931,$A50+(3*$B$1+2)*D$43+1,8))</f>
        <v>-1.248</v>
      </c>
      <c r="F50" s="14">
        <f>IF($A50="","",INDEX(SPI!$B$1:$I$931,$A50+(3*$B$1+2)*F$43+1,7))</f>
        <v>14.473000000000001</v>
      </c>
      <c r="G50" s="14">
        <f>IF($A50="","",INDEX(SPI!$B$1:$I$931,$A50+(3*$B$1+2)*F$43+1,8))</f>
        <v>0.84424999999999994</v>
      </c>
      <c r="H50" s="14">
        <f>IF($A50="","",INDEX(SPI!$B$1:$I$931,$A50+(3*$B$1+2)*H$43+1,7))</f>
        <v>-0.99429999999999996</v>
      </c>
      <c r="I50" s="14">
        <f>IF($A50="","",INDEX(SPI!$B$1:$I$931,$A50+(3*$B$1+2)*H$43+1,8))</f>
        <v>0.36209999999999998</v>
      </c>
      <c r="J50" s="14">
        <f>IF($A50="","",INDEX(SPI!$B$1:$I$931,$A50+(3*$B$1+2)*J$43+1,7))</f>
        <v>1.5131999999999999E-3</v>
      </c>
      <c r="K50" s="14">
        <f>IF($A50="","",INDEX(SPI!$B$1:$I$931,$A50+(3*$B$1+2)*J$43+1,8))</f>
        <v>-3.7819999999999999E-2</v>
      </c>
      <c r="L50" s="14">
        <f>IF($A50="","",INDEX(SPI!$B$1:$I$931,$A50+(3*$B$1+2)*L$43+1,7))</f>
        <v>0.20952000000000001</v>
      </c>
      <c r="M50" s="14">
        <f>IF($A50="","",INDEX(SPI!$B$1:$I$931,$A50+(3*$B$1+2)*L$43+1,8))</f>
        <v>1.3165E-2</v>
      </c>
      <c r="N50" s="14">
        <f>IF($A50="","",INDEX(SPI!$B$1:$I$931,$A50+(3*$B$1+2)*N$43+1,7))</f>
        <v>-1.3440000000000001E-2</v>
      </c>
      <c r="O50" s="14">
        <f>IF($A50="","",INDEX(SPI!$B$1:$I$931,$A50+(3*$B$1+2)*N$43+1,8))</f>
        <v>4.9177999999999999E-3</v>
      </c>
      <c r="P50" s="14">
        <f>IF($A50="","",INDEX(SPI!$B$1:$I$931,$A50+(3*$B$1+2)*P$43+1,7))</f>
        <v>0</v>
      </c>
      <c r="Q50" s="14">
        <f>IF($A50="","",INDEX(SPI!$B$1:$I$931,$A50+(3*$B$1+2)*P$43+1,8))</f>
        <v>0</v>
      </c>
      <c r="R50" s="14">
        <f>IF($A50="","",INDEX(SPI!$B$1:$I$931,$A50+(3*$B$1+2)*R$43+1,7))</f>
        <v>0</v>
      </c>
      <c r="S50" s="14">
        <f>IF($A50="","",INDEX(SPI!$B$1:$I$931,$A50+(3*$B$1+2)*R$43+1,8))</f>
        <v>0</v>
      </c>
      <c r="T50" s="14">
        <f>IF($A50="","",INDEX(SPI!$B$1:$I$931,$A50+(3*$B$1+2)*T$43+1,7))</f>
        <v>0</v>
      </c>
      <c r="U50" s="14">
        <f>IF($A50="","",INDEX(SPI!$B$1:$I$931,$A50+(3*$B$1+2)*T$43+1,8))</f>
        <v>0</v>
      </c>
      <c r="V50" s="14">
        <f>IF($A50="","",INDEX(SPI!$B$1:$I$931,$A50+(3*$B$1+2)*V$43+1,7))</f>
        <v>0</v>
      </c>
      <c r="W50" s="14">
        <f>IF($A50="","",INDEX(SPI!$B$1:$I$931,$A50+(3*$B$1+2)*V$43+1,8))</f>
        <v>0</v>
      </c>
      <c r="X50" s="14">
        <f>IF($A50="","",INDEX(SPI!$B$1:$I$931,$A50+(3*$B$1+2)*X$43+1,7))</f>
        <v>0</v>
      </c>
      <c r="Y50" s="14">
        <f>IF($A50="","",INDEX(SPI!$B$1:$I$931,$A50+(3*$B$1+2)*X$43+1,8))</f>
        <v>0</v>
      </c>
      <c r="Z50" s="14">
        <f>IF($A50="","",INDEX(SPI!$B$1:$I$931,$A50+(3*$B$1+2)*Z$43+1,7))</f>
        <v>0</v>
      </c>
      <c r="AA50" s="14">
        <f>IF($A50="","",INDEX(SPI!$B$1:$I$931,$A50+(3*$B$1+2)*Z$43+1,8))</f>
        <v>0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5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-0.5635</v>
      </c>
      <c r="E51" s="14">
        <f>IF($A51="","",INDEX(SPI!$B$1:$I$931,$A51+(3*$B$1+2)*D$43+1,8))</f>
        <v>15.994</v>
      </c>
      <c r="F51" s="14">
        <f>IF($A51="","",INDEX(SPI!$B$1:$I$931,$A51+(3*$B$1+2)*F$43+1,7))</f>
        <v>-4.2960000000000003</v>
      </c>
      <c r="G51" s="14">
        <f>IF($A51="","",INDEX(SPI!$B$1:$I$931,$A51+(3*$B$1+2)*F$43+1,8))</f>
        <v>-0.25059999999999999</v>
      </c>
      <c r="H51" s="14">
        <f>IF($A51="","",INDEX(SPI!$B$1:$I$931,$A51+(3*$B$1+2)*H$43+1,7))</f>
        <v>4.3916000000000004</v>
      </c>
      <c r="I51" s="14">
        <f>IF($A51="","",INDEX(SPI!$B$1:$I$931,$A51+(3*$B$1+2)*H$43+1,8))</f>
        <v>-1.599</v>
      </c>
      <c r="J51" s="14">
        <f>IF($A51="","",INDEX(SPI!$B$1:$I$931,$A51+(3*$B$1+2)*J$43+1,7))</f>
        <v>-1.2E-2</v>
      </c>
      <c r="K51" s="14">
        <f>IF($A51="","",INDEX(SPI!$B$1:$I$931,$A51+(3*$B$1+2)*J$43+1,8))</f>
        <v>0.29987000000000003</v>
      </c>
      <c r="L51" s="14">
        <f>IF($A51="","",INDEX(SPI!$B$1:$I$931,$A51+(3*$B$1+2)*L$43+1,7))</f>
        <v>-5.645E-2</v>
      </c>
      <c r="M51" s="14">
        <f>IF($A51="","",INDEX(SPI!$B$1:$I$931,$A51+(3*$B$1+2)*L$43+1,8))</f>
        <v>-3.5469999999999998E-3</v>
      </c>
      <c r="N51" s="14">
        <f>IF($A51="","",INDEX(SPI!$B$1:$I$931,$A51+(3*$B$1+2)*N$43+1,7))</f>
        <v>7.1836999999999998E-2</v>
      </c>
      <c r="O51" s="14">
        <f>IF($A51="","",INDEX(SPI!$B$1:$I$931,$A51+(3*$B$1+2)*N$43+1,8))</f>
        <v>-2.6290000000000001E-2</v>
      </c>
      <c r="P51" s="14">
        <f>IF($A51="","",INDEX(SPI!$B$1:$I$931,$A51+(3*$B$1+2)*P$43+1,7))</f>
        <v>0</v>
      </c>
      <c r="Q51" s="14">
        <f>IF($A51="","",INDEX(SPI!$B$1:$I$931,$A51+(3*$B$1+2)*P$43+1,8))</f>
        <v>0</v>
      </c>
      <c r="R51" s="14">
        <f>IF($A51="","",INDEX(SPI!$B$1:$I$931,$A51+(3*$B$1+2)*R$43+1,7))</f>
        <v>0</v>
      </c>
      <c r="S51" s="14">
        <f>IF($A51="","",INDEX(SPI!$B$1:$I$931,$A51+(3*$B$1+2)*R$43+1,8))</f>
        <v>0</v>
      </c>
      <c r="T51" s="14">
        <f>IF($A51="","",INDEX(SPI!$B$1:$I$931,$A51+(3*$B$1+2)*T$43+1,7))</f>
        <v>0</v>
      </c>
      <c r="U51" s="14">
        <f>IF($A51="","",INDEX(SPI!$B$1:$I$931,$A51+(3*$B$1+2)*T$43+1,8))</f>
        <v>0</v>
      </c>
      <c r="V51" s="14">
        <f>IF($A51="","",INDEX(SPI!$B$1:$I$931,$A51+(3*$B$1+2)*V$43+1,7))</f>
        <v>0</v>
      </c>
      <c r="W51" s="14">
        <f>IF($A51="","",INDEX(SPI!$B$1:$I$931,$A51+(3*$B$1+2)*V$43+1,8))</f>
        <v>0</v>
      </c>
      <c r="X51" s="14">
        <f>IF($A51="","",INDEX(SPI!$B$1:$I$931,$A51+(3*$B$1+2)*X$43+1,7))</f>
        <v>0</v>
      </c>
      <c r="Y51" s="14">
        <f>IF($A51="","",INDEX(SPI!$B$1:$I$931,$A51+(3*$B$1+2)*X$43+1,8))</f>
        <v>0</v>
      </c>
      <c r="Z51" s="14">
        <f>IF($A51="","",INDEX(SPI!$B$1:$I$931,$A51+(3*$B$1+2)*Z$43+1,7))</f>
        <v>0</v>
      </c>
      <c r="AA51" s="14">
        <f>IF($A51="","",INDEX(SPI!$B$1:$I$931,$A51+(3*$B$1+2)*Z$43+1,8))</f>
        <v>0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5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4.0968999999999997E-3</v>
      </c>
      <c r="E52" s="15">
        <f>IF($A52="","",INDEX(SPI!$B$1:$I$931,$A52+(3*$B$1+2)*D$43+1,8))</f>
        <v>-0.1163</v>
      </c>
      <c r="F52" s="15">
        <f>IF($A52="","",INDEX(SPI!$B$1:$I$931,$A52+(3*$B$1+2)*F$43+1,7))</f>
        <v>0.27986</v>
      </c>
      <c r="G52" s="15">
        <f>IF($A52="","",INDEX(SPI!$B$1:$I$931,$A52+(3*$B$1+2)*F$43+1,8))</f>
        <v>1.6324999999999999E-2</v>
      </c>
      <c r="H52" s="15">
        <f>IF($A52="","",INDEX(SPI!$B$1:$I$931,$A52+(3*$B$1+2)*H$43+1,7))</f>
        <v>-0.25800000000000001</v>
      </c>
      <c r="I52" s="15">
        <f>IF($A52="","",INDEX(SPI!$B$1:$I$931,$A52+(3*$B$1+2)*H$43+1,8))</f>
        <v>9.3939999999999996E-2</v>
      </c>
      <c r="J52" s="15">
        <f>IF($A52="","",INDEX(SPI!$B$1:$I$931,$A52+(3*$B$1+2)*J$43+1,7))</f>
        <v>1.8186999999999999E-4</v>
      </c>
      <c r="K52" s="15">
        <f>IF($A52="","",INDEX(SPI!$B$1:$I$931,$A52+(3*$B$1+2)*J$43+1,8))</f>
        <v>-4.5450000000000004E-3</v>
      </c>
      <c r="L52" s="15">
        <f>IF($A52="","",INDEX(SPI!$B$1:$I$931,$A52+(3*$B$1+2)*L$43+1,7))</f>
        <v>3.4862000000000001E-3</v>
      </c>
      <c r="M52" s="15">
        <f>IF($A52="","",INDEX(SPI!$B$1:$I$931,$A52+(3*$B$1+2)*L$43+1,8))</f>
        <v>2.1905000000000001E-4</v>
      </c>
      <c r="N52" s="15">
        <f>IF($A52="","",INDEX(SPI!$B$1:$I$931,$A52+(3*$B$1+2)*N$43+1,7))</f>
        <v>-3.852E-3</v>
      </c>
      <c r="O52" s="15">
        <f>IF($A52="","",INDEX(SPI!$B$1:$I$931,$A52+(3*$B$1+2)*N$43+1,8))</f>
        <v>1.4097000000000001E-3</v>
      </c>
      <c r="P52" s="15">
        <f>IF($A52="","",INDEX(SPI!$B$1:$I$931,$A52+(3*$B$1+2)*P$43+1,7))</f>
        <v>0</v>
      </c>
      <c r="Q52" s="15">
        <f>IF($A52="","",INDEX(SPI!$B$1:$I$931,$A52+(3*$B$1+2)*P$43+1,8))</f>
        <v>0</v>
      </c>
      <c r="R52" s="15">
        <f>IF($A52="","",INDEX(SPI!$B$1:$I$931,$A52+(3*$B$1+2)*R$43+1,7))</f>
        <v>0</v>
      </c>
      <c r="S52" s="15">
        <f>IF($A52="","",INDEX(SPI!$B$1:$I$931,$A52+(3*$B$1+2)*R$43+1,8))</f>
        <v>0</v>
      </c>
      <c r="T52" s="15">
        <f>IF($A52="","",INDEX(SPI!$B$1:$I$931,$A52+(3*$B$1+2)*T$43+1,7))</f>
        <v>0</v>
      </c>
      <c r="U52" s="15">
        <f>IF($A52="","",INDEX(SPI!$B$1:$I$931,$A52+(3*$B$1+2)*T$43+1,8))</f>
        <v>0</v>
      </c>
      <c r="V52" s="15">
        <f>IF($A52="","",INDEX(SPI!$B$1:$I$931,$A52+(3*$B$1+2)*V$43+1,7))</f>
        <v>0</v>
      </c>
      <c r="W52" s="15">
        <f>IF($A52="","",INDEX(SPI!$B$1:$I$931,$A52+(3*$B$1+2)*V$43+1,8))</f>
        <v>0</v>
      </c>
      <c r="X52" s="15">
        <f>IF($A52="","",INDEX(SPI!$B$1:$I$931,$A52+(3*$B$1+2)*X$43+1,7))</f>
        <v>0</v>
      </c>
      <c r="Y52" s="15">
        <f>IF($A52="","",INDEX(SPI!$B$1:$I$931,$A52+(3*$B$1+2)*X$43+1,8))</f>
        <v>0</v>
      </c>
      <c r="Z52" s="15">
        <f>IF($A52="","",INDEX(SPI!$B$1:$I$931,$A52+(3*$B$1+2)*Z$43+1,7))</f>
        <v>0</v>
      </c>
      <c r="AA52" s="15">
        <f>IF($A52="","",INDEX(SPI!$B$1:$I$931,$A52+(3*$B$1+2)*Z$43+1,8))</f>
        <v>0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5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3.1357000000000003E-2</v>
      </c>
      <c r="E53" s="14">
        <f>IF($A53="","",INDEX(SPI!$B$1:$I$931,$A53+(3*$B$1+2)*D$43+1,8))</f>
        <v>-0.89</v>
      </c>
      <c r="F53" s="14">
        <f>IF($A53="","",INDEX(SPI!$B$1:$I$931,$A53+(3*$B$1+2)*F$43+1,7))</f>
        <v>10.893000000000001</v>
      </c>
      <c r="G53" s="14">
        <f>IF($A53="","",INDEX(SPI!$B$1:$I$931,$A53+(3*$B$1+2)*F$43+1,8))</f>
        <v>0.63539999999999996</v>
      </c>
      <c r="H53" s="14">
        <f>IF($A53="","",INDEX(SPI!$B$1:$I$931,$A53+(3*$B$1+2)*H$43+1,7))</f>
        <v>-0.74409999999999998</v>
      </c>
      <c r="I53" s="14">
        <f>IF($A53="","",INDEX(SPI!$B$1:$I$931,$A53+(3*$B$1+2)*H$43+1,8))</f>
        <v>0.27098</v>
      </c>
      <c r="J53" s="14">
        <f>IF($A53="","",INDEX(SPI!$B$1:$I$931,$A53+(3*$B$1+2)*J$43+1,7))</f>
        <v>3.7494E-3</v>
      </c>
      <c r="K53" s="14">
        <f>IF($A53="","",INDEX(SPI!$B$1:$I$931,$A53+(3*$B$1+2)*J$43+1,8))</f>
        <v>-9.3710000000000002E-2</v>
      </c>
      <c r="L53" s="14">
        <f>IF($A53="","",INDEX(SPI!$B$1:$I$931,$A53+(3*$B$1+2)*L$43+1,7))</f>
        <v>0.84184000000000003</v>
      </c>
      <c r="M53" s="14">
        <f>IF($A53="","",INDEX(SPI!$B$1:$I$931,$A53+(3*$B$1+2)*L$43+1,8))</f>
        <v>5.2895999999999999E-2</v>
      </c>
      <c r="N53" s="14">
        <f>IF($A53="","",INDEX(SPI!$B$1:$I$931,$A53+(3*$B$1+2)*N$43+1,7))</f>
        <v>-5.2769999999999997E-2</v>
      </c>
      <c r="O53" s="14">
        <f>IF($A53="","",INDEX(SPI!$B$1:$I$931,$A53+(3*$B$1+2)*N$43+1,8))</f>
        <v>1.9310000000000001E-2</v>
      </c>
      <c r="P53" s="14">
        <f>IF($A53="","",INDEX(SPI!$B$1:$I$931,$A53+(3*$B$1+2)*P$43+1,7))</f>
        <v>0</v>
      </c>
      <c r="Q53" s="14">
        <f>IF($A53="","",INDEX(SPI!$B$1:$I$931,$A53+(3*$B$1+2)*P$43+1,8))</f>
        <v>0</v>
      </c>
      <c r="R53" s="14">
        <f>IF($A53="","",INDEX(SPI!$B$1:$I$931,$A53+(3*$B$1+2)*R$43+1,7))</f>
        <v>0</v>
      </c>
      <c r="S53" s="14">
        <f>IF($A53="","",INDEX(SPI!$B$1:$I$931,$A53+(3*$B$1+2)*R$43+1,8))</f>
        <v>0</v>
      </c>
      <c r="T53" s="14">
        <f>IF($A53="","",INDEX(SPI!$B$1:$I$931,$A53+(3*$B$1+2)*T$43+1,7))</f>
        <v>0</v>
      </c>
      <c r="U53" s="14">
        <f>IF($A53="","",INDEX(SPI!$B$1:$I$931,$A53+(3*$B$1+2)*T$43+1,8))</f>
        <v>0</v>
      </c>
      <c r="V53" s="14">
        <f>IF($A53="","",INDEX(SPI!$B$1:$I$931,$A53+(3*$B$1+2)*V$43+1,7))</f>
        <v>0</v>
      </c>
      <c r="W53" s="14">
        <f>IF($A53="","",INDEX(SPI!$B$1:$I$931,$A53+(3*$B$1+2)*V$43+1,8))</f>
        <v>0</v>
      </c>
      <c r="X53" s="14">
        <f>IF($A53="","",INDEX(SPI!$B$1:$I$931,$A53+(3*$B$1+2)*X$43+1,7))</f>
        <v>0</v>
      </c>
      <c r="Y53" s="14">
        <f>IF($A53="","",INDEX(SPI!$B$1:$I$931,$A53+(3*$B$1+2)*X$43+1,8))</f>
        <v>0</v>
      </c>
      <c r="Z53" s="14">
        <f>IF($A53="","",INDEX(SPI!$B$1:$I$931,$A53+(3*$B$1+2)*Z$43+1,7))</f>
        <v>0</v>
      </c>
      <c r="AA53" s="14">
        <f>IF($A53="","",INDEX(SPI!$B$1:$I$931,$A53+(3*$B$1+2)*Z$43+1,8))</f>
        <v>0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5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-0.4199</v>
      </c>
      <c r="E54" s="14">
        <f>IF($A54="","",INDEX(SPI!$B$1:$I$931,$A54+(3*$B$1+2)*D$43+1,8))</f>
        <v>11.917</v>
      </c>
      <c r="F54" s="14">
        <f>IF($A54="","",INDEX(SPI!$B$1:$I$931,$A54+(3*$B$1+2)*F$43+1,7))</f>
        <v>-3.2170000000000001</v>
      </c>
      <c r="G54" s="14">
        <f>IF($A54="","",INDEX(SPI!$B$1:$I$931,$A54+(3*$B$1+2)*F$43+1,8))</f>
        <v>-0.18770000000000001</v>
      </c>
      <c r="H54" s="14">
        <f>IF($A54="","",INDEX(SPI!$B$1:$I$931,$A54+(3*$B$1+2)*H$43+1,7))</f>
        <v>3.2627000000000002</v>
      </c>
      <c r="I54" s="14">
        <f>IF($A54="","",INDEX(SPI!$B$1:$I$931,$A54+(3*$B$1+2)*H$43+1,8))</f>
        <v>-1.1879999999999999</v>
      </c>
      <c r="J54" s="14">
        <f>IF($A54="","",INDEX(SPI!$B$1:$I$931,$A54+(3*$B$1+2)*J$43+1,7))</f>
        <v>-4.0239999999999998E-2</v>
      </c>
      <c r="K54" s="14">
        <f>IF($A54="","",INDEX(SPI!$B$1:$I$931,$A54+(3*$B$1+2)*J$43+1,8))</f>
        <v>1.0057</v>
      </c>
      <c r="L54" s="14">
        <f>IF($A54="","",INDEX(SPI!$B$1:$I$931,$A54+(3*$B$1+2)*L$43+1,7))</f>
        <v>-0.23930000000000001</v>
      </c>
      <c r="M54" s="14">
        <f>IF($A54="","",INDEX(SPI!$B$1:$I$931,$A54+(3*$B$1+2)*L$43+1,8))</f>
        <v>-1.504E-2</v>
      </c>
      <c r="N54" s="14">
        <f>IF($A54="","",INDEX(SPI!$B$1:$I$931,$A54+(3*$B$1+2)*N$43+1,7))</f>
        <v>0.23723</v>
      </c>
      <c r="O54" s="14">
        <f>IF($A54="","",INDEX(SPI!$B$1:$I$931,$A54+(3*$B$1+2)*N$43+1,8))</f>
        <v>-8.6809999999999998E-2</v>
      </c>
      <c r="P54" s="14">
        <f>IF($A54="","",INDEX(SPI!$B$1:$I$931,$A54+(3*$B$1+2)*P$43+1,7))</f>
        <v>0</v>
      </c>
      <c r="Q54" s="14">
        <f>IF($A54="","",INDEX(SPI!$B$1:$I$931,$A54+(3*$B$1+2)*P$43+1,8))</f>
        <v>0</v>
      </c>
      <c r="R54" s="14">
        <f>IF($A54="","",INDEX(SPI!$B$1:$I$931,$A54+(3*$B$1+2)*R$43+1,7))</f>
        <v>0</v>
      </c>
      <c r="S54" s="14">
        <f>IF($A54="","",INDEX(SPI!$B$1:$I$931,$A54+(3*$B$1+2)*R$43+1,8))</f>
        <v>0</v>
      </c>
      <c r="T54" s="14">
        <f>IF($A54="","",INDEX(SPI!$B$1:$I$931,$A54+(3*$B$1+2)*T$43+1,7))</f>
        <v>0</v>
      </c>
      <c r="U54" s="14">
        <f>IF($A54="","",INDEX(SPI!$B$1:$I$931,$A54+(3*$B$1+2)*T$43+1,8))</f>
        <v>0</v>
      </c>
      <c r="V54" s="14">
        <f>IF($A54="","",INDEX(SPI!$B$1:$I$931,$A54+(3*$B$1+2)*V$43+1,7))</f>
        <v>0</v>
      </c>
      <c r="W54" s="14">
        <f>IF($A54="","",INDEX(SPI!$B$1:$I$931,$A54+(3*$B$1+2)*V$43+1,8))</f>
        <v>0</v>
      </c>
      <c r="X54" s="14">
        <f>IF($A54="","",INDEX(SPI!$B$1:$I$931,$A54+(3*$B$1+2)*X$43+1,7))</f>
        <v>0</v>
      </c>
      <c r="Y54" s="14">
        <f>IF($A54="","",INDEX(SPI!$B$1:$I$931,$A54+(3*$B$1+2)*X$43+1,8))</f>
        <v>0</v>
      </c>
      <c r="Z54" s="14">
        <f>IF($A54="","",INDEX(SPI!$B$1:$I$931,$A54+(3*$B$1+2)*Z$43+1,7))</f>
        <v>0</v>
      </c>
      <c r="AA54" s="14">
        <f>IF($A54="","",INDEX(SPI!$B$1:$I$931,$A54+(3*$B$1+2)*Z$43+1,8))</f>
        <v>0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5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2.8327000000000001E-3</v>
      </c>
      <c r="E55" s="15">
        <f>IF($A55="","",INDEX(SPI!$B$1:$I$931,$A55+(3*$B$1+2)*D$43+1,8))</f>
        <v>-8.0399999999999999E-2</v>
      </c>
      <c r="F55" s="15">
        <f>IF($A55="","",INDEX(SPI!$B$1:$I$931,$A55+(3*$B$1+2)*F$43+1,7))</f>
        <v>0.21093999999999999</v>
      </c>
      <c r="G55" s="15">
        <f>IF($A55="","",INDEX(SPI!$B$1:$I$931,$A55+(3*$B$1+2)*F$43+1,8))</f>
        <v>1.2305E-2</v>
      </c>
      <c r="H55" s="15">
        <f>IF($A55="","",INDEX(SPI!$B$1:$I$931,$A55+(3*$B$1+2)*H$43+1,7))</f>
        <v>-0.19289999999999999</v>
      </c>
      <c r="I55" s="15">
        <f>IF($A55="","",INDEX(SPI!$B$1:$I$931,$A55+(3*$B$1+2)*H$43+1,8))</f>
        <v>7.0253999999999997E-2</v>
      </c>
      <c r="J55" s="15">
        <f>IF($A55="","",INDEX(SPI!$B$1:$I$931,$A55+(3*$B$1+2)*J$43+1,7))</f>
        <v>3.6368000000000001E-4</v>
      </c>
      <c r="K55" s="15">
        <f>IF($A55="","",INDEX(SPI!$B$1:$I$931,$A55+(3*$B$1+2)*J$43+1,8))</f>
        <v>-9.0889999999999999E-3</v>
      </c>
      <c r="L55" s="15">
        <f>IF($A55="","",INDEX(SPI!$B$1:$I$931,$A55+(3*$B$1+2)*L$43+1,7))</f>
        <v>1.5904999999999999E-2</v>
      </c>
      <c r="M55" s="15">
        <f>IF($A55="","",INDEX(SPI!$B$1:$I$931,$A55+(3*$B$1+2)*L$43+1,8))</f>
        <v>9.9934999999999998E-4</v>
      </c>
      <c r="N55" s="15">
        <f>IF($A55="","",INDEX(SPI!$B$1:$I$931,$A55+(3*$B$1+2)*N$43+1,7))</f>
        <v>-1.389E-2</v>
      </c>
      <c r="O55" s="15">
        <f>IF($A55="","",INDEX(SPI!$B$1:$I$931,$A55+(3*$B$1+2)*N$43+1,8))</f>
        <v>5.0825999999999996E-3</v>
      </c>
      <c r="P55" s="15">
        <f>IF($A55="","",INDEX(SPI!$B$1:$I$931,$A55+(3*$B$1+2)*P$43+1,7))</f>
        <v>0</v>
      </c>
      <c r="Q55" s="15">
        <f>IF($A55="","",INDEX(SPI!$B$1:$I$931,$A55+(3*$B$1+2)*P$43+1,8))</f>
        <v>0</v>
      </c>
      <c r="R55" s="15">
        <f>IF($A55="","",INDEX(SPI!$B$1:$I$931,$A55+(3*$B$1+2)*R$43+1,7))</f>
        <v>0</v>
      </c>
      <c r="S55" s="15">
        <f>IF($A55="","",INDEX(SPI!$B$1:$I$931,$A55+(3*$B$1+2)*R$43+1,8))</f>
        <v>0</v>
      </c>
      <c r="T55" s="15">
        <f>IF($A55="","",INDEX(SPI!$B$1:$I$931,$A55+(3*$B$1+2)*T$43+1,7))</f>
        <v>0</v>
      </c>
      <c r="U55" s="15">
        <f>IF($A55="","",INDEX(SPI!$B$1:$I$931,$A55+(3*$B$1+2)*T$43+1,8))</f>
        <v>0</v>
      </c>
      <c r="V55" s="15">
        <f>IF($A55="","",INDEX(SPI!$B$1:$I$931,$A55+(3*$B$1+2)*V$43+1,7))</f>
        <v>0</v>
      </c>
      <c r="W55" s="15">
        <f>IF($A55="","",INDEX(SPI!$B$1:$I$931,$A55+(3*$B$1+2)*V$43+1,8))</f>
        <v>0</v>
      </c>
      <c r="X55" s="15">
        <f>IF($A55="","",INDEX(SPI!$B$1:$I$931,$A55+(3*$B$1+2)*X$43+1,7))</f>
        <v>0</v>
      </c>
      <c r="Y55" s="15">
        <f>IF($A55="","",INDEX(SPI!$B$1:$I$931,$A55+(3*$B$1+2)*X$43+1,8))</f>
        <v>0</v>
      </c>
      <c r="Z55" s="15">
        <f>IF($A55="","",INDEX(SPI!$B$1:$I$931,$A55+(3*$B$1+2)*Z$43+1,7))</f>
        <v>0</v>
      </c>
      <c r="AA55" s="15">
        <f>IF($A55="","",INDEX(SPI!$B$1:$I$931,$A55+(3*$B$1+2)*Z$43+1,8))</f>
        <v>0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5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1.9289000000000001E-2</v>
      </c>
      <c r="E56" s="14">
        <f>IF($A56="","",INDEX(SPI!$B$1:$I$931,$A56+(3*$B$1+2)*D$43+1,8))</f>
        <v>-0.5474</v>
      </c>
      <c r="F56" s="14">
        <f>IF($A56="","",INDEX(SPI!$B$1:$I$931,$A56+(3*$B$1+2)*F$43+1,7))</f>
        <v>7.2889999999999997</v>
      </c>
      <c r="G56" s="14">
        <f>IF($A56="","",INDEX(SPI!$B$1:$I$931,$A56+(3*$B$1+2)*F$43+1,8))</f>
        <v>0.42519000000000001</v>
      </c>
      <c r="H56" s="14">
        <f>IF($A56="","",INDEX(SPI!$B$1:$I$931,$A56+(3*$B$1+2)*H$43+1,7))</f>
        <v>-0.49270000000000003</v>
      </c>
      <c r="I56" s="14">
        <f>IF($A56="","",INDEX(SPI!$B$1:$I$931,$A56+(3*$B$1+2)*H$43+1,8))</f>
        <v>0.17943999999999999</v>
      </c>
      <c r="J56" s="14">
        <f>IF($A56="","",INDEX(SPI!$B$1:$I$931,$A56+(3*$B$1+2)*J$43+1,7))</f>
        <v>3.5829E-3</v>
      </c>
      <c r="K56" s="14">
        <f>IF($A56="","",INDEX(SPI!$B$1:$I$931,$A56+(3*$B$1+2)*J$43+1,8))</f>
        <v>-8.9550000000000005E-2</v>
      </c>
      <c r="L56" s="14">
        <f>IF($A56="","",INDEX(SPI!$B$1:$I$931,$A56+(3*$B$1+2)*L$43+1,7))</f>
        <v>0.92220000000000002</v>
      </c>
      <c r="M56" s="14">
        <f>IF($A56="","",INDEX(SPI!$B$1:$I$931,$A56+(3*$B$1+2)*L$43+1,8))</f>
        <v>5.7945000000000003E-2</v>
      </c>
      <c r="N56" s="14">
        <f>IF($A56="","",INDEX(SPI!$B$1:$I$931,$A56+(3*$B$1+2)*N$43+1,7))</f>
        <v>-5.7570000000000003E-2</v>
      </c>
      <c r="O56" s="14">
        <f>IF($A56="","",INDEX(SPI!$B$1:$I$931,$A56+(3*$B$1+2)*N$43+1,8))</f>
        <v>2.1065E-2</v>
      </c>
      <c r="P56" s="14">
        <f>IF($A56="","",INDEX(SPI!$B$1:$I$931,$A56+(3*$B$1+2)*P$43+1,7))</f>
        <v>0</v>
      </c>
      <c r="Q56" s="14">
        <f>IF($A56="","",INDEX(SPI!$B$1:$I$931,$A56+(3*$B$1+2)*P$43+1,8))</f>
        <v>0</v>
      </c>
      <c r="R56" s="14">
        <f>IF($A56="","",INDEX(SPI!$B$1:$I$931,$A56+(3*$B$1+2)*R$43+1,7))</f>
        <v>0</v>
      </c>
      <c r="S56" s="14">
        <f>IF($A56="","",INDEX(SPI!$B$1:$I$931,$A56+(3*$B$1+2)*R$43+1,8))</f>
        <v>0</v>
      </c>
      <c r="T56" s="14">
        <f>IF($A56="","",INDEX(SPI!$B$1:$I$931,$A56+(3*$B$1+2)*T$43+1,7))</f>
        <v>0</v>
      </c>
      <c r="U56" s="14">
        <f>IF($A56="","",INDEX(SPI!$B$1:$I$931,$A56+(3*$B$1+2)*T$43+1,8))</f>
        <v>0</v>
      </c>
      <c r="V56" s="14">
        <f>IF($A56="","",INDEX(SPI!$B$1:$I$931,$A56+(3*$B$1+2)*V$43+1,7))</f>
        <v>0</v>
      </c>
      <c r="W56" s="14">
        <f>IF($A56="","",INDEX(SPI!$B$1:$I$931,$A56+(3*$B$1+2)*V$43+1,8))</f>
        <v>0</v>
      </c>
      <c r="X56" s="14">
        <f>IF($A56="","",INDEX(SPI!$B$1:$I$931,$A56+(3*$B$1+2)*X$43+1,7))</f>
        <v>0</v>
      </c>
      <c r="Y56" s="14">
        <f>IF($A56="","",INDEX(SPI!$B$1:$I$931,$A56+(3*$B$1+2)*X$43+1,8))</f>
        <v>0</v>
      </c>
      <c r="Z56" s="14">
        <f>IF($A56="","",INDEX(SPI!$B$1:$I$931,$A56+(3*$B$1+2)*Z$43+1,7))</f>
        <v>0</v>
      </c>
      <c r="AA56" s="14">
        <f>IF($A56="","",INDEX(SPI!$B$1:$I$931,$A56+(3*$B$1+2)*Z$43+1,8))</f>
        <v>0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5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-0.27600000000000002</v>
      </c>
      <c r="E57" s="14">
        <f>IF($A57="","",INDEX(SPI!$B$1:$I$931,$A57+(3*$B$1+2)*D$43+1,8))</f>
        <v>7.8338999999999999</v>
      </c>
      <c r="F57" s="14">
        <f>IF($A57="","",INDEX(SPI!$B$1:$I$931,$A57+(3*$B$1+2)*F$43+1,7))</f>
        <v>-2.1429999999999998</v>
      </c>
      <c r="G57" s="14">
        <f>IF($A57="","",INDEX(SPI!$B$1:$I$931,$A57+(3*$B$1+2)*F$43+1,8))</f>
        <v>-0.125</v>
      </c>
      <c r="H57" s="14">
        <f>IF($A57="","",INDEX(SPI!$B$1:$I$931,$A57+(3*$B$1+2)*H$43+1,7))</f>
        <v>2.1339000000000001</v>
      </c>
      <c r="I57" s="14">
        <f>IF($A57="","",INDEX(SPI!$B$1:$I$931,$A57+(3*$B$1+2)*H$43+1,8))</f>
        <v>-0.77710000000000001</v>
      </c>
      <c r="J57" s="14">
        <f>IF($A57="","",INDEX(SPI!$B$1:$I$931,$A57+(3*$B$1+2)*J$43+1,7))</f>
        <v>-4.2610000000000002E-2</v>
      </c>
      <c r="K57" s="14">
        <f>IF($A57="","",INDEX(SPI!$B$1:$I$931,$A57+(3*$B$1+2)*J$43+1,8))</f>
        <v>1.0648</v>
      </c>
      <c r="L57" s="14">
        <f>IF($A57="","",INDEX(SPI!$B$1:$I$931,$A57+(3*$B$1+2)*L$43+1,7))</f>
        <v>-0.26219999999999999</v>
      </c>
      <c r="M57" s="14">
        <f>IF($A57="","",INDEX(SPI!$B$1:$I$931,$A57+(3*$B$1+2)*L$43+1,8))</f>
        <v>-1.6469999999999999E-2</v>
      </c>
      <c r="N57" s="14">
        <f>IF($A57="","",INDEX(SPI!$B$1:$I$931,$A57+(3*$B$1+2)*N$43+1,7))</f>
        <v>0.24912000000000001</v>
      </c>
      <c r="O57" s="14">
        <f>IF($A57="","",INDEX(SPI!$B$1:$I$931,$A57+(3*$B$1+2)*N$43+1,8))</f>
        <v>-9.1160000000000005E-2</v>
      </c>
      <c r="P57" s="14">
        <f>IF($A57="","",INDEX(SPI!$B$1:$I$931,$A57+(3*$B$1+2)*P$43+1,7))</f>
        <v>0</v>
      </c>
      <c r="Q57" s="14">
        <f>IF($A57="","",INDEX(SPI!$B$1:$I$931,$A57+(3*$B$1+2)*P$43+1,8))</f>
        <v>0</v>
      </c>
      <c r="R57" s="14">
        <f>IF($A57="","",INDEX(SPI!$B$1:$I$931,$A57+(3*$B$1+2)*R$43+1,7))</f>
        <v>0</v>
      </c>
      <c r="S57" s="14">
        <f>IF($A57="","",INDEX(SPI!$B$1:$I$931,$A57+(3*$B$1+2)*R$43+1,8))</f>
        <v>0</v>
      </c>
      <c r="T57" s="14">
        <f>IF($A57="","",INDEX(SPI!$B$1:$I$931,$A57+(3*$B$1+2)*T$43+1,7))</f>
        <v>0</v>
      </c>
      <c r="U57" s="14">
        <f>IF($A57="","",INDEX(SPI!$B$1:$I$931,$A57+(3*$B$1+2)*T$43+1,8))</f>
        <v>0</v>
      </c>
      <c r="V57" s="14">
        <f>IF($A57="","",INDEX(SPI!$B$1:$I$931,$A57+(3*$B$1+2)*V$43+1,7))</f>
        <v>0</v>
      </c>
      <c r="W57" s="14">
        <f>IF($A57="","",INDEX(SPI!$B$1:$I$931,$A57+(3*$B$1+2)*V$43+1,8))</f>
        <v>0</v>
      </c>
      <c r="X57" s="14">
        <f>IF($A57="","",INDEX(SPI!$B$1:$I$931,$A57+(3*$B$1+2)*X$43+1,7))</f>
        <v>0</v>
      </c>
      <c r="Y57" s="14">
        <f>IF($A57="","",INDEX(SPI!$B$1:$I$931,$A57+(3*$B$1+2)*X$43+1,8))</f>
        <v>0</v>
      </c>
      <c r="Z57" s="14">
        <f>IF($A57="","",INDEX(SPI!$B$1:$I$931,$A57+(3*$B$1+2)*Z$43+1,7))</f>
        <v>0</v>
      </c>
      <c r="AA57" s="14">
        <f>IF($A57="","",INDEX(SPI!$B$1:$I$931,$A57+(3*$B$1+2)*Z$43+1,8))</f>
        <v>0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5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1.6475000000000001E-3</v>
      </c>
      <c r="E58" s="15">
        <f>IF($A58="","",INDEX(SPI!$B$1:$I$931,$A58+(3*$B$1+2)*D$43+1,8))</f>
        <v>-4.6760000000000003E-2</v>
      </c>
      <c r="F58" s="15">
        <f>IF($A58="","",INDEX(SPI!$B$1:$I$931,$A58+(3*$B$1+2)*F$43+1,7))</f>
        <v>0.14176</v>
      </c>
      <c r="G58" s="15">
        <f>IF($A58="","",INDEX(SPI!$B$1:$I$931,$A58+(3*$B$1+2)*F$43+1,8))</f>
        <v>8.2693000000000003E-3</v>
      </c>
      <c r="H58" s="15">
        <f>IF($A58="","",INDEX(SPI!$B$1:$I$931,$A58+(3*$B$1+2)*H$43+1,7))</f>
        <v>-0.12740000000000001</v>
      </c>
      <c r="I58" s="15">
        <f>IF($A58="","",INDEX(SPI!$B$1:$I$931,$A58+(3*$B$1+2)*H$43+1,8))</f>
        <v>4.6390000000000001E-2</v>
      </c>
      <c r="J58" s="15">
        <f>IF($A58="","",INDEX(SPI!$B$1:$I$931,$A58+(3*$B$1+2)*J$43+1,7))</f>
        <v>3.2006999999999999E-4</v>
      </c>
      <c r="K58" s="15">
        <f>IF($A58="","",INDEX(SPI!$B$1:$I$931,$A58+(3*$B$1+2)*J$43+1,8))</f>
        <v>-7.9989999999999992E-3</v>
      </c>
      <c r="L58" s="15">
        <f>IF($A58="","",INDEX(SPI!$B$1:$I$931,$A58+(3*$B$1+2)*L$43+1,7))</f>
        <v>1.7739000000000001E-2</v>
      </c>
      <c r="M58" s="15">
        <f>IF($A58="","",INDEX(SPI!$B$1:$I$931,$A58+(3*$B$1+2)*L$43+1,8))</f>
        <v>1.1146000000000001E-3</v>
      </c>
      <c r="N58" s="15">
        <f>IF($A58="","",INDEX(SPI!$B$1:$I$931,$A58+(3*$B$1+2)*N$43+1,7))</f>
        <v>-1.4930000000000001E-2</v>
      </c>
      <c r="O58" s="15">
        <f>IF($A58="","",INDEX(SPI!$B$1:$I$931,$A58+(3*$B$1+2)*N$43+1,8))</f>
        <v>5.463E-3</v>
      </c>
      <c r="P58" s="15">
        <f>IF($A58="","",INDEX(SPI!$B$1:$I$931,$A58+(3*$B$1+2)*P$43+1,7))</f>
        <v>0</v>
      </c>
      <c r="Q58" s="15">
        <f>IF($A58="","",INDEX(SPI!$B$1:$I$931,$A58+(3*$B$1+2)*P$43+1,8))</f>
        <v>0</v>
      </c>
      <c r="R58" s="15">
        <f>IF($A58="","",INDEX(SPI!$B$1:$I$931,$A58+(3*$B$1+2)*R$43+1,7))</f>
        <v>0</v>
      </c>
      <c r="S58" s="15">
        <f>IF($A58="","",INDEX(SPI!$B$1:$I$931,$A58+(3*$B$1+2)*R$43+1,8))</f>
        <v>0</v>
      </c>
      <c r="T58" s="15">
        <f>IF($A58="","",INDEX(SPI!$B$1:$I$931,$A58+(3*$B$1+2)*T$43+1,7))</f>
        <v>0</v>
      </c>
      <c r="U58" s="15">
        <f>IF($A58="","",INDEX(SPI!$B$1:$I$931,$A58+(3*$B$1+2)*T$43+1,8))</f>
        <v>0</v>
      </c>
      <c r="V58" s="15">
        <f>IF($A58="","",INDEX(SPI!$B$1:$I$931,$A58+(3*$B$1+2)*V$43+1,7))</f>
        <v>0</v>
      </c>
      <c r="W58" s="15">
        <f>IF($A58="","",INDEX(SPI!$B$1:$I$931,$A58+(3*$B$1+2)*V$43+1,8))</f>
        <v>0</v>
      </c>
      <c r="X58" s="15">
        <f>IF($A58="","",INDEX(SPI!$B$1:$I$931,$A58+(3*$B$1+2)*X$43+1,7))</f>
        <v>0</v>
      </c>
      <c r="Y58" s="15">
        <f>IF($A58="","",INDEX(SPI!$B$1:$I$931,$A58+(3*$B$1+2)*X$43+1,8))</f>
        <v>0</v>
      </c>
      <c r="Z58" s="15">
        <f>IF($A58="","",INDEX(SPI!$B$1:$I$931,$A58+(3*$B$1+2)*Z$43+1,7))</f>
        <v>0</v>
      </c>
      <c r="AA58" s="15">
        <f>IF($A58="","",INDEX(SPI!$B$1:$I$931,$A58+(3*$B$1+2)*Z$43+1,8))</f>
        <v>0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5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7.5310000000000004E-3</v>
      </c>
      <c r="E59" s="14">
        <f>IF($A59="","",INDEX(SPI!$B$1:$I$931,$A59+(3*$B$1+2)*D$43+1,8))</f>
        <v>-0.2137</v>
      </c>
      <c r="F59" s="14">
        <f>IF($A59="","",INDEX(SPI!$B$1:$I$931,$A59+(3*$B$1+2)*F$43+1,7))</f>
        <v>3.41</v>
      </c>
      <c r="G59" s="14">
        <f>IF($A59="","",INDEX(SPI!$B$1:$I$931,$A59+(3*$B$1+2)*F$43+1,8))</f>
        <v>0.19891</v>
      </c>
      <c r="H59" s="14">
        <f>IF($A59="","",INDEX(SPI!$B$1:$I$931,$A59+(3*$B$1+2)*H$43+1,7))</f>
        <v>-0.22650000000000001</v>
      </c>
      <c r="I59" s="14">
        <f>IF($A59="","",INDEX(SPI!$B$1:$I$931,$A59+(3*$B$1+2)*H$43+1,8))</f>
        <v>8.2502000000000006E-2</v>
      </c>
      <c r="J59" s="14">
        <f>IF($A59="","",INDEX(SPI!$B$1:$I$931,$A59+(3*$B$1+2)*J$43+1,7))</f>
        <v>1.8121999999999999E-3</v>
      </c>
      <c r="K59" s="14">
        <f>IF($A59="","",INDEX(SPI!$B$1:$I$931,$A59+(3*$B$1+2)*J$43+1,8))</f>
        <v>-4.5289999999999997E-2</v>
      </c>
      <c r="L59" s="14">
        <f>IF($A59="","",INDEX(SPI!$B$1:$I$931,$A59+(3*$B$1+2)*L$43+1,7))</f>
        <v>0.55295000000000005</v>
      </c>
      <c r="M59" s="14">
        <f>IF($A59="","",INDEX(SPI!$B$1:$I$931,$A59+(3*$B$1+2)*L$43+1,8))</f>
        <v>3.4743999999999997E-2</v>
      </c>
      <c r="N59" s="14">
        <f>IF($A59="","",INDEX(SPI!$B$1:$I$931,$A59+(3*$B$1+2)*N$43+1,7))</f>
        <v>-3.4139999999999997E-2</v>
      </c>
      <c r="O59" s="14">
        <f>IF($A59="","",INDEX(SPI!$B$1:$I$931,$A59+(3*$B$1+2)*N$43+1,8))</f>
        <v>1.2494E-2</v>
      </c>
      <c r="P59" s="14">
        <f>IF($A59="","",INDEX(SPI!$B$1:$I$931,$A59+(3*$B$1+2)*P$43+1,7))</f>
        <v>0</v>
      </c>
      <c r="Q59" s="14">
        <f>IF($A59="","",INDEX(SPI!$B$1:$I$931,$A59+(3*$B$1+2)*P$43+1,8))</f>
        <v>0</v>
      </c>
      <c r="R59" s="14">
        <f>IF($A59="","",INDEX(SPI!$B$1:$I$931,$A59+(3*$B$1+2)*R$43+1,7))</f>
        <v>0</v>
      </c>
      <c r="S59" s="14">
        <f>IF($A59="","",INDEX(SPI!$B$1:$I$931,$A59+(3*$B$1+2)*R$43+1,8))</f>
        <v>0</v>
      </c>
      <c r="T59" s="14">
        <f>IF($A59="","",INDEX(SPI!$B$1:$I$931,$A59+(3*$B$1+2)*T$43+1,7))</f>
        <v>0</v>
      </c>
      <c r="U59" s="14">
        <f>IF($A59="","",INDEX(SPI!$B$1:$I$931,$A59+(3*$B$1+2)*T$43+1,8))</f>
        <v>0</v>
      </c>
      <c r="V59" s="14">
        <f>IF($A59="","",INDEX(SPI!$B$1:$I$931,$A59+(3*$B$1+2)*V$43+1,7))</f>
        <v>0</v>
      </c>
      <c r="W59" s="14">
        <f>IF($A59="","",INDEX(SPI!$B$1:$I$931,$A59+(3*$B$1+2)*V$43+1,8))</f>
        <v>0</v>
      </c>
      <c r="X59" s="14">
        <f>IF($A59="","",INDEX(SPI!$B$1:$I$931,$A59+(3*$B$1+2)*X$43+1,7))</f>
        <v>0</v>
      </c>
      <c r="Y59" s="14">
        <f>IF($A59="","",INDEX(SPI!$B$1:$I$931,$A59+(3*$B$1+2)*X$43+1,8))</f>
        <v>0</v>
      </c>
      <c r="Z59" s="14">
        <f>IF($A59="","",INDEX(SPI!$B$1:$I$931,$A59+(3*$B$1+2)*Z$43+1,7))</f>
        <v>0</v>
      </c>
      <c r="AA59" s="14">
        <f>IF($A59="","",INDEX(SPI!$B$1:$I$931,$A59+(3*$B$1+2)*Z$43+1,8))</f>
        <v>0</v>
      </c>
      <c r="AB59" s="14">
        <f>IF($A59="","",INDEX(SPI!$B$1:$I$931,$A59+(3*$B$1+2)*AB$43+1,7))</f>
        <v>0</v>
      </c>
      <c r="AC59" s="14">
        <f>IF($A59="","",INDEX(SPI!$B$1:$I$931,$A59+(3*$B$1+2)*AB$43+1,8))</f>
        <v>0</v>
      </c>
      <c r="AD59" s="14">
        <f>IF($A59="","",INDEX(SPI!$B$1:$I$931,$A59+(3*$B$1+2)*AD$43+1,7))</f>
        <v>0</v>
      </c>
      <c r="AE59" s="14">
        <f>IF($A59="","",INDEX(SPI!$B$1:$I$931,$A59+(3*$B$1+2)*AD$43+1,8))</f>
        <v>0</v>
      </c>
      <c r="AF59" s="14">
        <f>IF($A59="","",INDEX(SPI!$B$1:$I$931,$A59+(3*$B$1+2)*AF$43+1,7))</f>
        <v>0</v>
      </c>
      <c r="AG59" s="14">
        <f>IF($A59="","",INDEX(SPI!$B$1:$I$931,$A59+(3*$B$1+2)*AF$43+1,8))</f>
        <v>0</v>
      </c>
      <c r="AH59" s="14">
        <f>IF($A59="","",INDEX(SPI!$B$1:$I$931,$A59+(3*$B$1+2)*AH$43+1,7))</f>
        <v>0</v>
      </c>
      <c r="AI59" s="14">
        <f>IF($A59="","",INDEX(SPI!$B$1:$I$931,$A59+(3*$B$1+2)*AH$43+1,8))</f>
        <v>0</v>
      </c>
      <c r="AJ59" s="14">
        <f>IF($A59="","",INDEX(SPI!$B$1:$I$931,$A59+(3*$B$1+2)*AJ$43+1,7))</f>
        <v>0</v>
      </c>
      <c r="AK59" s="14">
        <f>IF($A59="","",INDEX(SPI!$B$1:$I$931,$A59+(3*$B$1+2)*AJ$43+1,8))</f>
        <v>0</v>
      </c>
      <c r="AL59" s="14">
        <f>IF($A59="","",INDEX(SPI!$B$1:$I$931,$A59+(3*$B$1+2)*AL$43+1,7))</f>
        <v>0</v>
      </c>
      <c r="AM59" s="14">
        <f>IF($A59="","",INDEX(SPI!$B$1:$I$931,$A59+(3*$B$1+2)*AL$43+1,8))</f>
        <v>0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5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-0.12479999999999999</v>
      </c>
      <c r="E60" s="14">
        <f>IF($A60="","",INDEX(SPI!$B$1:$I$931,$A60+(3*$B$1+2)*D$43+1,8))</f>
        <v>3.5424000000000002</v>
      </c>
      <c r="F60" s="14">
        <f>IF($A60="","",INDEX(SPI!$B$1:$I$931,$A60+(3*$B$1+2)*F$43+1,7))</f>
        <v>-0.99650000000000005</v>
      </c>
      <c r="G60" s="14">
        <f>IF($A60="","",INDEX(SPI!$B$1:$I$931,$A60+(3*$B$1+2)*F$43+1,8))</f>
        <v>-5.8130000000000001E-2</v>
      </c>
      <c r="H60" s="14">
        <f>IF($A60="","",INDEX(SPI!$B$1:$I$931,$A60+(3*$B$1+2)*H$43+1,7))</f>
        <v>0.95601999999999998</v>
      </c>
      <c r="I60" s="14">
        <f>IF($A60="","",INDEX(SPI!$B$1:$I$931,$A60+(3*$B$1+2)*H$43+1,8))</f>
        <v>-0.34820000000000001</v>
      </c>
      <c r="J60" s="14">
        <f>IF($A60="","",INDEX(SPI!$B$1:$I$931,$A60+(3*$B$1+2)*J$43+1,7))</f>
        <v>-2.4590000000000001E-2</v>
      </c>
      <c r="K60" s="14">
        <f>IF($A60="","",INDEX(SPI!$B$1:$I$931,$A60+(3*$B$1+2)*J$43+1,8))</f>
        <v>0.61460000000000004</v>
      </c>
      <c r="L60" s="14">
        <f>IF($A60="","",INDEX(SPI!$B$1:$I$931,$A60+(3*$B$1+2)*L$43+1,7))</f>
        <v>-0.15670000000000001</v>
      </c>
      <c r="M60" s="14">
        <f>IF($A60="","",INDEX(SPI!$B$1:$I$931,$A60+(3*$B$1+2)*L$43+1,8))</f>
        <v>-9.8480000000000009E-3</v>
      </c>
      <c r="N60" s="14">
        <f>IF($A60="","",INDEX(SPI!$B$1:$I$931,$A60+(3*$B$1+2)*N$43+1,7))</f>
        <v>0.14216999999999999</v>
      </c>
      <c r="O60" s="14">
        <f>IF($A60="","",INDEX(SPI!$B$1:$I$931,$A60+(3*$B$1+2)*N$43+1,8))</f>
        <v>-5.2019999999999997E-2</v>
      </c>
      <c r="P60" s="14">
        <f>IF($A60="","",INDEX(SPI!$B$1:$I$931,$A60+(3*$B$1+2)*P$43+1,7))</f>
        <v>0</v>
      </c>
      <c r="Q60" s="14">
        <f>IF($A60="","",INDEX(SPI!$B$1:$I$931,$A60+(3*$B$1+2)*P$43+1,8))</f>
        <v>0</v>
      </c>
      <c r="R60" s="14">
        <f>IF($A60="","",INDEX(SPI!$B$1:$I$931,$A60+(3*$B$1+2)*R$43+1,7))</f>
        <v>0</v>
      </c>
      <c r="S60" s="14">
        <f>IF($A60="","",INDEX(SPI!$B$1:$I$931,$A60+(3*$B$1+2)*R$43+1,8))</f>
        <v>0</v>
      </c>
      <c r="T60" s="14">
        <f>IF($A60="","",INDEX(SPI!$B$1:$I$931,$A60+(3*$B$1+2)*T$43+1,7))</f>
        <v>0</v>
      </c>
      <c r="U60" s="14">
        <f>IF($A60="","",INDEX(SPI!$B$1:$I$931,$A60+(3*$B$1+2)*T$43+1,8))</f>
        <v>0</v>
      </c>
      <c r="V60" s="14">
        <f>IF($A60="","",INDEX(SPI!$B$1:$I$931,$A60+(3*$B$1+2)*V$43+1,7))</f>
        <v>0</v>
      </c>
      <c r="W60" s="14">
        <f>IF($A60="","",INDEX(SPI!$B$1:$I$931,$A60+(3*$B$1+2)*V$43+1,8))</f>
        <v>0</v>
      </c>
      <c r="X60" s="14">
        <f>IF($A60="","",INDEX(SPI!$B$1:$I$931,$A60+(3*$B$1+2)*X$43+1,7))</f>
        <v>0</v>
      </c>
      <c r="Y60" s="14">
        <f>IF($A60="","",INDEX(SPI!$B$1:$I$931,$A60+(3*$B$1+2)*X$43+1,8))</f>
        <v>0</v>
      </c>
      <c r="Z60" s="14">
        <f>IF($A60="","",INDEX(SPI!$B$1:$I$931,$A60+(3*$B$1+2)*Z$43+1,7))</f>
        <v>0</v>
      </c>
      <c r="AA60" s="14">
        <f>IF($A60="","",INDEX(SPI!$B$1:$I$931,$A60+(3*$B$1+2)*Z$43+1,8))</f>
        <v>0</v>
      </c>
      <c r="AB60" s="14">
        <f>IF($A60="","",INDEX(SPI!$B$1:$I$931,$A60+(3*$B$1+2)*AB$43+1,7))</f>
        <v>0</v>
      </c>
      <c r="AC60" s="14">
        <f>IF($A60="","",INDEX(SPI!$B$1:$I$931,$A60+(3*$B$1+2)*AB$43+1,8))</f>
        <v>0</v>
      </c>
      <c r="AD60" s="14">
        <f>IF($A60="","",INDEX(SPI!$B$1:$I$931,$A60+(3*$B$1+2)*AD$43+1,7))</f>
        <v>0</v>
      </c>
      <c r="AE60" s="14">
        <f>IF($A60="","",INDEX(SPI!$B$1:$I$931,$A60+(3*$B$1+2)*AD$43+1,8))</f>
        <v>0</v>
      </c>
      <c r="AF60" s="14">
        <f>IF($A60="","",INDEX(SPI!$B$1:$I$931,$A60+(3*$B$1+2)*AF$43+1,7))</f>
        <v>0</v>
      </c>
      <c r="AG60" s="14">
        <f>IF($A60="","",INDEX(SPI!$B$1:$I$931,$A60+(3*$B$1+2)*AF$43+1,8))</f>
        <v>0</v>
      </c>
      <c r="AH60" s="14">
        <f>IF($A60="","",INDEX(SPI!$B$1:$I$931,$A60+(3*$B$1+2)*AH$43+1,7))</f>
        <v>0</v>
      </c>
      <c r="AI60" s="14">
        <f>IF($A60="","",INDEX(SPI!$B$1:$I$931,$A60+(3*$B$1+2)*AH$43+1,8))</f>
        <v>0</v>
      </c>
      <c r="AJ60" s="14">
        <f>IF($A60="","",INDEX(SPI!$B$1:$I$931,$A60+(3*$B$1+2)*AJ$43+1,7))</f>
        <v>0</v>
      </c>
      <c r="AK60" s="14">
        <f>IF($A60="","",INDEX(SPI!$B$1:$I$931,$A60+(3*$B$1+2)*AJ$43+1,8))</f>
        <v>0</v>
      </c>
      <c r="AL60" s="14">
        <f>IF($A60="","",INDEX(SPI!$B$1:$I$931,$A60+(3*$B$1+2)*AL$43+1,7))</f>
        <v>0</v>
      </c>
      <c r="AM60" s="14">
        <f>IF($A60="","",INDEX(SPI!$B$1:$I$931,$A60+(3*$B$1+2)*AL$43+1,8))</f>
        <v>0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5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5.5672000000000002E-4</v>
      </c>
      <c r="E61" s="15">
        <f>IF($A61="","",INDEX(SPI!$B$1:$I$931,$A61+(3*$B$1+2)*D$43+1,8))</f>
        <v>-1.5800000000000002E-2</v>
      </c>
      <c r="F61" s="15">
        <f>IF($A61="","",INDEX(SPI!$B$1:$I$931,$A61+(3*$B$1+2)*F$43+1,7))</f>
        <v>6.7007999999999998E-2</v>
      </c>
      <c r="G61" s="15">
        <f>IF($A61="","",INDEX(SPI!$B$1:$I$931,$A61+(3*$B$1+2)*F$43+1,8))</f>
        <v>3.9087999999999996E-3</v>
      </c>
      <c r="H61" s="15">
        <f>IF($A61="","",INDEX(SPI!$B$1:$I$931,$A61+(3*$B$1+2)*H$43+1,7))</f>
        <v>-5.8119999999999998E-2</v>
      </c>
      <c r="I61" s="15">
        <f>IF($A61="","",INDEX(SPI!$B$1:$I$931,$A61+(3*$B$1+2)*H$43+1,8))</f>
        <v>2.1165E-2</v>
      </c>
      <c r="J61" s="15">
        <f>IF($A61="","",INDEX(SPI!$B$1:$I$931,$A61+(3*$B$1+2)*J$43+1,7))</f>
        <v>1.4341000000000001E-4</v>
      </c>
      <c r="K61" s="15">
        <f>IF($A61="","",INDEX(SPI!$B$1:$I$931,$A61+(3*$B$1+2)*J$43+1,8))</f>
        <v>-3.5839999999999999E-3</v>
      </c>
      <c r="L61" s="15">
        <f>IF($A61="","",INDEX(SPI!$B$1:$I$931,$A61+(3*$B$1+2)*L$43+1,7))</f>
        <v>1.0817E-2</v>
      </c>
      <c r="M61" s="15">
        <f>IF($A61="","",INDEX(SPI!$B$1:$I$931,$A61+(3*$B$1+2)*L$43+1,8))</f>
        <v>6.7966000000000001E-4</v>
      </c>
      <c r="N61" s="15">
        <f>IF($A61="","",INDEX(SPI!$B$1:$I$931,$A61+(3*$B$1+2)*N$43+1,7))</f>
        <v>-8.7299999999999999E-3</v>
      </c>
      <c r="O61" s="15">
        <f>IF($A61="","",INDEX(SPI!$B$1:$I$931,$A61+(3*$B$1+2)*N$43+1,8))</f>
        <v>3.1944999999999999E-3</v>
      </c>
      <c r="P61" s="15">
        <f>IF($A61="","",INDEX(SPI!$B$1:$I$931,$A61+(3*$B$1+2)*P$43+1,7))</f>
        <v>0</v>
      </c>
      <c r="Q61" s="15">
        <f>IF($A61="","",INDEX(SPI!$B$1:$I$931,$A61+(3*$B$1+2)*P$43+1,8))</f>
        <v>0</v>
      </c>
      <c r="R61" s="15">
        <f>IF($A61="","",INDEX(SPI!$B$1:$I$931,$A61+(3*$B$1+2)*R$43+1,7))</f>
        <v>0</v>
      </c>
      <c r="S61" s="15">
        <f>IF($A61="","",INDEX(SPI!$B$1:$I$931,$A61+(3*$B$1+2)*R$43+1,8))</f>
        <v>0</v>
      </c>
      <c r="T61" s="15">
        <f>IF($A61="","",INDEX(SPI!$B$1:$I$931,$A61+(3*$B$1+2)*T$43+1,7))</f>
        <v>0</v>
      </c>
      <c r="U61" s="15">
        <f>IF($A61="","",INDEX(SPI!$B$1:$I$931,$A61+(3*$B$1+2)*T$43+1,8))</f>
        <v>0</v>
      </c>
      <c r="V61" s="15">
        <f>IF($A61="","",INDEX(SPI!$B$1:$I$931,$A61+(3*$B$1+2)*V$43+1,7))</f>
        <v>0</v>
      </c>
      <c r="W61" s="15">
        <f>IF($A61="","",INDEX(SPI!$B$1:$I$931,$A61+(3*$B$1+2)*V$43+1,8))</f>
        <v>0</v>
      </c>
      <c r="X61" s="15">
        <f>IF($A61="","",INDEX(SPI!$B$1:$I$931,$A61+(3*$B$1+2)*X$43+1,7))</f>
        <v>0</v>
      </c>
      <c r="Y61" s="15">
        <f>IF($A61="","",INDEX(SPI!$B$1:$I$931,$A61+(3*$B$1+2)*X$43+1,8))</f>
        <v>0</v>
      </c>
      <c r="Z61" s="15">
        <f>IF($A61="","",INDEX(SPI!$B$1:$I$931,$A61+(3*$B$1+2)*Z$43+1,7))</f>
        <v>0</v>
      </c>
      <c r="AA61" s="15">
        <f>IF($A61="","",INDEX(SPI!$B$1:$I$931,$A61+(3*$B$1+2)*Z$43+1,8))</f>
        <v>0</v>
      </c>
      <c r="AB61" s="15">
        <f>IF($A61="","",INDEX(SPI!$B$1:$I$931,$A61+(3*$B$1+2)*AB$43+1,7))</f>
        <v>0</v>
      </c>
      <c r="AC61" s="15">
        <f>IF($A61="","",INDEX(SPI!$B$1:$I$931,$A61+(3*$B$1+2)*AB$43+1,8))</f>
        <v>0</v>
      </c>
      <c r="AD61" s="15">
        <f>IF($A61="","",INDEX(SPI!$B$1:$I$931,$A61+(3*$B$1+2)*AD$43+1,7))</f>
        <v>0</v>
      </c>
      <c r="AE61" s="15">
        <f>IF($A61="","",INDEX(SPI!$B$1:$I$931,$A61+(3*$B$1+2)*AD$43+1,8))</f>
        <v>0</v>
      </c>
      <c r="AF61" s="15">
        <f>IF($A61="","",INDEX(SPI!$B$1:$I$931,$A61+(3*$B$1+2)*AF$43+1,7))</f>
        <v>0</v>
      </c>
      <c r="AG61" s="15">
        <f>IF($A61="","",INDEX(SPI!$B$1:$I$931,$A61+(3*$B$1+2)*AF$43+1,8))</f>
        <v>0</v>
      </c>
      <c r="AH61" s="15">
        <f>IF($A61="","",INDEX(SPI!$B$1:$I$931,$A61+(3*$B$1+2)*AH$43+1,7))</f>
        <v>0</v>
      </c>
      <c r="AI61" s="15">
        <f>IF($A61="","",INDEX(SPI!$B$1:$I$931,$A61+(3*$B$1+2)*AH$43+1,8))</f>
        <v>0</v>
      </c>
      <c r="AJ61" s="15">
        <f>IF($A61="","",INDEX(SPI!$B$1:$I$931,$A61+(3*$B$1+2)*AJ$43+1,7))</f>
        <v>0</v>
      </c>
      <c r="AK61" s="15">
        <f>IF($A61="","",INDEX(SPI!$B$1:$I$931,$A61+(3*$B$1+2)*AJ$43+1,8))</f>
        <v>0</v>
      </c>
      <c r="AL61" s="15">
        <f>IF($A61="","",INDEX(SPI!$B$1:$I$931,$A61+(3*$B$1+2)*AL$43+1,7))</f>
        <v>0</v>
      </c>
      <c r="AM61" s="15">
        <f>IF($A61="","",INDEX(SPI!$B$1:$I$931,$A61+(3*$B$1+2)*AL$43+1,8))</f>
        <v>0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5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5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5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5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5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5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5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5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5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5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5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5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opLeftCell="A7" workbookViewId="0">
      <selection activeCell="E19" sqref="E19"/>
    </sheetView>
  </sheetViews>
  <sheetFormatPr defaultColWidth="9.109375" defaultRowHeight="13.2" x14ac:dyDescent="0.25"/>
  <cols>
    <col min="1" max="16384" width="9.109375" style="1"/>
  </cols>
  <sheetData>
    <row r="1" spans="1:14" x14ac:dyDescent="0.25">
      <c r="A1" s="1" t="s">
        <v>21</v>
      </c>
      <c r="B1" s="1">
        <f>SPI!D2</f>
        <v>6</v>
      </c>
    </row>
    <row r="3" spans="1:14" x14ac:dyDescent="0.25">
      <c r="A3" s="10" t="s">
        <v>25</v>
      </c>
      <c r="D3" s="6" t="s">
        <v>31</v>
      </c>
      <c r="E3" s="1">
        <f>Dati!B4</f>
        <v>10</v>
      </c>
    </row>
    <row r="4" spans="1:14" x14ac:dyDescent="0.25">
      <c r="D4" s="1">
        <v>1</v>
      </c>
    </row>
    <row r="5" spans="1:14" x14ac:dyDescent="0.25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>triang 9</v>
      </c>
      <c r="K5" s="6" t="str">
        <f t="shared" si="0"/>
        <v>triang 10</v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5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5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5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22.2</v>
      </c>
      <c r="E8" s="3">
        <f t="shared" si="1"/>
        <v>22.2</v>
      </c>
      <c r="F8" s="3">
        <f t="shared" si="1"/>
        <v>32.65</v>
      </c>
      <c r="G8" s="3">
        <f t="shared" si="1"/>
        <v>32.450000000000003</v>
      </c>
      <c r="H8" s="3">
        <f t="shared" si="1"/>
        <v>17.5</v>
      </c>
      <c r="I8" s="3">
        <f t="shared" si="1"/>
        <v>17.5</v>
      </c>
      <c r="J8" s="3">
        <f t="shared" si="1"/>
        <v>13.1</v>
      </c>
      <c r="K8" s="3">
        <f t="shared" si="1"/>
        <v>13.1</v>
      </c>
      <c r="L8" s="3">
        <f t="shared" si="1"/>
        <v>0</v>
      </c>
      <c r="M8" s="3">
        <f t="shared" si="1"/>
        <v>0</v>
      </c>
    </row>
    <row r="9" spans="1:14" x14ac:dyDescent="0.25">
      <c r="A9" s="6" t="s">
        <v>28</v>
      </c>
      <c r="B9" s="3">
        <f>Dati!B9</f>
        <v>0.15</v>
      </c>
      <c r="C9" s="3">
        <f>B11</f>
        <v>10.15</v>
      </c>
      <c r="D9" s="3">
        <f t="shared" ref="D9:M9" si="2">C11</f>
        <v>10.15</v>
      </c>
      <c r="E9" s="3">
        <f t="shared" si="2"/>
        <v>17.149999999999999</v>
      </c>
      <c r="F9" s="3">
        <f t="shared" si="2"/>
        <v>17.149999999999999</v>
      </c>
      <c r="G9" s="3">
        <f t="shared" si="2"/>
        <v>0</v>
      </c>
      <c r="H9" s="3">
        <f t="shared" si="2"/>
        <v>0</v>
      </c>
      <c r="I9" s="3">
        <f t="shared" si="2"/>
        <v>2.65</v>
      </c>
      <c r="J9" s="3">
        <f t="shared" si="2"/>
        <v>2.65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5">
      <c r="A10" s="6" t="s">
        <v>29</v>
      </c>
      <c r="B10" s="3">
        <f>Dati!C8</f>
        <v>0</v>
      </c>
      <c r="C10" s="3">
        <f>Dati!D8</f>
        <v>22.2</v>
      </c>
      <c r="D10" s="3">
        <f>Dati!E8</f>
        <v>22.2</v>
      </c>
      <c r="E10" s="3">
        <f>Dati!F8</f>
        <v>32.65</v>
      </c>
      <c r="F10" s="3">
        <f>Dati!G8</f>
        <v>32.450000000000003</v>
      </c>
      <c r="G10" s="3">
        <f>Dati!H8</f>
        <v>17.5</v>
      </c>
      <c r="H10" s="3">
        <f>Dati!I8</f>
        <v>17.5</v>
      </c>
      <c r="I10" s="3">
        <f>Dati!J8</f>
        <v>13.1</v>
      </c>
      <c r="J10" s="3">
        <f>Dati!K8</f>
        <v>13.1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5">
      <c r="A11" s="6" t="s">
        <v>30</v>
      </c>
      <c r="B11" s="3">
        <f>Dati!C9</f>
        <v>10.15</v>
      </c>
      <c r="C11" s="3">
        <f>Dati!D9</f>
        <v>10.15</v>
      </c>
      <c r="D11" s="3">
        <f>Dati!E9</f>
        <v>17.149999999999999</v>
      </c>
      <c r="E11" s="3">
        <f>Dati!F9</f>
        <v>17.149999999999999</v>
      </c>
      <c r="F11" s="3">
        <f>Dati!G9</f>
        <v>0</v>
      </c>
      <c r="G11" s="3">
        <f>Dati!H9</f>
        <v>0</v>
      </c>
      <c r="H11" s="3">
        <f>Dati!I9</f>
        <v>2.65</v>
      </c>
      <c r="I11" s="3">
        <f>Dati!J9</f>
        <v>2.65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5">
      <c r="A12" s="6" t="s">
        <v>35</v>
      </c>
      <c r="B12" s="3">
        <f>(B8+B10)/3</f>
        <v>0</v>
      </c>
      <c r="C12" s="3">
        <f t="shared" ref="C12:M12" si="3">(C8+C10)/3</f>
        <v>7.3999999999999995</v>
      </c>
      <c r="D12" s="3">
        <f t="shared" si="3"/>
        <v>14.799999999999999</v>
      </c>
      <c r="E12" s="3">
        <f t="shared" si="3"/>
        <v>18.283333333333331</v>
      </c>
      <c r="F12" s="3">
        <f t="shared" si="3"/>
        <v>21.7</v>
      </c>
      <c r="G12" s="3">
        <f t="shared" si="3"/>
        <v>16.650000000000002</v>
      </c>
      <c r="H12" s="3">
        <f t="shared" si="3"/>
        <v>11.666666666666666</v>
      </c>
      <c r="I12" s="3">
        <f t="shared" si="3"/>
        <v>10.200000000000001</v>
      </c>
      <c r="J12" s="3">
        <f t="shared" si="3"/>
        <v>8.7333333333333325</v>
      </c>
      <c r="K12" s="3">
        <f t="shared" si="3"/>
        <v>4.3666666666666663</v>
      </c>
      <c r="L12" s="3">
        <f t="shared" si="3"/>
        <v>0</v>
      </c>
      <c r="M12" s="3">
        <f t="shared" si="3"/>
        <v>0</v>
      </c>
    </row>
    <row r="13" spans="1:14" x14ac:dyDescent="0.25">
      <c r="A13" s="6" t="s">
        <v>36</v>
      </c>
      <c r="B13" s="3">
        <f>(B9+B11)/3</f>
        <v>3.4333333333333336</v>
      </c>
      <c r="C13" s="3">
        <f t="shared" ref="C13:M13" si="4">(C9+C11)/3</f>
        <v>6.7666666666666666</v>
      </c>
      <c r="D13" s="3">
        <f t="shared" si="4"/>
        <v>9.1</v>
      </c>
      <c r="E13" s="3">
        <f t="shared" si="4"/>
        <v>11.433333333333332</v>
      </c>
      <c r="F13" s="3">
        <f t="shared" si="4"/>
        <v>5.7166666666666659</v>
      </c>
      <c r="G13" s="3">
        <f t="shared" si="4"/>
        <v>0</v>
      </c>
      <c r="H13" s="3">
        <f t="shared" si="4"/>
        <v>0.8833333333333333</v>
      </c>
      <c r="I13" s="3">
        <f t="shared" si="4"/>
        <v>1.7666666666666666</v>
      </c>
      <c r="J13" s="3">
        <f t="shared" si="4"/>
        <v>0.8833333333333333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5">
      <c r="A14" s="6" t="s">
        <v>37</v>
      </c>
      <c r="B14" s="9">
        <f>(B8*B11-B9*B10)/2</f>
        <v>0</v>
      </c>
      <c r="C14" s="9">
        <f t="shared" ref="C14:M14" si="5">(C8*C11-C9*C10)/2</f>
        <v>-112.66500000000001</v>
      </c>
      <c r="D14" s="9">
        <f t="shared" si="5"/>
        <v>77.699999999999974</v>
      </c>
      <c r="E14" s="9">
        <f t="shared" si="5"/>
        <v>-89.608749999999958</v>
      </c>
      <c r="F14" s="9">
        <f t="shared" si="5"/>
        <v>-278.25875000000002</v>
      </c>
      <c r="G14" s="9">
        <f t="shared" si="5"/>
        <v>0</v>
      </c>
      <c r="H14" s="9">
        <f t="shared" si="5"/>
        <v>23.1875</v>
      </c>
      <c r="I14" s="9">
        <f t="shared" si="5"/>
        <v>5.8300000000000018</v>
      </c>
      <c r="J14" s="9">
        <f t="shared" si="5"/>
        <v>-17.357499999999998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-391.17250000000001</v>
      </c>
    </row>
    <row r="15" spans="1:14" x14ac:dyDescent="0.25">
      <c r="A15" s="6" t="s">
        <v>38</v>
      </c>
      <c r="B15" s="11">
        <f>B14*B12</f>
        <v>0</v>
      </c>
      <c r="C15" s="11">
        <f t="shared" ref="C15:M15" si="6">C14*C12</f>
        <v>-833.721</v>
      </c>
      <c r="D15" s="11">
        <f t="shared" si="6"/>
        <v>1149.9599999999996</v>
      </c>
      <c r="E15" s="11">
        <f t="shared" si="6"/>
        <v>-1638.3466458333323</v>
      </c>
      <c r="F15" s="11">
        <f t="shared" si="6"/>
        <v>-6038.2148750000006</v>
      </c>
      <c r="G15" s="11">
        <f t="shared" si="6"/>
        <v>0</v>
      </c>
      <c r="H15" s="11">
        <f t="shared" si="6"/>
        <v>270.52083333333331</v>
      </c>
      <c r="I15" s="11">
        <f t="shared" si="6"/>
        <v>59.466000000000022</v>
      </c>
      <c r="J15" s="11">
        <f t="shared" si="6"/>
        <v>-151.5888333333333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-7181.9245208333332</v>
      </c>
    </row>
    <row r="16" spans="1:14" x14ac:dyDescent="0.25">
      <c r="A16" s="6" t="s">
        <v>39</v>
      </c>
      <c r="B16" s="11">
        <f>B14*B13</f>
        <v>0</v>
      </c>
      <c r="C16" s="11">
        <f t="shared" ref="C16:M16" si="7">C14*C13</f>
        <v>-762.36650000000009</v>
      </c>
      <c r="D16" s="11">
        <f t="shared" si="7"/>
        <v>707.06999999999971</v>
      </c>
      <c r="E16" s="11">
        <f t="shared" si="7"/>
        <v>-1024.5267083333326</v>
      </c>
      <c r="F16" s="11">
        <f t="shared" si="7"/>
        <v>-1590.7125208333332</v>
      </c>
      <c r="G16" s="11">
        <f t="shared" si="7"/>
        <v>0</v>
      </c>
      <c r="H16" s="11">
        <f t="shared" si="7"/>
        <v>20.482291666666665</v>
      </c>
      <c r="I16" s="11">
        <f t="shared" si="7"/>
        <v>10.299666666666669</v>
      </c>
      <c r="J16" s="11">
        <f t="shared" si="7"/>
        <v>-15.332458333333332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-2655.0862291666658</v>
      </c>
    </row>
    <row r="18" spans="1:22" x14ac:dyDescent="0.25">
      <c r="A18" s="6" t="s">
        <v>12</v>
      </c>
      <c r="B18" s="3">
        <f>N15/N14</f>
        <v>18.359993406574677</v>
      </c>
      <c r="E18" s="7" t="s">
        <v>61</v>
      </c>
      <c r="H18" s="6" t="s">
        <v>60</v>
      </c>
      <c r="I18" s="3">
        <f>B18-F19</f>
        <v>17.380493406574676</v>
      </c>
      <c r="J18" s="3">
        <f>B18+F19</f>
        <v>19.339493406574679</v>
      </c>
      <c r="L18" s="3">
        <f>B18</f>
        <v>18.359993406574677</v>
      </c>
      <c r="M18" s="3">
        <f>B18</f>
        <v>18.359993406574677</v>
      </c>
    </row>
    <row r="19" spans="1:22" x14ac:dyDescent="0.25">
      <c r="A19" s="6" t="s">
        <v>13</v>
      </c>
      <c r="B19" s="3">
        <f>N16/N14</f>
        <v>6.7875073763280032</v>
      </c>
      <c r="E19" s="29">
        <v>0.03</v>
      </c>
      <c r="F19" s="1">
        <f>E19*MAX(B24:B25)</f>
        <v>0.97949999999999993</v>
      </c>
      <c r="I19" s="3">
        <f>B19</f>
        <v>6.7875073763280032</v>
      </c>
      <c r="J19" s="3">
        <f>B19</f>
        <v>6.7875073763280032</v>
      </c>
      <c r="L19" s="3">
        <f>B19-F19</f>
        <v>5.8080073763280033</v>
      </c>
      <c r="M19" s="3">
        <f>B19+F19</f>
        <v>7.767007376328003</v>
      </c>
    </row>
    <row r="21" spans="1:22" x14ac:dyDescent="0.25">
      <c r="A21" s="10" t="s">
        <v>58</v>
      </c>
    </row>
    <row r="22" spans="1:22" x14ac:dyDescent="0.25">
      <c r="A22" s="6" t="s">
        <v>47</v>
      </c>
      <c r="B22" s="18">
        <f>MIN(Dati!B8:M8)</f>
        <v>0</v>
      </c>
      <c r="C22" s="6" t="s">
        <v>48</v>
      </c>
      <c r="D22" s="3">
        <f>MAX(Dati!B8:M8)</f>
        <v>32.65</v>
      </c>
      <c r="G22" s="7" t="s">
        <v>40</v>
      </c>
    </row>
    <row r="23" spans="1:22" x14ac:dyDescent="0.25">
      <c r="A23" s="6" t="s">
        <v>50</v>
      </c>
      <c r="B23" s="18">
        <f>MIN(Dati!B9:M9)</f>
        <v>0</v>
      </c>
      <c r="C23" s="6" t="s">
        <v>51</v>
      </c>
      <c r="D23" s="3">
        <f>MAX(Dati!B9:M9)</f>
        <v>17.149999999999999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>
        <f>Dati!J7</f>
        <v>9</v>
      </c>
      <c r="Q23" s="20">
        <f>Dati!K7</f>
        <v>10</v>
      </c>
      <c r="R23" s="20" t="str">
        <f>Dati!L7</f>
        <v/>
      </c>
      <c r="S23" s="20" t="str">
        <f>Dati!M7</f>
        <v/>
      </c>
    </row>
    <row r="24" spans="1:22" x14ac:dyDescent="0.25">
      <c r="A24" s="6" t="s">
        <v>49</v>
      </c>
      <c r="B24" s="3">
        <f>D22-B22</f>
        <v>32.65</v>
      </c>
      <c r="C24" s="6" t="s">
        <v>53</v>
      </c>
      <c r="D24" s="2">
        <f>V26/B24</f>
        <v>5.2012150327477472E-5</v>
      </c>
      <c r="E24" s="6" t="s">
        <v>55</v>
      </c>
      <c r="G24" s="5" t="s">
        <v>14</v>
      </c>
      <c r="H24" s="21">
        <f>Dati!B8-$B$18</f>
        <v>-18.359993406574677</v>
      </c>
      <c r="I24" s="21">
        <f>Dati!C8-$B$18</f>
        <v>-18.359993406574677</v>
      </c>
      <c r="J24" s="21">
        <f>Dati!D8-$B$18</f>
        <v>3.840006593425322</v>
      </c>
      <c r="K24" s="21">
        <f>IF(K23&lt;=$E$3,Dati!E8-$B$18,"")</f>
        <v>3.840006593425322</v>
      </c>
      <c r="L24" s="21">
        <f>IF(L23&lt;=$E$3,Dati!F8-$B$18,"")</f>
        <v>14.290006593425321</v>
      </c>
      <c r="M24" s="21">
        <f>IF(M23&lt;=$E$3,Dati!G8-$B$18,"")</f>
        <v>14.090006593425326</v>
      </c>
      <c r="N24" s="21">
        <f>IF(N23&lt;=$E$3,Dati!H8-$B$18,"")</f>
        <v>-0.85999340657467727</v>
      </c>
      <c r="O24" s="21">
        <f>IF(O23&lt;=$E$3,Dati!I8-$B$18,"")</f>
        <v>-0.85999340657467727</v>
      </c>
      <c r="P24" s="21">
        <f>IF(P23&lt;=$E$3,Dati!J8-$B$18,"")</f>
        <v>-5.2599934065746776</v>
      </c>
      <c r="Q24" s="21">
        <f>IF(Q23&lt;=$E$3,Dati!K8-$B$18,"")</f>
        <v>-5.2599934065746776</v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5">
      <c r="A25" s="6" t="s">
        <v>52</v>
      </c>
      <c r="B25" s="3">
        <f>D23-B23</f>
        <v>17.149999999999999</v>
      </c>
      <c r="C25" s="6" t="s">
        <v>54</v>
      </c>
      <c r="D25" s="2">
        <f>V27/B25</f>
        <v>1.1899762480073331E-3</v>
      </c>
      <c r="E25" s="2">
        <f>MAX(V26:V27)/MAX(B24:B25)</f>
        <v>6.2505643654902797E-4</v>
      </c>
      <c r="G25" s="5" t="s">
        <v>15</v>
      </c>
      <c r="H25" s="21">
        <f>Dati!B9-$B$19</f>
        <v>-6.6375073763280028</v>
      </c>
      <c r="I25" s="21">
        <f>Dati!C9-$B$19</f>
        <v>3.3624926236719972</v>
      </c>
      <c r="J25" s="21">
        <f>Dati!D9-$B$19</f>
        <v>3.3624926236719972</v>
      </c>
      <c r="K25" s="21">
        <f>IF(K23&lt;=$E$3,Dati!E9-$B$19,"")</f>
        <v>10.362492623671995</v>
      </c>
      <c r="L25" s="21">
        <f>IF(L23&lt;=$E$3,Dati!F9-$B$19,"")</f>
        <v>10.362492623671995</v>
      </c>
      <c r="M25" s="21">
        <f>IF(M23&lt;=$E$3,Dati!G9-$B$19,"")</f>
        <v>-6.7875073763280032</v>
      </c>
      <c r="N25" s="21">
        <f>IF(N23&lt;=$E$3,Dati!H9-$B$19,"")</f>
        <v>-6.7875073763280032</v>
      </c>
      <c r="O25" s="21">
        <f>IF(O23&lt;=$E$3,Dati!I9-$B$19,"")</f>
        <v>-4.1375073763280028</v>
      </c>
      <c r="P25" s="21">
        <f>IF(P23&lt;=$E$3,Dati!J9-$B$19,"")</f>
        <v>-4.1375073763280028</v>
      </c>
      <c r="Q25" s="21">
        <f>IF(Q23&lt;=$E$3,Dati!K9-$B$19,"")</f>
        <v>-6.7875073763280032</v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5">
      <c r="G26" s="1" t="s">
        <v>17</v>
      </c>
      <c r="H26" s="21">
        <f>SQRT(H24^2+H25^2)</f>
        <v>19.522957308263376</v>
      </c>
      <c r="I26" s="21">
        <f>SQRT(I24^2+I25^2)</f>
        <v>18.665361355562187</v>
      </c>
      <c r="J26" s="21">
        <f>SQRT(J24^2+J25^2)</f>
        <v>5.1041166994690217</v>
      </c>
      <c r="K26" s="21">
        <f>IF(K23&lt;=$E$3,SQRT(K24^2+K25^2),"")</f>
        <v>11.051104198821331</v>
      </c>
      <c r="L26" s="21">
        <f t="shared" ref="L26:R26" si="8">IF(L23&lt;=$E$3,SQRT(L24^2+L25^2),"")</f>
        <v>17.651785796791089</v>
      </c>
      <c r="M26" s="21">
        <f t="shared" si="8"/>
        <v>15.639646485342187</v>
      </c>
      <c r="N26" s="21">
        <f t="shared" si="8"/>
        <v>6.841772068920374</v>
      </c>
      <c r="O26" s="21">
        <f t="shared" si="8"/>
        <v>4.2259384695615898</v>
      </c>
      <c r="P26" s="21">
        <f t="shared" si="8"/>
        <v>6.6922715072221717</v>
      </c>
      <c r="Q26" s="21">
        <f t="shared" si="8"/>
        <v>8.5870709220849069</v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1.6981967081921394E-3</v>
      </c>
    </row>
    <row r="27" spans="1:22" x14ac:dyDescent="0.25">
      <c r="G27" s="5" t="s">
        <v>16</v>
      </c>
      <c r="H27" s="22">
        <f>ATAN2(H24,H25)</f>
        <v>-2.7946919929615182</v>
      </c>
      <c r="I27" s="22">
        <f>ATAN2(I24,I25)</f>
        <v>2.9604576433260554</v>
      </c>
      <c r="J27" s="22">
        <f>ATAN2(J24,J25)</f>
        <v>0.71919667398183196</v>
      </c>
      <c r="K27" s="22">
        <f>IF(K23&lt;=$E$3,ATAN2(K24,K25),"")</f>
        <v>1.2159170293442625</v>
      </c>
      <c r="L27" s="22">
        <f t="shared" ref="L27:R27" si="9">IF(L23&lt;=$E$3,ATAN2(L24,L25),"")</f>
        <v>0.62741083239629436</v>
      </c>
      <c r="M27" s="22">
        <f t="shared" si="9"/>
        <v>-0.44892095402420201</v>
      </c>
      <c r="N27" s="22">
        <f t="shared" si="9"/>
        <v>-1.6968271680038816</v>
      </c>
      <c r="O27" s="22">
        <f t="shared" si="9"/>
        <v>-1.775731339014065</v>
      </c>
      <c r="P27" s="22">
        <f t="shared" si="9"/>
        <v>-2.4750764214277003</v>
      </c>
      <c r="Q27" s="22">
        <f t="shared" si="9"/>
        <v>-2.2300764972989926</v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2.0408092653325761E-2</v>
      </c>
    </row>
    <row r="28" spans="1:22" x14ac:dyDescent="0.25">
      <c r="C28" s="6" t="s">
        <v>3</v>
      </c>
      <c r="E28" s="6" t="s">
        <v>9</v>
      </c>
      <c r="F28" s="1">
        <v>1E-3</v>
      </c>
    </row>
    <row r="29" spans="1:22" x14ac:dyDescent="0.25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5">
      <c r="A30" s="1">
        <f>'Elab-Modi'!A6</f>
        <v>6</v>
      </c>
      <c r="B30" s="4" t="s">
        <v>0</v>
      </c>
      <c r="C30" s="14">
        <f>HLOOKUP(Elab!$C$29,'Elab-Modi'!$C$5:$AF$35,2)</f>
        <v>-1.698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-1.6726786672065853E-3</v>
      </c>
      <c r="I30" s="2">
        <f t="shared" ref="I30:S30" si="10">IF(OR(I$23="",$C30=""),"",I$26*(COS(I$27+$F31)-COS(I$27))+$D31)</f>
        <v>-1.6786749835793037E-6</v>
      </c>
      <c r="J30" s="2">
        <f t="shared" si="10"/>
        <v>-1.9886137337828385E-6</v>
      </c>
      <c r="K30" s="2">
        <f t="shared" si="10"/>
        <v>1.1677113808236655E-3</v>
      </c>
      <c r="L30" s="2">
        <f t="shared" si="10"/>
        <v>1.167565486230275E-3</v>
      </c>
      <c r="M30" s="2">
        <f t="shared" si="10"/>
        <v>-1.6981967081921394E-3</v>
      </c>
      <c r="N30" s="2">
        <f t="shared" si="10"/>
        <v>-1.697987988178107E-3</v>
      </c>
      <c r="O30" s="2">
        <f t="shared" si="10"/>
        <v>-1.2551729902386308E-3</v>
      </c>
      <c r="P30" s="2">
        <f t="shared" si="10"/>
        <v>-1.255111560936782E-3</v>
      </c>
      <c r="Q30" s="2">
        <f t="shared" si="10"/>
        <v>-1.6979265588764299E-3</v>
      </c>
      <c r="R30" s="2" t="str">
        <f t="shared" si="10"/>
        <v/>
      </c>
      <c r="S30" s="2" t="str">
        <f t="shared" si="10"/>
        <v/>
      </c>
      <c r="T30" s="2">
        <f>MIN(H30:S30)</f>
        <v>-1.6981967081921394E-3</v>
      </c>
      <c r="U30" s="2">
        <f>MAX(H30:S30)</f>
        <v>1.1677113808236655E-3</v>
      </c>
      <c r="V30" s="2">
        <f>MAX(-T30,U30)</f>
        <v>1.6981967081921394E-3</v>
      </c>
    </row>
    <row r="31" spans="1:22" x14ac:dyDescent="0.25">
      <c r="B31" s="4" t="s">
        <v>1</v>
      </c>
      <c r="C31" s="14">
        <f>HLOOKUP(Elab!$C$29,'Elab-Modi'!$C$5:$AF$35,3)</f>
        <v>20.408000000000001</v>
      </c>
      <c r="D31" s="14">
        <f>(C30-C32*$B$19)*$F$28</f>
        <v>-5.6380751741559056E-4</v>
      </c>
      <c r="E31" s="14">
        <f>(C31+C32*$B$18)*$F$28</f>
        <v>1.7340045101761372E-2</v>
      </c>
      <c r="F31" s="14">
        <f>C32*$F$28</f>
        <v>-1.671E-4</v>
      </c>
      <c r="G31" s="1" t="str">
        <f>IF(C30="","","Vy")</f>
        <v>Vy</v>
      </c>
      <c r="H31" s="2">
        <f>IF(OR(H$23="",$C30=""),"",H$26*(SIN(H$27+$F31)-SIN(H$27))+$E31)</f>
        <v>2.0408092653325761E-2</v>
      </c>
      <c r="I31" s="2">
        <f t="shared" ref="I31:S31" si="11">IF(OR(I$23="",$C30=""),"",I$26*(SIN(I$27+$F31)-SIN(I$27))+$E31)</f>
        <v>2.0407953041275205E-2</v>
      </c>
      <c r="J31" s="2">
        <f t="shared" si="11"/>
        <v>1.6698333058537632E-2</v>
      </c>
      <c r="K31" s="2">
        <f t="shared" si="11"/>
        <v>1.6698235330101844E-2</v>
      </c>
      <c r="L31" s="2">
        <f t="shared" si="11"/>
        <v>1.4952040338228362E-2</v>
      </c>
      <c r="M31" s="2">
        <f t="shared" si="11"/>
        <v>1.4985699772739326E-2</v>
      </c>
      <c r="N31" s="2">
        <f t="shared" si="11"/>
        <v>1.748384476111316E-2</v>
      </c>
      <c r="O31" s="2">
        <f t="shared" si="11"/>
        <v>1.7483807763919522E-2</v>
      </c>
      <c r="P31" s="2">
        <f t="shared" si="11"/>
        <v>1.8219047760498853E-2</v>
      </c>
      <c r="Q31" s="2">
        <f t="shared" si="11"/>
        <v>1.82190847576915E-2</v>
      </c>
      <c r="R31" s="2" t="str">
        <f t="shared" si="11"/>
        <v/>
      </c>
      <c r="S31" s="2" t="str">
        <f t="shared" si="11"/>
        <v/>
      </c>
      <c r="T31" s="2">
        <f>MIN(H31:S31)</f>
        <v>1.4952040338228362E-2</v>
      </c>
      <c r="U31" s="2">
        <f>MAX(H31:S31)</f>
        <v>2.0408092653325761E-2</v>
      </c>
      <c r="V31" s="2">
        <f>MAX(-T31,U31)</f>
        <v>2.0408092653325761E-2</v>
      </c>
    </row>
    <row r="32" spans="1:22" x14ac:dyDescent="0.25">
      <c r="A32" s="13"/>
      <c r="B32" s="13" t="s">
        <v>2</v>
      </c>
      <c r="C32" s="15">
        <f>HLOOKUP(Elab!$C$29,'Elab-Modi'!$C$5:$AF$35,4)</f>
        <v>-0.1671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5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-1.5589999999999999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-1.5363850954818261E-3</v>
      </c>
      <c r="I33" s="2">
        <f t="shared" si="12"/>
        <v>-4.2385101037361672E-5</v>
      </c>
      <c r="J33" s="2">
        <f t="shared" si="12"/>
        <v>-4.2632857033415394E-5</v>
      </c>
      <c r="K33" s="2">
        <f t="shared" si="12"/>
        <v>1.0031671390754826E-3</v>
      </c>
      <c r="L33" s="2">
        <f t="shared" si="12"/>
        <v>1.003050515194281E-3</v>
      </c>
      <c r="M33" s="2">
        <f t="shared" si="12"/>
        <v>-1.5591572432383219E-3</v>
      </c>
      <c r="N33" s="2">
        <f t="shared" si="12"/>
        <v>-1.5589903985463833E-3</v>
      </c>
      <c r="O33" s="2">
        <f t="shared" si="12"/>
        <v>-1.1630804000191189E-3</v>
      </c>
      <c r="P33" s="2">
        <f t="shared" si="12"/>
        <v>-1.1630312952278904E-3</v>
      </c>
      <c r="Q33" s="2">
        <f t="shared" si="12"/>
        <v>-1.5589412937559717E-3</v>
      </c>
      <c r="R33" s="2" t="str">
        <f t="shared" si="12"/>
        <v/>
      </c>
      <c r="S33" s="2" t="str">
        <f t="shared" si="12"/>
        <v/>
      </c>
      <c r="T33" s="2">
        <f>MIN(H33:S33)</f>
        <v>-1.5591572432383219E-3</v>
      </c>
      <c r="U33" s="2">
        <f>MAX(H33:S33)</f>
        <v>1.0031671390754826E-3</v>
      </c>
      <c r="V33" s="2">
        <f>MAX(-T33,U33)</f>
        <v>1.5591572432383219E-3</v>
      </c>
    </row>
    <row r="34" spans="1:22" x14ac:dyDescent="0.25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19.239000000000001</v>
      </c>
      <c r="D34" s="14">
        <f>IF(C33="","",(C33-C35*$B$19)*$F$28)</f>
        <v>-5.4494639797659627E-4</v>
      </c>
      <c r="E34" s="14">
        <f>IF(C33="","",(C34+C35*$B$18)*$F$28)</f>
        <v>1.6496016985057742E-2</v>
      </c>
      <c r="F34" s="14">
        <f>IF(C33="","",C35*$F$28)</f>
        <v>-1.494E-4</v>
      </c>
      <c r="G34" s="1" t="str">
        <f>IF(C33="","","Vy")</f>
        <v>Vy</v>
      </c>
      <c r="H34" s="2">
        <f t="shared" ref="H34:S34" si="13">IF(OR(H$23="",$C33=""),"",H$26*(SIN(H$27+$F34)-SIN(H$27))+$E34)</f>
        <v>1.9239074065576369E-2</v>
      </c>
      <c r="I34" s="2">
        <f t="shared" si="13"/>
        <v>1.9238962463776103E-2</v>
      </c>
      <c r="J34" s="2">
        <f t="shared" si="13"/>
        <v>1.5922282476111809E-2</v>
      </c>
      <c r="K34" s="2">
        <f t="shared" si="13"/>
        <v>1.5922204354852119E-2</v>
      </c>
      <c r="L34" s="2">
        <f t="shared" si="13"/>
        <v>1.4360974360659518E-2</v>
      </c>
      <c r="M34" s="2">
        <f t="shared" si="13"/>
        <v>1.4391045757634722E-2</v>
      </c>
      <c r="N34" s="2">
        <f t="shared" si="13"/>
        <v>1.6624575749326329E-2</v>
      </c>
      <c r="O34" s="2">
        <f t="shared" si="13"/>
        <v>1.6624546174849021E-2</v>
      </c>
      <c r="P34" s="2">
        <f t="shared" si="13"/>
        <v>1.7281906172404986E-2</v>
      </c>
      <c r="Q34" s="2">
        <f t="shared" si="13"/>
        <v>1.7281935746881121E-2</v>
      </c>
      <c r="R34" s="2" t="str">
        <f t="shared" si="13"/>
        <v/>
      </c>
      <c r="S34" s="2" t="str">
        <f t="shared" si="13"/>
        <v/>
      </c>
      <c r="T34" s="2">
        <f>MIN(H34:S34)</f>
        <v>1.4360974360659518E-2</v>
      </c>
      <c r="U34" s="2">
        <f>MAX(H34:S34)</f>
        <v>1.9239074065576369E-2</v>
      </c>
      <c r="V34" s="2">
        <f>MAX(-T34,U34)</f>
        <v>1.9239074065576369E-2</v>
      </c>
    </row>
    <row r="35" spans="1:22" x14ac:dyDescent="0.25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-0.14940000000000001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5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-1.248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-1.2304308324715741E-3</v>
      </c>
      <c r="I36" s="2">
        <f t="shared" si="14"/>
        <v>-6.7430835091259107E-5</v>
      </c>
      <c r="J36" s="2">
        <f t="shared" si="14"/>
        <v>-6.7580970250595931E-5</v>
      </c>
      <c r="K36" s="2">
        <f t="shared" si="14"/>
        <v>7.4651902791315298E-4</v>
      </c>
      <c r="L36" s="2">
        <f t="shared" si="14"/>
        <v>7.4644835618363893E-4</v>
      </c>
      <c r="M36" s="2">
        <f t="shared" si="14"/>
        <v>-1.2480952867515481E-3</v>
      </c>
      <c r="N36" s="2">
        <f t="shared" si="14"/>
        <v>-1.247994182218097E-3</v>
      </c>
      <c r="O36" s="2">
        <f t="shared" si="14"/>
        <v>-9.3979918291299341E-4</v>
      </c>
      <c r="P36" s="2">
        <f t="shared" si="14"/>
        <v>-9.3976942639549836E-4</v>
      </c>
      <c r="Q36" s="2">
        <f t="shared" si="14"/>
        <v>-1.2479644257020683E-3</v>
      </c>
      <c r="R36" s="2" t="str">
        <f t="shared" si="14"/>
        <v/>
      </c>
      <c r="S36" s="2" t="str">
        <f t="shared" si="14"/>
        <v/>
      </c>
      <c r="T36" s="2">
        <f>MIN(H36:S36)</f>
        <v>-1.2480952867515481E-3</v>
      </c>
      <c r="U36" s="2">
        <f>MAX(H36:S36)</f>
        <v>7.4651902791315298E-4</v>
      </c>
      <c r="V36" s="2">
        <f>MAX(-T36,U36)</f>
        <v>1.2480952867515481E-3</v>
      </c>
    </row>
    <row r="37" spans="1:22" x14ac:dyDescent="0.25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15.994</v>
      </c>
      <c r="D37" s="14">
        <f>IF(C36="","",(C36-C38*$B$19)*$F$28)</f>
        <v>-4.5861289213305326E-4</v>
      </c>
      <c r="E37" s="14">
        <f>IF(C36="","",(C37+C38*$B$18)*$F$28)</f>
        <v>1.3858732766815365E-2</v>
      </c>
      <c r="F37" s="14">
        <f>IF(C36="","",C38*$F$28)</f>
        <v>-1.1630000000000001E-4</v>
      </c>
      <c r="G37" s="1" t="str">
        <f>IF(C36="","","Vy")</f>
        <v>Vy</v>
      </c>
      <c r="H37" s="2">
        <f t="shared" ref="H37:S37" si="15">IF(OR(H$23="",$C36=""),"",H$26*(SIN(H$27+$F37)-SIN(H$27))+$E37)</f>
        <v>1.5994044883623774E-2</v>
      </c>
      <c r="I37" s="2">
        <f t="shared" si="15"/>
        <v>1.5993977255172962E-2</v>
      </c>
      <c r="J37" s="2">
        <f t="shared" si="15"/>
        <v>1.3412117260990659E-2</v>
      </c>
      <c r="K37" s="2">
        <f t="shared" si="15"/>
        <v>1.3412069921075666E-2</v>
      </c>
      <c r="L37" s="2">
        <f t="shared" si="15"/>
        <v>1.2196734923815117E-2</v>
      </c>
      <c r="M37" s="2">
        <f t="shared" si="15"/>
        <v>1.2220110906554352E-2</v>
      </c>
      <c r="N37" s="2">
        <f t="shared" si="15"/>
        <v>1.3958795902634652E-2</v>
      </c>
      <c r="O37" s="2">
        <f t="shared" si="15"/>
        <v>1.3958777981095287E-2</v>
      </c>
      <c r="P37" s="2">
        <f t="shared" si="15"/>
        <v>1.447049797994336E-2</v>
      </c>
      <c r="Q37" s="2">
        <f t="shared" si="15"/>
        <v>1.4470515901481863E-2</v>
      </c>
      <c r="R37" s="2" t="str">
        <f t="shared" si="15"/>
        <v/>
      </c>
      <c r="S37" s="2" t="str">
        <f t="shared" si="15"/>
        <v/>
      </c>
      <c r="T37" s="2">
        <f>MIN(H37:S37)</f>
        <v>1.2196734923815117E-2</v>
      </c>
      <c r="U37" s="2">
        <f>MAX(H37:S37)</f>
        <v>1.5994044883623774E-2</v>
      </c>
      <c r="V37" s="2">
        <f>MAX(-T37,U37)</f>
        <v>1.5994044883623774E-2</v>
      </c>
    </row>
    <row r="38" spans="1:22" x14ac:dyDescent="0.25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-0.1163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5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-0.89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-8.7788065845753897E-4</v>
      </c>
      <c r="I39" s="2">
        <f t="shared" si="16"/>
        <v>-7.3880659322686417E-5</v>
      </c>
      <c r="J39" s="2">
        <f t="shared" si="16"/>
        <v>-7.3952411499465375E-5</v>
      </c>
      <c r="K39" s="2">
        <f t="shared" si="16"/>
        <v>4.8884758789484071E-4</v>
      </c>
      <c r="L39" s="2">
        <f t="shared" si="16"/>
        <v>4.8881381265826072E-4</v>
      </c>
      <c r="M39" s="2">
        <f t="shared" si="16"/>
        <v>-8.9004553944022969E-4</v>
      </c>
      <c r="N39" s="2">
        <f t="shared" si="16"/>
        <v>-8.8999721984529389E-4</v>
      </c>
      <c r="O39" s="2">
        <f t="shared" si="16"/>
        <v>-6.7693722007444636E-4</v>
      </c>
      <c r="P39" s="2">
        <f t="shared" si="16"/>
        <v>-6.7692299892134987E-4</v>
      </c>
      <c r="Q39" s="2">
        <f t="shared" si="16"/>
        <v>-8.8998299869234832E-4</v>
      </c>
      <c r="R39" s="2" t="str">
        <f t="shared" si="16"/>
        <v/>
      </c>
      <c r="S39" s="2" t="str">
        <f t="shared" si="16"/>
        <v/>
      </c>
      <c r="T39" s="2">
        <f>MIN(H39:S39)</f>
        <v>-8.9004553944022969E-4</v>
      </c>
      <c r="U39" s="2">
        <f>MAX(H39:S39)</f>
        <v>4.8884758789484071E-4</v>
      </c>
      <c r="V39" s="2">
        <f>MAX(-T39,U39)</f>
        <v>8.9004553944022969E-4</v>
      </c>
    </row>
    <row r="40" spans="1:22" x14ac:dyDescent="0.25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11.917</v>
      </c>
      <c r="D40" s="14">
        <f>IF(C39="","",(C39-C41*$B$19)*$F$28)</f>
        <v>-3.4428440694322861E-4</v>
      </c>
      <c r="E40" s="14">
        <f>IF(C39="","",(C40+C41*$B$18)*$F$28)</f>
        <v>1.0440856530111398E-2</v>
      </c>
      <c r="F40" s="14">
        <f>IF(C39="","",C41*$F$28)</f>
        <v>-8.0400000000000003E-5</v>
      </c>
      <c r="G40" s="1" t="str">
        <f>IF(C39="","","Vy")</f>
        <v>Vy</v>
      </c>
      <c r="H40" s="2">
        <f t="shared" ref="H40:S40" si="17">IF(OR(H$23="",$C39=""),"",H$26*(SIN(H$27+$F40)-SIN(H$27))+$E40)</f>
        <v>1.1917021451362539E-2</v>
      </c>
      <c r="I40" s="2">
        <f t="shared" si="17"/>
        <v>1.1916989130561696E-2</v>
      </c>
      <c r="J40" s="2">
        <f t="shared" si="17"/>
        <v>1.0132109132487464E-2</v>
      </c>
      <c r="K40" s="2">
        <f t="shared" si="17"/>
        <v>1.013208650792685E-2</v>
      </c>
      <c r="L40" s="2">
        <f t="shared" si="17"/>
        <v>9.2919065088329558E-3</v>
      </c>
      <c r="M40" s="2">
        <f t="shared" si="17"/>
        <v>9.3080419389881958E-3</v>
      </c>
      <c r="N40" s="2">
        <f t="shared" si="17"/>
        <v>1.0510021937692562E-2</v>
      </c>
      <c r="O40" s="2">
        <f t="shared" si="17"/>
        <v>1.0510013372680326E-2</v>
      </c>
      <c r="P40" s="2">
        <f t="shared" si="17"/>
        <v>1.0863773372298862E-2</v>
      </c>
      <c r="Q40" s="2">
        <f t="shared" si="17"/>
        <v>1.0863781937310054E-2</v>
      </c>
      <c r="R40" s="2" t="str">
        <f t="shared" si="17"/>
        <v/>
      </c>
      <c r="S40" s="2" t="str">
        <f t="shared" si="17"/>
        <v/>
      </c>
      <c r="T40" s="2">
        <f>MIN(H40:S40)</f>
        <v>9.2919065088329558E-3</v>
      </c>
      <c r="U40" s="2">
        <f>MAX(H40:S40)</f>
        <v>1.1917021451362539E-2</v>
      </c>
      <c r="V40" s="2">
        <f>MAX(-T40,U40)</f>
        <v>1.1917021451362539E-2</v>
      </c>
    </row>
    <row r="41" spans="1:22" x14ac:dyDescent="0.25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-8.0399999999999999E-2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5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-0.5474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-5.4036592784625253E-4</v>
      </c>
      <c r="I42" s="2">
        <f t="shared" si="18"/>
        <v>-7.2765928015173793E-5</v>
      </c>
      <c r="J42" s="2">
        <f t="shared" si="18"/>
        <v>-7.2790198139834983E-5</v>
      </c>
      <c r="K42" s="2">
        <f t="shared" si="18"/>
        <v>2.5452980174107064E-4</v>
      </c>
      <c r="L42" s="2">
        <f t="shared" si="18"/>
        <v>2.5451837729188514E-4</v>
      </c>
      <c r="M42" s="2">
        <f t="shared" si="18"/>
        <v>-5.4741540376771413E-4</v>
      </c>
      <c r="N42" s="2">
        <f t="shared" si="18"/>
        <v>-5.4739905969790586E-4</v>
      </c>
      <c r="O42" s="2">
        <f t="shared" si="18"/>
        <v>-4.2348505974292678E-4</v>
      </c>
      <c r="P42" s="2">
        <f t="shared" si="18"/>
        <v>-4.2348024944771764E-4</v>
      </c>
      <c r="Q42" s="2">
        <f t="shared" si="18"/>
        <v>-5.4739424940346878E-4</v>
      </c>
      <c r="R42" s="2" t="str">
        <f t="shared" si="18"/>
        <v/>
      </c>
      <c r="S42" s="2" t="str">
        <f t="shared" si="18"/>
        <v/>
      </c>
      <c r="T42" s="2">
        <f>MIN(H42:S42)</f>
        <v>-5.4741540376771413E-4</v>
      </c>
      <c r="U42" s="2">
        <f>MAX(H42:S42)</f>
        <v>2.5452980174107064E-4</v>
      </c>
      <c r="V42" s="2">
        <f>MAX(-T42,U42)</f>
        <v>5.4741540376771413E-4</v>
      </c>
    </row>
    <row r="43" spans="1:22" x14ac:dyDescent="0.25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7.8338999999999999</v>
      </c>
      <c r="D43" s="14">
        <f>IF(C42="","",(C42-C44*$B$19)*$F$28)</f>
        <v>-2.3001615508290259E-4</v>
      </c>
      <c r="E43" s="14">
        <f>IF(C42="","",(C43+C44*$B$18)*$F$28)</f>
        <v>6.9753867083085681E-3</v>
      </c>
      <c r="F43" s="14">
        <f>IF(C42="","",C44*$F$28)</f>
        <v>-4.6760000000000006E-5</v>
      </c>
      <c r="G43" s="1" t="str">
        <f>IF(C42="","","Vy")</f>
        <v>Vy</v>
      </c>
      <c r="H43" s="2">
        <f t="shared" ref="H43:S43" si="19">IF(OR(H$23="",$C42=""),"",H$26*(SIN(H$27+$F43)-SIN(H$27))+$E43)</f>
        <v>7.8339072561356086E-3</v>
      </c>
      <c r="I43" s="2">
        <f t="shared" si="19"/>
        <v>7.833896323646514E-3</v>
      </c>
      <c r="J43" s="2">
        <f t="shared" si="19"/>
        <v>6.7958243240242031E-3</v>
      </c>
      <c r="K43" s="2">
        <f t="shared" si="19"/>
        <v>6.7958166712829551E-3</v>
      </c>
      <c r="L43" s="2">
        <f t="shared" si="19"/>
        <v>6.3071746714592957E-3</v>
      </c>
      <c r="M43" s="2">
        <f t="shared" si="19"/>
        <v>6.3165454206745306E-3</v>
      </c>
      <c r="N43" s="2">
        <f t="shared" si="19"/>
        <v>7.0156074204197061E-3</v>
      </c>
      <c r="O43" s="2">
        <f t="shared" si="19"/>
        <v>7.0156045233103152E-3</v>
      </c>
      <c r="P43" s="2">
        <f t="shared" si="19"/>
        <v>7.2213485232359839E-3</v>
      </c>
      <c r="Q43" s="2">
        <f t="shared" si="19"/>
        <v>7.2213514203445578E-3</v>
      </c>
      <c r="R43" s="2" t="str">
        <f t="shared" si="19"/>
        <v/>
      </c>
      <c r="S43" s="2" t="str">
        <f t="shared" si="19"/>
        <v/>
      </c>
      <c r="T43" s="2">
        <f>MIN(H43:S43)</f>
        <v>6.3071746714592957E-3</v>
      </c>
      <c r="U43" s="2">
        <f>MAX(H43:S43)</f>
        <v>7.8339072561356086E-3</v>
      </c>
      <c r="V43" s="2">
        <f>MAX(-T43,U43)</f>
        <v>7.8339072561356086E-3</v>
      </c>
    </row>
    <row r="44" spans="1:22" x14ac:dyDescent="0.25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-4.6760000000000003E-2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5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-0.2137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-2.1132770829975091E-4</v>
      </c>
      <c r="I45" s="2">
        <f t="shared" si="20"/>
        <v>-5.3327708308071402E-5</v>
      </c>
      <c r="J45" s="2">
        <f t="shared" si="20"/>
        <v>-5.3330479311347271E-5</v>
      </c>
      <c r="K45" s="2">
        <f t="shared" si="20"/>
        <v>5.7269520682365899E-5</v>
      </c>
      <c r="L45" s="2">
        <f t="shared" si="20"/>
        <v>5.7268216313530274E-5</v>
      </c>
      <c r="M45" s="2">
        <f t="shared" si="20"/>
        <v>-2.1370175871095935E-4</v>
      </c>
      <c r="N45" s="2">
        <f t="shared" si="20"/>
        <v>-2.1369989265050996E-4</v>
      </c>
      <c r="O45" s="2">
        <f t="shared" si="20"/>
        <v>-1.7182989265247822E-4</v>
      </c>
      <c r="P45" s="2">
        <f t="shared" si="20"/>
        <v>-1.7182934344460552E-4</v>
      </c>
      <c r="Q45" s="2">
        <f t="shared" si="20"/>
        <v>-2.1369934344324661E-4</v>
      </c>
      <c r="R45" s="2" t="str">
        <f t="shared" si="20"/>
        <v/>
      </c>
      <c r="S45" s="2" t="str">
        <f t="shared" si="20"/>
        <v/>
      </c>
      <c r="T45" s="2">
        <f>MIN(H45:S45)</f>
        <v>-2.1370175871095935E-4</v>
      </c>
      <c r="U45" s="2">
        <f>MAX(H45:S45)</f>
        <v>5.7269520682365899E-5</v>
      </c>
      <c r="V45" s="2">
        <f>MAX(-T45,U45)</f>
        <v>2.1370175871095935E-4</v>
      </c>
    </row>
    <row r="46" spans="1:22" x14ac:dyDescent="0.25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3.5424000000000002</v>
      </c>
      <c r="D46" s="14">
        <f>IF(C45="","",(C45-C47*$B$19)*$F$28)</f>
        <v>-1.0645738345401754E-4</v>
      </c>
      <c r="E46" s="14">
        <f>IF(C45="","",(C46+C47*$B$18)*$F$28)</f>
        <v>3.2523121041761202E-3</v>
      </c>
      <c r="F46" s="14">
        <f>IF(C45="","",C47*$F$28)</f>
        <v>-1.5800000000000001E-5</v>
      </c>
      <c r="G46" s="1" t="str">
        <f>IF(C45="","","Vy")</f>
        <v>Vy</v>
      </c>
      <c r="H46" s="2">
        <f t="shared" ref="H46:S46" si="21">IF(OR(H$23="",$C45=""),"",H$26*(SIN(H$27+$F46)-SIN(H$27))+$E46)</f>
        <v>3.542400828480606E-3</v>
      </c>
      <c r="I46" s="2">
        <f t="shared" si="21"/>
        <v>3.5423995802793982E-3</v>
      </c>
      <c r="J46" s="2">
        <f t="shared" si="21"/>
        <v>3.191639580296602E-3</v>
      </c>
      <c r="K46" s="2">
        <f t="shared" si="21"/>
        <v>3.1916387065570812E-3</v>
      </c>
      <c r="L46" s="2">
        <f t="shared" si="21"/>
        <v>3.0265287065613564E-3</v>
      </c>
      <c r="M46" s="2">
        <f t="shared" si="21"/>
        <v>3.0296908472262226E-3</v>
      </c>
      <c r="N46" s="2">
        <f t="shared" si="21"/>
        <v>3.2659008472164849E-3</v>
      </c>
      <c r="O46" s="2">
        <f t="shared" si="21"/>
        <v>3.2659005164429123E-3</v>
      </c>
      <c r="P46" s="2">
        <f t="shared" si="21"/>
        <v>3.3354205164399697E-3</v>
      </c>
      <c r="Q46" s="2">
        <f t="shared" si="21"/>
        <v>3.3354208472119264E-3</v>
      </c>
      <c r="R46" s="2" t="str">
        <f t="shared" si="21"/>
        <v/>
      </c>
      <c r="S46" s="2" t="str">
        <f t="shared" si="21"/>
        <v/>
      </c>
      <c r="T46" s="2">
        <f>MIN(H46:S46)</f>
        <v>3.0265287065613564E-3</v>
      </c>
      <c r="U46" s="2">
        <f>MAX(H46:S46)</f>
        <v>3.542400828480606E-3</v>
      </c>
      <c r="V46" s="2">
        <f>MAX(-T46,U46)</f>
        <v>3.542400828480606E-3</v>
      </c>
    </row>
    <row r="47" spans="1:22" x14ac:dyDescent="0.25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-1.5800000000000002E-2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5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5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5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5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5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5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5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5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5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5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5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5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5">
      <c r="A61" s="10" t="s">
        <v>59</v>
      </c>
      <c r="E61" s="6" t="s">
        <v>56</v>
      </c>
      <c r="F61" s="1">
        <v>0.1</v>
      </c>
    </row>
    <row r="62" spans="1:22" x14ac:dyDescent="0.25">
      <c r="C62" s="6"/>
      <c r="E62" s="6" t="s">
        <v>9</v>
      </c>
      <c r="F62" s="2">
        <f>F61/E25*F28</f>
        <v>0.1599855535479415</v>
      </c>
    </row>
    <row r="63" spans="1:22" x14ac:dyDescent="0.25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5">
      <c r="A64" s="1">
        <f>IF(A30="","",A30)</f>
        <v>6</v>
      </c>
      <c r="B64" s="1" t="str">
        <f>IF(B30="","",B30)</f>
        <v>Vx</v>
      </c>
      <c r="C64" s="14">
        <f>IF(C30="","",C30)</f>
        <v>-1.698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-0.26106388492690824</v>
      </c>
      <c r="I64" s="2">
        <f t="shared" ref="I64:S64" si="30">IF(OR(I$23="",$C64=""),"",I$26*(COS(I$27+$F65)-COS(I$27))+$D65)</f>
        <v>6.2401327183208566E-3</v>
      </c>
      <c r="J64" s="2">
        <f t="shared" si="30"/>
        <v>-1.6923941122717889E-3</v>
      </c>
      <c r="K64" s="2">
        <f t="shared" si="30"/>
        <v>0.18542041823938821</v>
      </c>
      <c r="L64" s="2">
        <f t="shared" si="30"/>
        <v>0.18168641349255454</v>
      </c>
      <c r="M64" s="2">
        <f t="shared" si="30"/>
        <v>-0.27666851256333208</v>
      </c>
      <c r="N64" s="2">
        <f t="shared" si="30"/>
        <v>-0.27132656318867532</v>
      </c>
      <c r="O64" s="2">
        <f t="shared" si="30"/>
        <v>-0.20049099851268967</v>
      </c>
      <c r="P64" s="2">
        <f t="shared" si="30"/>
        <v>-0.19891878598770737</v>
      </c>
      <c r="Q64" s="2">
        <f t="shared" si="30"/>
        <v>-0.26975435066369297</v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5">
      <c r="B65" s="1" t="str">
        <f t="shared" ref="B65:C93" si="31">IF(B31="","",B31)</f>
        <v>Vy</v>
      </c>
      <c r="C65" s="14">
        <f t="shared" si="31"/>
        <v>20.408000000000001</v>
      </c>
      <c r="D65" s="2">
        <f>(C30-C32*$B$19)*$F$62</f>
        <v>-9.0201057768223916E-2</v>
      </c>
      <c r="E65" s="2">
        <f>(C31+C32*$B$18)*$F$62</f>
        <v>2.7741567141515646</v>
      </c>
      <c r="F65" s="2">
        <f>C32*$F$62</f>
        <v>-2.6733585997861024E-2</v>
      </c>
      <c r="G65" s="1" t="str">
        <f>IF(G31="","","Vy")</f>
        <v>Vy</v>
      </c>
      <c r="H65" s="2">
        <f>IF(OR(H$23="",$C64=""),"",H$26*(SIN(H$27+$F65)-SIN(H$27))+$E65)</f>
        <v>3.2672984352650531</v>
      </c>
      <c r="I65" s="2">
        <f t="shared" ref="I65:S65" si="32">IF(OR(I$23="",$C64=""),"",I$26*(SIN(I$27+$F65)-SIN(I$27))+$E65)</f>
        <v>3.2637252249810018</v>
      </c>
      <c r="J65" s="2">
        <f t="shared" si="32"/>
        <v>2.6703103058085942</v>
      </c>
      <c r="K65" s="2">
        <f t="shared" si="32"/>
        <v>2.667809058609758</v>
      </c>
      <c r="L65" s="2">
        <f t="shared" si="32"/>
        <v>2.3884763601704924</v>
      </c>
      <c r="M65" s="2">
        <f t="shared" si="32"/>
        <v>2.399950496160546</v>
      </c>
      <c r="N65" s="2">
        <f t="shared" si="32"/>
        <v>2.7995700025401633</v>
      </c>
      <c r="O65" s="2">
        <f t="shared" si="32"/>
        <v>2.798623101814889</v>
      </c>
      <c r="P65" s="2">
        <f t="shared" si="32"/>
        <v>2.9162368695787908</v>
      </c>
      <c r="Q65" s="2">
        <f t="shared" si="32"/>
        <v>2.9171837703040637</v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5">
      <c r="A66" s="13"/>
      <c r="B66" s="13" t="str">
        <f t="shared" si="31"/>
        <v>Rot</v>
      </c>
      <c r="C66" s="15">
        <f t="shared" si="31"/>
        <v>-0.1671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5">
      <c r="A67" s="1">
        <f>IF(A33="","",A33)</f>
        <v>5</v>
      </c>
      <c r="B67" s="1" t="str">
        <f t="shared" si="31"/>
        <v>Vx</v>
      </c>
      <c r="C67" s="14">
        <f t="shared" si="31"/>
        <v>-1.5589999999999999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-0.24057283179783528</v>
      </c>
      <c r="I67" s="2">
        <f t="shared" ref="I67" si="33">IF(OR(I$23="",$C67=""),"",I$26*(COS(I$27+$F68)-COS(I$27))+$D68)</f>
        <v>-1.5771726058507463E-3</v>
      </c>
      <c r="J67" s="2">
        <f t="shared" ref="J67" si="34">IF(OR(J$23="",$C67=""),"",J$26*(COS(J$27+$F68)-COS(J$27))+$D68)</f>
        <v>-7.9182789156316546E-3</v>
      </c>
      <c r="K67" s="2">
        <f t="shared" ref="K67" si="35">IF(OR(K$23="",$C67=""),"",K$26*(COS(K$27+$F68)-COS(K$27))+$D68)</f>
        <v>0.159378682518756</v>
      </c>
      <c r="L67" s="2">
        <f t="shared" ref="L67" si="36">IF(OR(L$23="",$C67=""),"",L$26*(COS(L$27+$F68)-COS(L$27))+$D68)</f>
        <v>0.15639379238645024</v>
      </c>
      <c r="M67" s="2">
        <f t="shared" ref="M67" si="37">IF(OR(M$23="",$C67=""),"",M$26*(COS(M$27+$F68)-COS(M$27))+$D68)</f>
        <v>-0.2534266360439289</v>
      </c>
      <c r="N67" s="2">
        <f t="shared" ref="N67" si="38">IF(OR(N$23="",$C67=""),"",N$26*(COS(N$27+$F68)-COS(N$27))+$D68)</f>
        <v>-0.24915638652450509</v>
      </c>
      <c r="O67" s="2">
        <f t="shared" ref="O67" si="39">IF(OR(O$23="",$C67=""),"",O$26*(COS(O$27+$F68)-COS(O$27))+$D68)</f>
        <v>-0.18582253683862954</v>
      </c>
      <c r="P67" s="2">
        <f t="shared" ref="P67" si="40">IF(OR(P$23="",$C67=""),"",P$26*(COS(P$27+$F68)-COS(P$27))+$D68)</f>
        <v>-0.18456574099344819</v>
      </c>
      <c r="Q67" s="2">
        <f t="shared" ref="Q67" si="41">IF(OR(Q$23="",$C67=""),"",Q$26*(COS(Q$27+$F68)-COS(Q$27))+$D68)</f>
        <v>-0.24789959067932407</v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5">
      <c r="B68" s="1" t="str">
        <f t="shared" si="31"/>
        <v>Vy</v>
      </c>
      <c r="C68" s="14">
        <f t="shared" si="31"/>
        <v>19.239000000000001</v>
      </c>
      <c r="D68" s="2">
        <f>IF(C33="","",(C33-C35*$B$19)*$F$62)</f>
        <v>-8.7183551134242587E-2</v>
      </c>
      <c r="E68" s="2">
        <f>IF(C33="","",(C34+C35*$B$18)*$F$62)</f>
        <v>2.6391244086907082</v>
      </c>
      <c r="F68" s="2">
        <f>IF(C33="","",C35*$F$62)</f>
        <v>-2.3901841700062459E-2</v>
      </c>
      <c r="G68" s="1" t="str">
        <f>IF(G34="","","Vy")</f>
        <v>Vy</v>
      </c>
      <c r="H68" s="2">
        <f>IF(OR(H$23="",$C67=""),"",H$26*(SIN(H$27+$F68)-SIN(H$27))+$E68)</f>
        <v>3.079816188590125</v>
      </c>
      <c r="I68" s="2">
        <f t="shared" ref="I68" si="44">IF(OR(I$23="",$C67=""),"",I$26*(SIN(I$27+$F68)-SIN(I$27))+$E68)</f>
        <v>3.0769598343965301</v>
      </c>
      <c r="J68" s="2">
        <f t="shared" ref="J68" si="45">IF(OR(J$23="",$C67=""),"",J$26*(SIN(J$27+$F68)-SIN(J$27))+$E68)</f>
        <v>2.5463894709903281</v>
      </c>
      <c r="K68" s="2">
        <f t="shared" ref="K68" si="46">IF(OR(K$23="",$C67=""),"",K$26*(SIN(K$27+$F68)-SIN(K$27))+$E68)</f>
        <v>2.5443900230548118</v>
      </c>
      <c r="L68" s="2">
        <f t="shared" ref="L68" si="47">IF(OR(L$23="",$C67=""),"",L$26*(SIN(L$27+$F68)-SIN(L$27))+$E68)</f>
        <v>2.2946395591991884</v>
      </c>
      <c r="M68" s="2">
        <f t="shared" ref="M68" si="48">IF(OR(M$23="",$C67=""),"",M$26*(SIN(M$27+$F68)-SIN(M$27))+$E68)</f>
        <v>2.3043181198250449</v>
      </c>
      <c r="N68" s="2">
        <f t="shared" ref="N68" si="49">IF(OR(N$23="",$C67=""),"",N$26*(SIN(N$27+$F68)-SIN(N$27))+$E68)</f>
        <v>2.6616166303170585</v>
      </c>
      <c r="O68" s="2">
        <f t="shared" ref="O68" si="50">IF(OR(O$23="",$C67=""),"",O$26*(SIN(O$27+$F68)-SIN(O$27))+$E68)</f>
        <v>2.6608596964557556</v>
      </c>
      <c r="P68" s="2">
        <f t="shared" ref="P68" si="51">IF(OR(P$23="",$C67=""),"",P$26*(SIN(P$27+$F68)-SIN(P$27))+$E68)</f>
        <v>2.7660177865002282</v>
      </c>
      <c r="Q68" s="2">
        <f t="shared" ref="Q68" si="52">IF(OR(Q$23="",$C67=""),"",Q$26*(SIN(Q$27+$F68)-SIN(Q$27))+$E68)</f>
        <v>2.7667747203615307</v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5">
      <c r="A69" s="13"/>
      <c r="B69" s="13" t="str">
        <f t="shared" si="31"/>
        <v>Rot</v>
      </c>
      <c r="C69" s="15">
        <f t="shared" si="31"/>
        <v>-0.14940000000000001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5">
      <c r="A70" s="1">
        <f>IF(A36="","",A36)</f>
        <v>4</v>
      </c>
      <c r="B70" s="1" t="str">
        <f t="shared" si="31"/>
        <v>Vx</v>
      </c>
      <c r="C70" s="14">
        <f t="shared" si="31"/>
        <v>-1.248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-0.19368591859019832</v>
      </c>
      <c r="I70" s="2">
        <f t="shared" ref="I70" si="55">IF(OR(I$23="",$C70=""),"",I$26*(COS(I$27+$F71)-COS(I$27))+$D71)</f>
        <v>-7.633455323953639E-3</v>
      </c>
      <c r="J70" s="2">
        <f t="shared" ref="J70" si="56">IF(OR(J$23="",$C70=""),"",J$26*(COS(J$27+$F71)-COS(J$27))+$D71)</f>
        <v>-1.1476110510200768E-2</v>
      </c>
      <c r="K70" s="2">
        <f t="shared" ref="K70" si="57">IF(OR(K$23="",$C70=""),"",K$26*(COS(K$27+$F71)-COS(K$27))+$D71)</f>
        <v>0.11876061377617246</v>
      </c>
      <c r="L70" s="2">
        <f t="shared" ref="L70" si="58">IF(OR(L$23="",$C70=""),"",L$26*(COS(L$27+$F71)-COS(L$27))+$D71)</f>
        <v>0.1169517963574201</v>
      </c>
      <c r="M70" s="2">
        <f t="shared" ref="M70" si="59">IF(OR(M$23="",$C70=""),"",M$26*(COS(M$27+$F71)-COS(M$27))+$D71)</f>
        <v>-0.20209355962900372</v>
      </c>
      <c r="N70" s="2">
        <f t="shared" ref="N70" si="60">IF(OR(N$23="",$C70=""),"",N$26*(COS(N$27+$F71)-COS(N$27))+$D71)</f>
        <v>-0.19950582561844388</v>
      </c>
      <c r="O70" s="2">
        <f t="shared" ref="O70" si="61">IF(OR(O$23="",$C70=""),"",O$26*(COS(O$27+$F71)-COS(O$27))+$D71)</f>
        <v>-0.15020192285288819</v>
      </c>
      <c r="P70" s="2">
        <f t="shared" ref="P70" si="62">IF(OR(P$23="",$C70=""),"",P$26*(COS(P$27+$F71)-COS(P$27))+$D71)</f>
        <v>-0.14944031551867565</v>
      </c>
      <c r="Q70" s="2">
        <f t="shared" ref="Q70" si="63">IF(OR(Q$23="",$C70=""),"",Q$26*(COS(Q$27+$F71)-COS(Q$27))+$D71)</f>
        <v>-0.19874421828423167</v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5">
      <c r="B71" s="1" t="str">
        <f t="shared" si="31"/>
        <v>Vy</v>
      </c>
      <c r="C71" s="14">
        <f t="shared" si="31"/>
        <v>15.994</v>
      </c>
      <c r="D71" s="2">
        <f>IF(C36="","",(C36-C38*$B$19)*$F$62)</f>
        <v>-7.3371437412128912E-2</v>
      </c>
      <c r="E71" s="2">
        <f>IF(C36="","",(C37+C38*$B$18)*$F$62)</f>
        <v>2.217197033171951</v>
      </c>
      <c r="F71" s="2">
        <f>IF(C36="","",C38*$F$62)</f>
        <v>-1.8606319877625597E-2</v>
      </c>
      <c r="G71" s="1" t="str">
        <f>IF(G37="","","Vy")</f>
        <v>Vy</v>
      </c>
      <c r="H71" s="2">
        <f>IF(OR(H$23="",$C70=""),"",H$26*(SIN(H$27+$F71)-SIN(H$27))+$E71)</f>
        <v>2.5599381363061791</v>
      </c>
      <c r="I71" s="2">
        <f t="shared" ref="I71" si="66">IF(OR(I$23="",$C70=""),"",I$26*(SIN(I$27+$F71)-SIN(I$27))+$E71)</f>
        <v>2.5582072105466072</v>
      </c>
      <c r="J71" s="2">
        <f t="shared" ref="J71" si="67">IF(OR(J$23="",$C70=""),"",J$26*(SIN(J$27+$F71)-SIN(J$27))+$E71)</f>
        <v>2.1451707420955417</v>
      </c>
      <c r="K71" s="2">
        <f t="shared" ref="K71" si="68">IF(OR(K$23="",$C70=""),"",K$26*(SIN(K$27+$F71)-SIN(K$27))+$E71)</f>
        <v>2.1439590940638409</v>
      </c>
      <c r="L71" s="2">
        <f t="shared" ref="L71" si="69">IF(OR(L$23="",$C70=""),"",L$26*(SIN(L$27+$F71)-SIN(L$27))+$E71)</f>
        <v>1.9495342699506115</v>
      </c>
      <c r="M71" s="2">
        <f t="shared" ref="M71" si="70">IF(OR(M$23="",$C70=""),"",M$26*(SIN(M$27+$F71)-SIN(M$27))+$E71)</f>
        <v>1.9562238568936023</v>
      </c>
      <c r="N71" s="2">
        <f t="shared" ref="N71" si="71">IF(OR(N$23="",$C70=""),"",N$26*(SIN(N$27+$F71)-SIN(N$27))+$E71)</f>
        <v>2.2343722894766427</v>
      </c>
      <c r="O71" s="2">
        <f t="shared" ref="O71" si="72">IF(OR(O$23="",$C70=""),"",O$26*(SIN(O$27+$F71)-SIN(O$27))+$E71)</f>
        <v>2.2339135941503563</v>
      </c>
      <c r="P71" s="2">
        <f t="shared" ref="P71" si="73">IF(OR(P$23="",$C70=""),"",P$26*(SIN(P$27+$F71)-SIN(P$27))+$E71)</f>
        <v>2.3157766779875044</v>
      </c>
      <c r="Q71" s="2">
        <f t="shared" ref="Q71" si="74">IF(OR(Q$23="",$C70=""),"",Q$26*(SIN(Q$27+$F71)-SIN(Q$27))+$E71)</f>
        <v>2.3162353733137904</v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5">
      <c r="A72" s="13"/>
      <c r="B72" s="13" t="str">
        <f t="shared" si="31"/>
        <v>Rot</v>
      </c>
      <c r="C72" s="15">
        <f t="shared" si="31"/>
        <v>-0.1163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5">
      <c r="A73" s="1">
        <f>IF(A39="","",A39)</f>
        <v>3</v>
      </c>
      <c r="B73" s="1" t="str">
        <f t="shared" si="31"/>
        <v>Vx</v>
      </c>
      <c r="C73" s="14">
        <f t="shared" si="31"/>
        <v>-0.89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-0.13893652907483334</v>
      </c>
      <c r="I73" s="2">
        <f t="shared" ref="I73" si="77">IF(OR(I$23="",$C73=""),"",I$26*(COS(I$27+$F74)-COS(I$27))+$D74)</f>
        <v>-1.0311690976708088E-2</v>
      </c>
      <c r="J73" s="2">
        <f t="shared" ref="J73" si="78">IF(OR(J$23="",$C73=""),"",J$26*(COS(J$27+$F74)-COS(J$27))+$D74)</f>
        <v>-1.2148189675350259E-2</v>
      </c>
      <c r="K73" s="2">
        <f t="shared" ref="K73" si="79">IF(OR(K$23="",$C73=""),"",K$26*(COS(K$27+$F74)-COS(K$27))+$D74)</f>
        <v>7.7889196993335089E-2</v>
      </c>
      <c r="L73" s="2">
        <f t="shared" ref="L73" si="80">IF(OR(L$23="",$C73=""),"",L$26*(COS(L$27+$F74)-COS(L$27))+$D74)</f>
        <v>7.7024719002307881E-2</v>
      </c>
      <c r="M73" s="2">
        <f t="shared" ref="M73" si="81">IF(OR(M$23="",$C73=""),"",M$26*(COS(M$27+$F74)-COS(M$27))+$D74)</f>
        <v>-0.14355033330265096</v>
      </c>
      <c r="N73" s="2">
        <f t="shared" ref="N73" si="82">IF(OR(N$23="",$C73=""),"",N$26*(COS(N$27+$F74)-COS(N$27))+$D74)</f>
        <v>-0.14231359206189848</v>
      </c>
      <c r="O73" s="2">
        <f t="shared" ref="O73" si="83">IF(OR(O$23="",$C73=""),"",O$26*(COS(O$27+$F74)-COS(O$27))+$D74)</f>
        <v>-0.10822800996589614</v>
      </c>
      <c r="P73" s="2">
        <f t="shared" ref="P73" si="84">IF(OR(P$23="",$C73=""),"",P$26*(COS(P$27+$F74)-COS(P$27))+$D74)</f>
        <v>-0.10786401923283319</v>
      </c>
      <c r="Q73" s="2">
        <f t="shared" ref="Q73" si="85">IF(OR(Q$23="",$C73=""),"",Q$26*(COS(Q$27+$F74)-COS(Q$27))+$D74)</f>
        <v>-0.14194960132883655</v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5">
      <c r="B74" s="1" t="str">
        <f t="shared" si="31"/>
        <v>Vy</v>
      </c>
      <c r="C74" s="14">
        <f t="shared" si="31"/>
        <v>11.917</v>
      </c>
      <c r="D74" s="2">
        <f>IF(C39="","",(C39-C41*$B$19)*$F$62)</f>
        <v>-5.5080531422737181E-2</v>
      </c>
      <c r="E74" s="2">
        <f>IF(C39="","",(C40+C41*$B$18)*$F$62)</f>
        <v>1.6703862114845116</v>
      </c>
      <c r="F74" s="2">
        <f>IF(C39="","",C41*$F$62)</f>
        <v>-1.2862838505254496E-2</v>
      </c>
      <c r="G74" s="1" t="str">
        <f>IF(G40="","","Vy")</f>
        <v>Vy</v>
      </c>
      <c r="H74" s="2">
        <f>IF(OR(H$23="",$C73=""),"",H$26*(SIN(H$27+$F74)-SIN(H$27))+$E74)</f>
        <v>1.9070904183283932</v>
      </c>
      <c r="I74" s="2">
        <f t="shared" ref="I74" si="88">IF(OR(I$23="",$C73=""),"",I$26*(SIN(I$27+$F74)-SIN(I$27))+$E74)</f>
        <v>1.9062631666623377</v>
      </c>
      <c r="J74" s="2">
        <f t="shared" ref="J74" si="89">IF(OR(J$23="",$C73=""),"",J$26*(SIN(J$27+$F74)-SIN(J$27))+$E74)</f>
        <v>1.6207160260845035</v>
      </c>
      <c r="K74" s="2">
        <f t="shared" ref="K74" si="90">IF(OR(K$23="",$C73=""),"",K$26*(SIN(K$27+$F74)-SIN(K$27))+$E74)</f>
        <v>1.6201369499182658</v>
      </c>
      <c r="L74" s="2">
        <f t="shared" ref="L74" si="91">IF(OR(L$23="",$C73=""),"",L$26*(SIN(L$27+$F74)-SIN(L$27))+$E74)</f>
        <v>1.4857239941057274</v>
      </c>
      <c r="M74" s="2">
        <f t="shared" ref="M74" si="92">IF(OR(M$23="",$C73=""),"",M$26*(SIN(M$27+$F74)-SIN(M$27))+$E74)</f>
        <v>1.4897152274749736</v>
      </c>
      <c r="N74" s="2">
        <f t="shared" ref="N74" si="93">IF(OR(N$23="",$C73=""),"",N$26*(SIN(N$27+$F74)-SIN(N$27))+$E74)</f>
        <v>1.6820093604316664</v>
      </c>
      <c r="O74" s="2">
        <f t="shared" ref="O74" si="94">IF(OR(O$23="",$C73=""),"",O$26*(SIN(O$27+$F74)-SIN(O$27))+$E74)</f>
        <v>1.6817901387401615</v>
      </c>
      <c r="P74" s="2">
        <f t="shared" ref="P74" si="95">IF(OR(P$23="",$C73=""),"",P$26*(SIN(P$27+$F74)-SIN(P$27))+$E74)</f>
        <v>1.738385067503337</v>
      </c>
      <c r="Q74" s="2">
        <f t="shared" ref="Q74" si="96">IF(OR(Q$23="",$C73=""),"",Q$26*(SIN(Q$27+$F74)-SIN(Q$27))+$E74)</f>
        <v>1.7386042891948403</v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5">
      <c r="A75" s="13"/>
      <c r="B75" s="13" t="str">
        <f t="shared" si="31"/>
        <v>Rot</v>
      </c>
      <c r="C75" s="15">
        <f t="shared" si="31"/>
        <v>-8.0399999999999999E-2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5">
      <c r="A76" s="1">
        <f>IF(A42="","",A42)</f>
        <v>2</v>
      </c>
      <c r="B76" s="1" t="str">
        <f t="shared" si="31"/>
        <v>Vx</v>
      </c>
      <c r="C76" s="14">
        <f t="shared" si="31"/>
        <v>-0.5474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-8.5939741131740605E-2</v>
      </c>
      <c r="I76" s="2">
        <f t="shared" ref="I76" si="99">IF(OR(I$23="",$C76=""),"",I$26*(COS(I$27+$F77)-COS(I$27))+$D77)</f>
        <v>-1.113119406441837E-2</v>
      </c>
      <c r="J76" s="2">
        <f t="shared" ref="J76" si="100">IF(OR(J$23="",$C76=""),"",J$26*(COS(J$27+$F77)-COS(J$27))+$D77)</f>
        <v>-1.1752394132913031E-2</v>
      </c>
      <c r="K76" s="2">
        <f t="shared" ref="K76" si="101">IF(OR(K$23="",$C76=""),"",K$26*(COS(K$27+$F77)-COS(K$27))+$D77)</f>
        <v>4.0613588814215056E-2</v>
      </c>
      <c r="L76" s="2">
        <f t="shared" ref="L76" si="102">IF(OR(L$23="",$C76=""),"",L$26*(COS(L$27+$F77)-COS(L$27))+$D77)</f>
        <v>4.0321177070259485E-2</v>
      </c>
      <c r="M76" s="2">
        <f t="shared" ref="M76" si="103">IF(OR(M$23="",$C76=""),"",M$26*(COS(M$27+$F77)-COS(M$27))+$D77)</f>
        <v>-8.7969884753189675E-2</v>
      </c>
      <c r="N76" s="2">
        <f t="shared" ref="N76" si="104">IF(OR(N$23="",$C76=""),"",N$26*(COS(N$27+$F77)-COS(N$27))+$D77)</f>
        <v>-8.7551554076432031E-2</v>
      </c>
      <c r="O76" s="2">
        <f t="shared" ref="O76" si="105">IF(OR(O$23="",$C76=""),"",O$26*(COS(O$27+$F77)-COS(O$27))+$D77)</f>
        <v>-6.7727289103590646E-2</v>
      </c>
      <c r="P76" s="2">
        <f t="shared" ref="P76" si="106">IF(OR(P$23="",$C76=""),"",P$26*(COS(P$27+$F77)-COS(P$27))+$D77)</f>
        <v>-6.7604168369293394E-2</v>
      </c>
      <c r="Q76" s="2">
        <f t="shared" ref="Q76" si="107">IF(OR(Q$23="",$C76=""),"",Q$26*(COS(Q$27+$F77)-COS(Q$27))+$D77)</f>
        <v>-8.7428433342133932E-2</v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5">
      <c r="B77" s="1" t="str">
        <f t="shared" si="31"/>
        <v>Vy</v>
      </c>
      <c r="C77" s="14">
        <f t="shared" si="31"/>
        <v>7.8338999999999999</v>
      </c>
      <c r="D77" s="2">
        <f>IF(C42="","",(C42-C44*$B$19)*$F$62)</f>
        <v>-3.6799261895907327E-2</v>
      </c>
      <c r="E77" s="2">
        <f>IF(C42="","",(C43+C44*$B$18)*$F$62)</f>
        <v>1.1159611037396997</v>
      </c>
      <c r="F77" s="2">
        <f>IF(C42="","",C44*$F$62)</f>
        <v>-7.480924483901745E-3</v>
      </c>
      <c r="G77" s="1" t="str">
        <f>IF(G43="","","Vy")</f>
        <v>Vy</v>
      </c>
      <c r="H77" s="2">
        <f>IF(OR(H$23="",$C76=""),"",H$26*(SIN(H$27+$F77)-SIN(H$27))+$E77)</f>
        <v>1.2534952774631376</v>
      </c>
      <c r="I77" s="2">
        <f t="shared" ref="I77" si="110">IF(OR(I$23="",$C76=""),"",I$26*(SIN(I$27+$F77)-SIN(I$27))+$E77)</f>
        <v>1.2532154576124641</v>
      </c>
      <c r="J77" s="2">
        <f t="shared" ref="J77" si="111">IF(OR(J$23="",$C76=""),"",J$26*(SIN(J$27+$F77)-SIN(J$27))+$E77)</f>
        <v>1.0871404831230058</v>
      </c>
      <c r="K77" s="2">
        <f t="shared" ref="K77" si="112">IF(OR(K$23="",$C76=""),"",K$26*(SIN(K$27+$F77)-SIN(K$27))+$E77)</f>
        <v>1.086944609227533</v>
      </c>
      <c r="L77" s="2">
        <f t="shared" ref="L77" si="113">IF(OR(L$23="",$C76=""),"",L$26*(SIN(L$27+$F77)-SIN(L$27))+$E77)</f>
        <v>1.0087696775421797</v>
      </c>
      <c r="M77" s="2">
        <f t="shared" ref="M77" si="114">IF(OR(M$23="",$C76=""),"",M$26*(SIN(M$27+$F77)-SIN(M$27))+$E77)</f>
        <v>1.0107457395274313</v>
      </c>
      <c r="N77" s="2">
        <f t="shared" ref="N77" si="115">IF(OR(N$23="",$C76=""),"",N$26*(SIN(N$27+$F77)-SIN(N$27))+$E77)</f>
        <v>1.1225845173930824</v>
      </c>
      <c r="O77" s="2">
        <f t="shared" ref="O77" si="116">IF(OR(O$23="",$C76=""),"",O$26*(SIN(O$27+$F77)-SIN(O$27))+$E77)</f>
        <v>1.1225103651326531</v>
      </c>
      <c r="P77" s="2">
        <f t="shared" ref="P77" si="117">IF(OR(P$23="",$C76=""),"",P$26*(SIN(P$27+$F77)-SIN(P$27))+$E77)</f>
        <v>1.1554261258422758</v>
      </c>
      <c r="Q77" s="2">
        <f t="shared" ref="Q77" si="118">IF(OR(Q$23="",$C76=""),"",Q$26*(SIN(Q$27+$F77)-SIN(Q$27))+$E77)</f>
        <v>1.1555002781027033</v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5">
      <c r="A78" s="13"/>
      <c r="B78" s="13" t="str">
        <f t="shared" si="31"/>
        <v>Rot</v>
      </c>
      <c r="C78" s="15">
        <f t="shared" si="31"/>
        <v>-4.6760000000000003E-2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5">
      <c r="A79" s="1">
        <f>IF(A45="","",A45)</f>
        <v>1</v>
      </c>
      <c r="B79" s="1" t="str">
        <f t="shared" si="31"/>
        <v>Vx</v>
      </c>
      <c r="C79" s="14">
        <f t="shared" si="31"/>
        <v>-0.2137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-3.3751072412543243E-2</v>
      </c>
      <c r="I79" s="2">
        <f t="shared" ref="I79" si="121">IF(OR(I$23="",$C79=""),"",I$26*(COS(I$27+$F80)-COS(I$27))+$D80)</f>
        <v>-8.4733818711688683E-3</v>
      </c>
      <c r="J79" s="2">
        <f t="shared" ref="J79" si="122">IF(OR(J$23="",$C79=""),"",J$26*(COS(J$27+$F80)-COS(J$27))+$D80)</f>
        <v>-8.5443067264058554E-3</v>
      </c>
      <c r="K79" s="2">
        <f t="shared" ref="K79" si="123">IF(OR(K$23="",$C79=""),"",K$26*(COS(K$27+$F80)-COS(K$27))+$D80)</f>
        <v>9.1500766525544966E-3</v>
      </c>
      <c r="L79" s="2">
        <f t="shared" ref="L79" si="124">IF(OR(L$23="",$C79=""),"",L$26*(COS(L$27+$F80)-COS(L$27))+$D80)</f>
        <v>9.1166908535815598E-3</v>
      </c>
      <c r="M79" s="2">
        <f t="shared" ref="M79" si="125">IF(OR(M$23="",$C79=""),"",M$26*(COS(M$27+$F80)-COS(M$27))+$D80)</f>
        <v>-3.4233909462215051E-2</v>
      </c>
      <c r="N79" s="2">
        <f t="shared" ref="N79" si="126">IF(OR(N$23="",$C79=""),"",N$26*(COS(N$27+$F80)-COS(N$27))+$D80)</f>
        <v>-3.4186147003394639E-2</v>
      </c>
      <c r="O79" s="2">
        <f t="shared" ref="O79" si="127">IF(OR(O$23="",$C79=""),"",O$26*(COS(O$27+$F80)-COS(O$27))+$D80)</f>
        <v>-2.7487559009930829E-2</v>
      </c>
      <c r="P79" s="2">
        <f t="shared" ref="P79" si="128">IF(OR(P$23="",$C79=""),"",P$26*(COS(P$27+$F80)-COS(P$27))+$D80)</f>
        <v>-2.7473501831415056E-2</v>
      </c>
      <c r="Q79" s="2">
        <f t="shared" ref="Q79" si="129">IF(OR(Q$23="",$C79=""),"",Q$26*(COS(Q$27+$F80)-COS(Q$27))+$D80)</f>
        <v>-3.4172089824879688E-2</v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5">
      <c r="B80" s="1" t="str">
        <f t="shared" si="31"/>
        <v>Vy</v>
      </c>
      <c r="C80" s="14">
        <f t="shared" si="31"/>
        <v>3.5424000000000002</v>
      </c>
      <c r="D80" s="2">
        <f>IF(C45="","",(C45-C47*$B$19)*$F$62)</f>
        <v>-1.7031643421156463E-2</v>
      </c>
      <c r="E80" s="2">
        <f>IF(C45="","",(C46+C47*$B$18)*$F$62)</f>
        <v>0.52032295229728698</v>
      </c>
      <c r="F80" s="2">
        <f>IF(C45="","",C47*$F$62)</f>
        <v>-2.5277717460574761E-3</v>
      </c>
      <c r="G80" s="1" t="str">
        <f>IF(G46="","","Vy")</f>
        <v>Vy</v>
      </c>
      <c r="H80" s="2">
        <f>IF(OR(H$23="",$C79=""),"",H$26*(SIN(H$27+$F80)-SIN(H$27))+$E80)</f>
        <v>0.56675398106142894</v>
      </c>
      <c r="I80" s="2">
        <f t="shared" ref="I80" si="132">IF(OR(I$23="",$C79=""),"",I$26*(SIN(I$27+$F80)-SIN(I$27))+$E80)</f>
        <v>0.56672203292843903</v>
      </c>
      <c r="J80" s="2">
        <f t="shared" ref="J80" si="133">IF(OR(J$23="",$C79=""),"",J$26*(SIN(J$27+$F80)-SIN(J$27))+$E80)</f>
        <v>0.51060555992659185</v>
      </c>
      <c r="K80" s="2">
        <f t="shared" ref="K80" si="134">IF(OR(K$23="",$C79=""),"",K$26*(SIN(K$27+$F80)-SIN(K$27))+$E80)</f>
        <v>0.5105831962334989</v>
      </c>
      <c r="L80" s="2">
        <f t="shared" ref="L80" si="135">IF(OR(L$23="",$C79=""),"",L$26*(SIN(L$27+$F80)-SIN(L$27))+$E80)</f>
        <v>0.48416800961776479</v>
      </c>
      <c r="M80" s="2">
        <f t="shared" ref="M80" si="136">IF(OR(M$23="",$C79=""),"",M$26*(SIN(M$27+$F80)-SIN(M$27))+$E80)</f>
        <v>0.48472835447666907</v>
      </c>
      <c r="N80" s="2">
        <f t="shared" ref="N80" si="137">IF(OR(N$23="",$C79=""),"",N$26*(SIN(N$27+$F80)-SIN(N$27))+$E80)</f>
        <v>0.52251850183602166</v>
      </c>
      <c r="O80" s="2">
        <f t="shared" ref="O80" si="138">IF(OR(O$23="",$C79=""),"",O$26*(SIN(O$27+$F80)-SIN(O$27))+$E80)</f>
        <v>0.5225100355807788</v>
      </c>
      <c r="P80" s="2">
        <f t="shared" ref="P80" si="139">IF(OR(P$23="",$C79=""),"",P$26*(SIN(P$27+$F80)-SIN(P$27))+$E80)</f>
        <v>0.53363221941898309</v>
      </c>
      <c r="Q80" s="2">
        <f t="shared" ref="Q80" si="140">IF(OR(Q$23="",$C79=""),"",Q$26*(SIN(Q$27+$F80)-SIN(Q$27))+$E80)</f>
        <v>0.53364068567422507</v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5">
      <c r="A81" s="13"/>
      <c r="B81" s="13" t="str">
        <f t="shared" si="31"/>
        <v>Rot</v>
      </c>
      <c r="C81" s="15">
        <f t="shared" si="31"/>
        <v>-1.5800000000000002E-2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5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5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5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5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5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5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5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5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5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5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5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5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5">
      <c r="A96" s="10" t="s">
        <v>57</v>
      </c>
    </row>
    <row r="97" spans="1:20" x14ac:dyDescent="0.25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9</v>
      </c>
      <c r="K97" s="1">
        <f>IF(Dati!K7="",1,Dati!K7)</f>
        <v>10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5">
      <c r="A98" s="6" t="s">
        <v>7</v>
      </c>
      <c r="B98" s="3">
        <f>IF($B64="",0,Dati!B$8+H64*Dati!$B$13)</f>
        <v>-0.26106388492690824</v>
      </c>
      <c r="C98" s="3">
        <f>IF($B64="",0,Dati!C$8+I64*Dati!$B$13)</f>
        <v>6.2401327183208566E-3</v>
      </c>
      <c r="D98" s="3">
        <f>IF($B64="",0,Dati!D$8+J64*Dati!$B$13)</f>
        <v>22.198307605887727</v>
      </c>
      <c r="E98" s="3">
        <f>IF(Dati!E$7="",$B98,IF($B64="",0,IF(Dati!E$7="","",Dati!E$8+K64*Dati!$B$13)))</f>
        <v>22.385420418239388</v>
      </c>
      <c r="F98" s="3">
        <f>IF(Dati!F$7="",$B98,IF($B64="",0,IF(Dati!F$7="","",Dati!F$8+L64*Dati!$B$13)))</f>
        <v>32.831686413492555</v>
      </c>
      <c r="G98" s="3">
        <f>IF(Dati!G$7="",$B98,IF($B64="",0,IF(Dati!G$7="","",Dati!G$8+M64*Dati!$B$13)))</f>
        <v>32.17333148743667</v>
      </c>
      <c r="H98" s="3">
        <f>IF(Dati!H$7="",$B98,IF($B64="",0,IF(Dati!H$7="","",Dati!H$8+N64*Dati!$B$13)))</f>
        <v>17.228673436811324</v>
      </c>
      <c r="I98" s="3">
        <f>IF(Dati!I$7="",$B98,IF($B64="",0,IF(Dati!I$7="","",Dati!I$8+O64*Dati!$B$13)))</f>
        <v>17.299509001487312</v>
      </c>
      <c r="J98" s="3">
        <f>IF(Dati!J$7="",$B98,IF($B64="",0,IF(Dati!J$7="","",Dati!J$8+P64*Dati!$B$13)))</f>
        <v>12.901081214012292</v>
      </c>
      <c r="K98" s="3">
        <f>IF(Dati!K$7="",$B98,IF($B64="",0,IF(Dati!K$7="","",Dati!K$8+Q64*Dati!$B$13)))</f>
        <v>12.830245649336307</v>
      </c>
      <c r="L98" s="3">
        <f>IF(Dati!L$7="",$B98,IF($B64="",0,IF(Dati!L$7="","",Dati!L$8+R64*Dati!$B$13)))</f>
        <v>-0.26106388492690824</v>
      </c>
      <c r="M98" s="3">
        <f>IF(Dati!M$7="",$B98,IF($B64="",0,IF(Dati!M$7="","",Dati!M$8+S64*Dati!$B$13)))</f>
        <v>-0.26106388492690824</v>
      </c>
      <c r="N98" s="3">
        <f>IF(Dati!N$7="",$B98,IF($B64="",0,IF(Dati!N$7="","",Dati!N$8+T64*Dati!$B$13)))</f>
        <v>-0.26106388492690824</v>
      </c>
      <c r="P98" s="3">
        <f>IF($B64="",0,$P$128+$D65*Dati!$B$13)</f>
        <v>17.290292348806453</v>
      </c>
      <c r="Q98" s="3">
        <f>IF($B64="",0,$Q$128+$D65*Dati!$B$13)</f>
        <v>19.249292348806456</v>
      </c>
      <c r="R98" s="3"/>
      <c r="S98" s="3">
        <f>IF($B64="",0,$S$128+$D65*Dati!$B$13)</f>
        <v>18.269792348806455</v>
      </c>
      <c r="T98" s="3">
        <f>IF($B64="",0,$T$128+$D65*Dati!$B$13)</f>
        <v>18.269792348806455</v>
      </c>
    </row>
    <row r="99" spans="1:20" x14ac:dyDescent="0.25">
      <c r="A99" s="6" t="s">
        <v>8</v>
      </c>
      <c r="B99" s="3">
        <f>IF($B65="",0,Dati!B$9+H65*Dati!$B$13)</f>
        <v>3.4172984352650531</v>
      </c>
      <c r="C99" s="3">
        <f>IF($B65="",0,Dati!C$9+I65*Dati!$B$13)</f>
        <v>13.413725224981002</v>
      </c>
      <c r="D99" s="3">
        <f>IF($B65="",0,Dati!D$9+J65*Dati!$B$13)</f>
        <v>12.820310305808594</v>
      </c>
      <c r="E99" s="3">
        <f>IF(Dati!E$7="",$B99,IF($B65="",0,IF(Dati!E$7="","",Dati!E$9+K65*Dati!$B$13)))</f>
        <v>19.817809058609757</v>
      </c>
      <c r="F99" s="3">
        <f>IF(Dati!F$7="",$B99,IF($B65="",0,IF(Dati!F$7="","",Dati!F$9+L65*Dati!$B$13)))</f>
        <v>19.538476360170492</v>
      </c>
      <c r="G99" s="3">
        <f>IF(Dati!G$7="",$B99,IF($B65="",0,IF(Dati!G$7="","",Dati!G$9+M65*Dati!$B$13)))</f>
        <v>2.399950496160546</v>
      </c>
      <c r="H99" s="3">
        <f>IF(Dati!H$7="",$B99,IF($B65="",0,IF(Dati!H$7="","",Dati!H$9+N65*Dati!$B$13)))</f>
        <v>2.7995700025401633</v>
      </c>
      <c r="I99" s="3">
        <f>IF(Dati!I$7="",$B99,IF($B65="",0,IF(Dati!I$7="","",Dati!I$9+O65*Dati!$B$13)))</f>
        <v>5.4486231018148885</v>
      </c>
      <c r="J99" s="3">
        <f>IF(Dati!J$7="",$B99,IF($B65="",0,IF(Dati!J$7="","",Dati!J$9+P65*Dati!$B$13)))</f>
        <v>5.5662368695787912</v>
      </c>
      <c r="K99" s="3">
        <f>IF(Dati!K$7="",$B99,IF($B65="",0,IF(Dati!K$7="","",Dati!K$9+Q65*Dati!$B$13)))</f>
        <v>2.9171837703040637</v>
      </c>
      <c r="L99" s="3">
        <f>IF(Dati!L$7="",$B99,IF($B65="",0,IF(Dati!L$7="","",Dati!L$9+R65*Dati!$B$13)))</f>
        <v>3.4172984352650531</v>
      </c>
      <c r="M99" s="3">
        <f>IF(Dati!M$7="",$B99,IF($B65="",0,IF(Dati!M$7="","",Dati!M$9+S65*Dati!$B$13)))</f>
        <v>3.4172984352650531</v>
      </c>
      <c r="N99" s="3">
        <f>IF(Dati!N$7="",$B99,IF($B65="",0,IF(Dati!N$7="","",Dati!N$9+T65*Dati!$B$13)))</f>
        <v>3.4172984352650531</v>
      </c>
      <c r="P99" s="3">
        <f>IF($B65="",0,$P$129+$E65*Dati!$B$13)</f>
        <v>9.5616640904795673</v>
      </c>
      <c r="Q99" s="3">
        <f>IF($B65="",0,$Q$129+$E65*Dati!$B$13)</f>
        <v>9.5616640904795673</v>
      </c>
      <c r="R99" s="3"/>
      <c r="S99" s="3">
        <f>IF($B65="",0,$S$129+$E65*Dati!$B$13)</f>
        <v>8.5821640904795675</v>
      </c>
      <c r="T99" s="3">
        <f>IF($B65="",0,$T$129+$E65*Dati!$B$13)</f>
        <v>10.541164090479567</v>
      </c>
    </row>
    <row r="101" spans="1:20" x14ac:dyDescent="0.25">
      <c r="A101" s="6" t="s">
        <v>7</v>
      </c>
      <c r="B101" s="3">
        <f>IF($B67="",0,Dati!B$8+H67*Dati!$B$13)</f>
        <v>-0.24057283179783528</v>
      </c>
      <c r="C101" s="3">
        <f>IF($B67="",0,Dati!C$8+I67*Dati!$B$13)</f>
        <v>-1.5771726058507463E-3</v>
      </c>
      <c r="D101" s="3">
        <f>IF($B67="",0,Dati!D$8+J67*Dati!$B$13)</f>
        <v>22.192081721084367</v>
      </c>
      <c r="E101" s="3">
        <f>IF(Dati!E$7="",$B101,IF($B67="",0,IF(Dati!E$7="","",Dati!E$8+K67*Dati!$B$13)))</f>
        <v>22.359378682518756</v>
      </c>
      <c r="F101" s="3">
        <f>IF(Dati!F$7="",$B101,IF($B67="",0,IF(Dati!F$7="","",Dati!F$8+L67*Dati!$B$13)))</f>
        <v>32.806393792386451</v>
      </c>
      <c r="G101" s="3">
        <f>IF(Dati!G$7="",$B101,IF($B67="",0,IF(Dati!G$7="","",Dati!G$8+M67*Dati!$B$13)))</f>
        <v>32.196573363956077</v>
      </c>
      <c r="H101" s="3">
        <f>IF(Dati!H$7="",$B101,IF($B67="",0,IF(Dati!H$7="","",Dati!H$8+N67*Dati!$B$13)))</f>
        <v>17.250843613475496</v>
      </c>
      <c r="I101" s="3">
        <f>IF(Dati!I$7="",$B101,IF($B67="",0,IF(Dati!I$7="","",Dati!I$8+O67*Dati!$B$13)))</f>
        <v>17.314177463161371</v>
      </c>
      <c r="J101" s="3">
        <f>IF(Dati!J$7="",$B101,IF($B67="",0,IF(Dati!J$7="","",Dati!J$8+P67*Dati!$B$13)))</f>
        <v>12.915434259006551</v>
      </c>
      <c r="K101" s="3">
        <f>IF(Dati!K$7="",$B101,IF($B67="",0,IF(Dati!K$7="","",Dati!K$8+Q67*Dati!$B$13)))</f>
        <v>12.852100409320675</v>
      </c>
      <c r="L101" s="3">
        <f>IF(Dati!L$7="",$B101,IF($B67="",0,IF(Dati!L$7="","",Dati!L$8+R67*Dati!$B$13)))</f>
        <v>-0.24057283179783528</v>
      </c>
      <c r="M101" s="3">
        <f>IF(Dati!M$7="",$B101,IF($B67="",0,IF(Dati!M$7="","",Dati!M$8+S67*Dati!$B$13)))</f>
        <v>-0.24057283179783528</v>
      </c>
      <c r="N101" s="3">
        <f>IF(Dati!N$7="",$B101,IF($B67="",0,IF(Dati!N$7="","",Dati!N$8+T67*Dati!$B$13)))</f>
        <v>-0.24057283179783528</v>
      </c>
      <c r="P101" s="3">
        <f>IF($B67="",0,$P$128+$D68*Dati!$B$13)</f>
        <v>17.293309855440434</v>
      </c>
      <c r="Q101" s="3">
        <f>IF($B67="",0,$Q$128+$D68*Dati!$B$13)</f>
        <v>19.252309855440437</v>
      </c>
      <c r="R101" s="3"/>
      <c r="S101" s="3">
        <f>IF($B67="",0,$S$128+$D68*Dati!$B$13)</f>
        <v>18.272809855440435</v>
      </c>
      <c r="T101" s="3">
        <f>IF($B67="",0,$T$128+$D68*Dati!$B$13)</f>
        <v>18.272809855440435</v>
      </c>
    </row>
    <row r="102" spans="1:20" x14ac:dyDescent="0.25">
      <c r="A102" s="6" t="s">
        <v>8</v>
      </c>
      <c r="B102" s="3">
        <f>IF($B68="",0,Dati!B$9+H68*Dati!$B$13)</f>
        <v>3.2298161885901249</v>
      </c>
      <c r="C102" s="3">
        <f>IF($B68="",0,Dati!C$9+I68*Dati!$B$13)</f>
        <v>13.226959834396531</v>
      </c>
      <c r="D102" s="3">
        <f>IF($B68="",0,Dati!D$9+J68*Dati!$B$13)</f>
        <v>12.696389470990329</v>
      </c>
      <c r="E102" s="3">
        <f>IF(Dati!E$7="",$B102,IF($B68="",0,IF(Dati!E$7="","",Dati!E$9+K68*Dati!$B$13)))</f>
        <v>19.694390023054812</v>
      </c>
      <c r="F102" s="3">
        <f>IF(Dati!F$7="",$B102,IF($B68="",0,IF(Dati!F$7="","",Dati!F$9+L68*Dati!$B$13)))</f>
        <v>19.444639559199189</v>
      </c>
      <c r="G102" s="3">
        <f>IF(Dati!G$7="",$B102,IF($B68="",0,IF(Dati!G$7="","",Dati!G$9+M68*Dati!$B$13)))</f>
        <v>2.3043181198250449</v>
      </c>
      <c r="H102" s="3">
        <f>IF(Dati!H$7="",$B102,IF($B68="",0,IF(Dati!H$7="","",Dati!H$9+N68*Dati!$B$13)))</f>
        <v>2.6616166303170585</v>
      </c>
      <c r="I102" s="3">
        <f>IF(Dati!I$7="",$B102,IF($B68="",0,IF(Dati!I$7="","",Dati!I$9+O68*Dati!$B$13)))</f>
        <v>5.310859696455756</v>
      </c>
      <c r="J102" s="3">
        <f>IF(Dati!J$7="",$B102,IF($B68="",0,IF(Dati!J$7="","",Dati!J$9+P68*Dati!$B$13)))</f>
        <v>5.4160177865002286</v>
      </c>
      <c r="K102" s="3">
        <f>IF(Dati!K$7="",$B102,IF($B68="",0,IF(Dati!K$7="","",Dati!K$9+Q68*Dati!$B$13)))</f>
        <v>2.7667747203615307</v>
      </c>
      <c r="L102" s="3">
        <f>IF(Dati!L$7="",$B102,IF($B68="",0,IF(Dati!L$7="","",Dati!L$9+R68*Dati!$B$13)))</f>
        <v>3.2298161885901249</v>
      </c>
      <c r="M102" s="3">
        <f>IF(Dati!M$7="",$B102,IF($B68="",0,IF(Dati!M$7="","",Dati!M$9+S68*Dati!$B$13)))</f>
        <v>3.2298161885901249</v>
      </c>
      <c r="N102" s="3">
        <f>IF(Dati!N$7="",$B102,IF($B68="",0,IF(Dati!N$7="","",Dati!N$9+T68*Dati!$B$13)))</f>
        <v>3.2298161885901249</v>
      </c>
      <c r="P102" s="3">
        <f>IF($B68="",0,$P$129+$E68*Dati!$B$13)</f>
        <v>9.4266317850187118</v>
      </c>
      <c r="Q102" s="3">
        <f>IF($B68="",0,$Q$129+$E68*Dati!$B$13)</f>
        <v>9.4266317850187118</v>
      </c>
      <c r="R102" s="3"/>
      <c r="S102" s="3">
        <f>IF($B68="",0,$S$129+$E68*Dati!$B$13)</f>
        <v>8.447131785018712</v>
      </c>
      <c r="T102" s="3">
        <f>IF($B68="",0,$T$129+$E68*Dati!$B$13)</f>
        <v>10.406131785018712</v>
      </c>
    </row>
    <row r="104" spans="1:20" x14ac:dyDescent="0.25">
      <c r="A104" s="6" t="s">
        <v>7</v>
      </c>
      <c r="B104" s="3">
        <f>IF($B70="",0,Dati!B$8+H70*Dati!$B$13)</f>
        <v>-0.19368591859019832</v>
      </c>
      <c r="C104" s="3">
        <f>IF($B70="",0,Dati!C$8+I70*Dati!$B$13)</f>
        <v>-7.633455323953639E-3</v>
      </c>
      <c r="D104" s="3">
        <f>IF($B70="",0,Dati!D$8+J70*Dati!$B$13)</f>
        <v>22.188523889489797</v>
      </c>
      <c r="E104" s="3">
        <f>IF(Dati!E$7="",$B104,IF($B70="",0,IF(Dati!E$7="","",Dati!E$8+K70*Dati!$B$13)))</f>
        <v>22.31876061377617</v>
      </c>
      <c r="F104" s="3">
        <f>IF(Dati!F$7="",$B104,IF($B70="",0,IF(Dati!F$7="","",Dati!F$8+L70*Dati!$B$13)))</f>
        <v>32.766951796357418</v>
      </c>
      <c r="G104" s="3">
        <f>IF(Dati!G$7="",$B104,IF($B70="",0,IF(Dati!G$7="","",Dati!G$8+M70*Dati!$B$13)))</f>
        <v>32.247906440370997</v>
      </c>
      <c r="H104" s="3">
        <f>IF(Dati!H$7="",$B104,IF($B70="",0,IF(Dati!H$7="","",Dati!H$8+N70*Dati!$B$13)))</f>
        <v>17.300494174381555</v>
      </c>
      <c r="I104" s="3">
        <f>IF(Dati!I$7="",$B104,IF($B70="",0,IF(Dati!I$7="","",Dati!I$8+O70*Dati!$B$13)))</f>
        <v>17.349798077147113</v>
      </c>
      <c r="J104" s="3">
        <f>IF(Dati!J$7="",$B104,IF($B70="",0,IF(Dati!J$7="","",Dati!J$8+P70*Dati!$B$13)))</f>
        <v>12.950559684481323</v>
      </c>
      <c r="K104" s="3">
        <f>IF(Dati!K$7="",$B104,IF($B70="",0,IF(Dati!K$7="","",Dati!K$8+Q70*Dati!$B$13)))</f>
        <v>12.901255781715768</v>
      </c>
      <c r="L104" s="3">
        <f>IF(Dati!L$7="",$B104,IF($B70="",0,IF(Dati!L$7="","",Dati!L$8+R70*Dati!$B$13)))</f>
        <v>-0.19368591859019832</v>
      </c>
      <c r="M104" s="3">
        <f>IF(Dati!M$7="",$B104,IF($B70="",0,IF(Dati!M$7="","",Dati!M$8+S70*Dati!$B$13)))</f>
        <v>-0.19368591859019832</v>
      </c>
      <c r="N104" s="3">
        <f>IF(Dati!N$7="",$B104,IF($B70="",0,IF(Dati!N$7="","",Dati!N$8+T70*Dati!$B$13)))</f>
        <v>-0.19368591859019832</v>
      </c>
      <c r="P104" s="3">
        <f>IF($B70="",0,$P$128+$D71*Dati!$B$13)</f>
        <v>17.307121969162548</v>
      </c>
      <c r="Q104" s="3">
        <f>IF($B70="",0,$Q$128+$D71*Dati!$B$13)</f>
        <v>19.266121969162551</v>
      </c>
      <c r="R104" s="3"/>
      <c r="S104" s="3">
        <f>IF($B70="",0,$S$128+$D71*Dati!$B$13)</f>
        <v>18.28662196916255</v>
      </c>
      <c r="T104" s="3">
        <f>IF($B70="",0,$T$128+$D71*Dati!$B$13)</f>
        <v>18.28662196916255</v>
      </c>
    </row>
    <row r="105" spans="1:20" x14ac:dyDescent="0.25">
      <c r="A105" s="6" t="s">
        <v>8</v>
      </c>
      <c r="B105" s="3">
        <f>IF($B71="",0,Dati!B$9+H71*Dati!$B$13)</f>
        <v>2.709938136306179</v>
      </c>
      <c r="C105" s="3">
        <f>IF($B71="",0,Dati!C$9+I71*Dati!$B$13)</f>
        <v>12.708207210546608</v>
      </c>
      <c r="D105" s="3">
        <f>IF($B71="",0,Dati!D$9+J71*Dati!$B$13)</f>
        <v>12.295170742095543</v>
      </c>
      <c r="E105" s="3">
        <f>IF(Dati!E$7="",$B105,IF($B71="",0,IF(Dati!E$7="","",Dati!E$9+K71*Dati!$B$13)))</f>
        <v>19.29395909406384</v>
      </c>
      <c r="F105" s="3">
        <f>IF(Dati!F$7="",$B105,IF($B71="",0,IF(Dati!F$7="","",Dati!F$9+L71*Dati!$B$13)))</f>
        <v>19.09953426995061</v>
      </c>
      <c r="G105" s="3">
        <f>IF(Dati!G$7="",$B105,IF($B71="",0,IF(Dati!G$7="","",Dati!G$9+M71*Dati!$B$13)))</f>
        <v>1.9562238568936023</v>
      </c>
      <c r="H105" s="3">
        <f>IF(Dati!H$7="",$B105,IF($B71="",0,IF(Dati!H$7="","",Dati!H$9+N71*Dati!$B$13)))</f>
        <v>2.2343722894766427</v>
      </c>
      <c r="I105" s="3">
        <f>IF(Dati!I$7="",$B105,IF($B71="",0,IF(Dati!I$7="","",Dati!I$9+O71*Dati!$B$13)))</f>
        <v>4.8839135941503562</v>
      </c>
      <c r="J105" s="3">
        <f>IF(Dati!J$7="",$B105,IF($B71="",0,IF(Dati!J$7="","",Dati!J$9+P71*Dati!$B$13)))</f>
        <v>4.9657766779875043</v>
      </c>
      <c r="K105" s="3">
        <f>IF(Dati!K$7="",$B105,IF($B71="",0,IF(Dati!K$7="","",Dati!K$9+Q71*Dati!$B$13)))</f>
        <v>2.3162353733137904</v>
      </c>
      <c r="L105" s="3">
        <f>IF(Dati!L$7="",$B105,IF($B71="",0,IF(Dati!L$7="","",Dati!L$9+R71*Dati!$B$13)))</f>
        <v>2.709938136306179</v>
      </c>
      <c r="M105" s="3">
        <f>IF(Dati!M$7="",$B105,IF($B71="",0,IF(Dati!M$7="","",Dati!M$9+S71*Dati!$B$13)))</f>
        <v>2.709938136306179</v>
      </c>
      <c r="N105" s="3">
        <f>IF(Dati!N$7="",$B105,IF($B71="",0,IF(Dati!N$7="","",Dati!N$9+T71*Dati!$B$13)))</f>
        <v>2.709938136306179</v>
      </c>
      <c r="P105" s="3">
        <f>IF($B71="",0,$P$129+$E71*Dati!$B$13)</f>
        <v>9.0047044094999542</v>
      </c>
      <c r="Q105" s="3">
        <f>IF($B71="",0,$Q$129+$E71*Dati!$B$13)</f>
        <v>9.0047044094999542</v>
      </c>
      <c r="R105" s="3"/>
      <c r="S105" s="3">
        <f>IF($B71="",0,$S$129+$E71*Dati!$B$13)</f>
        <v>8.0252044094999544</v>
      </c>
      <c r="T105" s="3">
        <f>IF($B71="",0,$T$129+$E71*Dati!$B$13)</f>
        <v>9.984204409499954</v>
      </c>
    </row>
    <row r="107" spans="1:20" x14ac:dyDescent="0.25">
      <c r="A107" s="6" t="s">
        <v>7</v>
      </c>
      <c r="B107" s="3">
        <f>IF($B73="",0,Dati!B$8+H73*Dati!$B$13)</f>
        <v>-0.13893652907483334</v>
      </c>
      <c r="C107" s="3">
        <f>IF($B73="",0,Dati!C$8+I73*Dati!$B$13)</f>
        <v>-1.0311690976708088E-2</v>
      </c>
      <c r="D107" s="3">
        <f>IF($B73="",0,Dati!D$8+J73*Dati!$B$13)</f>
        <v>22.187851810324648</v>
      </c>
      <c r="E107" s="3">
        <f>IF(Dati!E$7="",$B107,IF($B73="",0,IF(Dati!E$7="","",Dati!E$8+K73*Dati!$B$13)))</f>
        <v>22.277889196993335</v>
      </c>
      <c r="F107" s="3">
        <f>IF(Dati!F$7="",$B107,IF($B73="",0,IF(Dati!F$7="","",Dati!F$8+L73*Dati!$B$13)))</f>
        <v>32.727024719002308</v>
      </c>
      <c r="G107" s="3">
        <f>IF(Dati!G$7="",$B107,IF($B73="",0,IF(Dati!G$7="","",Dati!G$8+M73*Dati!$B$13)))</f>
        <v>32.306449666697354</v>
      </c>
      <c r="H107" s="3">
        <f>IF(Dati!H$7="",$B107,IF($B73="",0,IF(Dati!H$7="","",Dati!H$8+N73*Dati!$B$13)))</f>
        <v>17.3576864079381</v>
      </c>
      <c r="I107" s="3">
        <f>IF(Dati!I$7="",$B107,IF($B73="",0,IF(Dati!I$7="","",Dati!I$8+O73*Dati!$B$13)))</f>
        <v>17.391771990034105</v>
      </c>
      <c r="J107" s="3">
        <f>IF(Dati!J$7="",$B107,IF($B73="",0,IF(Dati!J$7="","",Dati!J$8+P73*Dati!$B$13)))</f>
        <v>12.992135980767166</v>
      </c>
      <c r="K107" s="3">
        <f>IF(Dati!K$7="",$B107,IF($B73="",0,IF(Dati!K$7="","",Dati!K$8+Q73*Dati!$B$13)))</f>
        <v>12.958050398671164</v>
      </c>
      <c r="L107" s="3">
        <f>IF(Dati!L$7="",$B107,IF($B73="",0,IF(Dati!L$7="","",Dati!L$8+R73*Dati!$B$13)))</f>
        <v>-0.13893652907483334</v>
      </c>
      <c r="M107" s="3">
        <f>IF(Dati!M$7="",$B107,IF($B73="",0,IF(Dati!M$7="","",Dati!M$8+S73*Dati!$B$13)))</f>
        <v>-0.13893652907483334</v>
      </c>
      <c r="N107" s="3">
        <f>IF(Dati!N$7="",$B107,IF($B73="",0,IF(Dati!N$7="","",Dati!N$8+T73*Dati!$B$13)))</f>
        <v>-0.13893652907483334</v>
      </c>
      <c r="P107" s="3">
        <f>IF($B73="",0,$P$128+$D74*Dati!$B$13)</f>
        <v>17.325412875151937</v>
      </c>
      <c r="Q107" s="3">
        <f>IF($B73="",0,$Q$128+$D74*Dati!$B$13)</f>
        <v>19.28441287515194</v>
      </c>
      <c r="R107" s="3"/>
      <c r="S107" s="3">
        <f>IF($B73="",0,$S$128+$D74*Dati!$B$13)</f>
        <v>18.304912875151938</v>
      </c>
      <c r="T107" s="3">
        <f>IF($B73="",0,$T$128+$D74*Dati!$B$13)</f>
        <v>18.304912875151938</v>
      </c>
    </row>
    <row r="108" spans="1:20" x14ac:dyDescent="0.25">
      <c r="A108" s="6" t="s">
        <v>8</v>
      </c>
      <c r="B108" s="3">
        <f>IF($B74="",0,Dati!B$9+H74*Dati!$B$13)</f>
        <v>2.0570904183283933</v>
      </c>
      <c r="C108" s="3">
        <f>IF($B74="",0,Dati!C$9+I74*Dati!$B$13)</f>
        <v>12.056263166662339</v>
      </c>
      <c r="D108" s="3">
        <f>IF($B74="",0,Dati!D$9+J74*Dati!$B$13)</f>
        <v>11.770716026084504</v>
      </c>
      <c r="E108" s="3">
        <f>IF(Dati!E$7="",$B108,IF($B74="",0,IF(Dati!E$7="","",Dati!E$9+K74*Dati!$B$13)))</f>
        <v>18.770136949918264</v>
      </c>
      <c r="F108" s="3">
        <f>IF(Dati!F$7="",$B108,IF($B74="",0,IF(Dati!F$7="","",Dati!F$9+L74*Dati!$B$13)))</f>
        <v>18.635723994105724</v>
      </c>
      <c r="G108" s="3">
        <f>IF(Dati!G$7="",$B108,IF($B74="",0,IF(Dati!G$7="","",Dati!G$9+M74*Dati!$B$13)))</f>
        <v>1.4897152274749736</v>
      </c>
      <c r="H108" s="3">
        <f>IF(Dati!H$7="",$B108,IF($B74="",0,IF(Dati!H$7="","",Dati!H$9+N74*Dati!$B$13)))</f>
        <v>1.6820093604316664</v>
      </c>
      <c r="I108" s="3">
        <f>IF(Dati!I$7="",$B108,IF($B74="",0,IF(Dati!I$7="","",Dati!I$9+O74*Dati!$B$13)))</f>
        <v>4.3317901387401614</v>
      </c>
      <c r="J108" s="3">
        <f>IF(Dati!J$7="",$B108,IF($B74="",0,IF(Dati!J$7="","",Dati!J$9+P74*Dati!$B$13)))</f>
        <v>4.3883850675033367</v>
      </c>
      <c r="K108" s="3">
        <f>IF(Dati!K$7="",$B108,IF($B74="",0,IF(Dati!K$7="","",Dati!K$9+Q74*Dati!$B$13)))</f>
        <v>1.7386042891948403</v>
      </c>
      <c r="L108" s="3">
        <f>IF(Dati!L$7="",$B108,IF($B74="",0,IF(Dati!L$7="","",Dati!L$9+R74*Dati!$B$13)))</f>
        <v>2.0570904183283933</v>
      </c>
      <c r="M108" s="3">
        <f>IF(Dati!M$7="",$B108,IF($B74="",0,IF(Dati!M$7="","",Dati!M$9+S74*Dati!$B$13)))</f>
        <v>2.0570904183283933</v>
      </c>
      <c r="N108" s="3">
        <f>IF(Dati!N$7="",$B108,IF($B74="",0,IF(Dati!N$7="","",Dati!N$9+T74*Dati!$B$13)))</f>
        <v>2.0570904183283933</v>
      </c>
      <c r="P108" s="3">
        <f>IF($B74="",0,$P$129+$E74*Dati!$B$13)</f>
        <v>8.4578935878125154</v>
      </c>
      <c r="Q108" s="3">
        <f>IF($B74="",0,$Q$129+$E74*Dati!$B$13)</f>
        <v>8.4578935878125154</v>
      </c>
      <c r="R108" s="3"/>
      <c r="S108" s="3">
        <f>IF($B74="",0,$S$129+$E74*Dati!$B$13)</f>
        <v>7.4783935878125147</v>
      </c>
      <c r="T108" s="3">
        <f>IF($B74="",0,$T$129+$E74*Dati!$B$13)</f>
        <v>9.4373935878125152</v>
      </c>
    </row>
    <row r="110" spans="1:20" x14ac:dyDescent="0.25">
      <c r="A110" s="6" t="s">
        <v>7</v>
      </c>
      <c r="B110" s="3">
        <f>IF($B76="",0,Dati!B$8+H76*Dati!$B$13)</f>
        <v>-8.5939741131740605E-2</v>
      </c>
      <c r="C110" s="3">
        <f>IF($B76="",0,Dati!C$8+I76*Dati!$B$13)</f>
        <v>-1.113119406441837E-2</v>
      </c>
      <c r="D110" s="3">
        <f>IF($B76="",0,Dati!D$8+J76*Dati!$B$13)</f>
        <v>22.188247605867087</v>
      </c>
      <c r="E110" s="3">
        <f>IF(Dati!E$7="",$B110,IF($B76="",0,IF(Dati!E$7="","",Dati!E$8+K76*Dati!$B$13)))</f>
        <v>22.240613588814213</v>
      </c>
      <c r="F110" s="3">
        <f>IF(Dati!F$7="",$B110,IF($B76="",0,IF(Dati!F$7="","",Dati!F$8+L76*Dati!$B$13)))</f>
        <v>32.69032117707026</v>
      </c>
      <c r="G110" s="3">
        <f>IF(Dati!G$7="",$B110,IF($B76="",0,IF(Dati!G$7="","",Dati!G$8+M76*Dati!$B$13)))</f>
        <v>32.36203011524681</v>
      </c>
      <c r="H110" s="3">
        <f>IF(Dati!H$7="",$B110,IF($B76="",0,IF(Dati!H$7="","",Dati!H$8+N76*Dati!$B$13)))</f>
        <v>17.41244844592357</v>
      </c>
      <c r="I110" s="3">
        <f>IF(Dati!I$7="",$B110,IF($B76="",0,IF(Dati!I$7="","",Dati!I$8+O76*Dati!$B$13)))</f>
        <v>17.43227271089641</v>
      </c>
      <c r="J110" s="3">
        <f>IF(Dati!J$7="",$B110,IF($B76="",0,IF(Dati!J$7="","",Dati!J$8+P76*Dati!$B$13)))</f>
        <v>13.032395831630707</v>
      </c>
      <c r="K110" s="3">
        <f>IF(Dati!K$7="",$B110,IF($B76="",0,IF(Dati!K$7="","",Dati!K$8+Q76*Dati!$B$13)))</f>
        <v>13.012571566657865</v>
      </c>
      <c r="L110" s="3">
        <f>IF(Dati!L$7="",$B110,IF($B76="",0,IF(Dati!L$7="","",Dati!L$8+R76*Dati!$B$13)))</f>
        <v>-8.5939741131740605E-2</v>
      </c>
      <c r="M110" s="3">
        <f>IF(Dati!M$7="",$B110,IF($B76="",0,IF(Dati!M$7="","",Dati!M$8+S76*Dati!$B$13)))</f>
        <v>-8.5939741131740605E-2</v>
      </c>
      <c r="N110" s="3">
        <f>IF(Dati!N$7="",$B110,IF($B76="",0,IF(Dati!N$7="","",Dati!N$8+T76*Dati!$B$13)))</f>
        <v>-8.5939741131740605E-2</v>
      </c>
      <c r="P110" s="3">
        <f>IF($B76="",0,$P$128+$D77*Dati!$B$13)</f>
        <v>17.343694144678768</v>
      </c>
      <c r="Q110" s="3">
        <f>IF($B76="",0,$Q$128+$D77*Dati!$B$13)</f>
        <v>19.302694144678771</v>
      </c>
      <c r="R110" s="3"/>
      <c r="S110" s="3">
        <f>IF($B76="",0,$S$128+$D77*Dati!$B$13)</f>
        <v>18.323194144678769</v>
      </c>
      <c r="T110" s="3">
        <f>IF($B76="",0,$T$128+$D77*Dati!$B$13)</f>
        <v>18.323194144678769</v>
      </c>
    </row>
    <row r="111" spans="1:20" x14ac:dyDescent="0.25">
      <c r="A111" s="6" t="s">
        <v>8</v>
      </c>
      <c r="B111" s="3">
        <f>IF($B77="",0,Dati!B$9+H77*Dati!$B$13)</f>
        <v>1.4034952774631375</v>
      </c>
      <c r="C111" s="3">
        <f>IF($B77="",0,Dati!C$9+I77*Dati!$B$13)</f>
        <v>11.403215457612465</v>
      </c>
      <c r="D111" s="3">
        <f>IF($B77="",0,Dati!D$9+J77*Dati!$B$13)</f>
        <v>11.237140483123007</v>
      </c>
      <c r="E111" s="3">
        <f>IF(Dati!E$7="",$B111,IF($B77="",0,IF(Dati!E$7="","",Dati!E$9+K77*Dati!$B$13)))</f>
        <v>18.236944609227532</v>
      </c>
      <c r="F111" s="3">
        <f>IF(Dati!F$7="",$B111,IF($B77="",0,IF(Dati!F$7="","",Dati!F$9+L77*Dati!$B$13)))</f>
        <v>18.158769677542178</v>
      </c>
      <c r="G111" s="3">
        <f>IF(Dati!G$7="",$B111,IF($B77="",0,IF(Dati!G$7="","",Dati!G$9+M77*Dati!$B$13)))</f>
        <v>1.0107457395274313</v>
      </c>
      <c r="H111" s="3">
        <f>IF(Dati!H$7="",$B111,IF($B77="",0,IF(Dati!H$7="","",Dati!H$9+N77*Dati!$B$13)))</f>
        <v>1.1225845173930824</v>
      </c>
      <c r="I111" s="3">
        <f>IF(Dati!I$7="",$B111,IF($B77="",0,IF(Dati!I$7="","",Dati!I$9+O77*Dati!$B$13)))</f>
        <v>3.772510365132653</v>
      </c>
      <c r="J111" s="3">
        <f>IF(Dati!J$7="",$B111,IF($B77="",0,IF(Dati!J$7="","",Dati!J$9+P77*Dati!$B$13)))</f>
        <v>3.8054261258422759</v>
      </c>
      <c r="K111" s="3">
        <f>IF(Dati!K$7="",$B111,IF($B77="",0,IF(Dati!K$7="","",Dati!K$9+Q77*Dati!$B$13)))</f>
        <v>1.1555002781027033</v>
      </c>
      <c r="L111" s="3">
        <f>IF(Dati!L$7="",$B111,IF($B77="",0,IF(Dati!L$7="","",Dati!L$9+R77*Dati!$B$13)))</f>
        <v>1.4034952774631375</v>
      </c>
      <c r="M111" s="3">
        <f>IF(Dati!M$7="",$B111,IF($B77="",0,IF(Dati!M$7="","",Dati!M$9+S77*Dati!$B$13)))</f>
        <v>1.4034952774631375</v>
      </c>
      <c r="N111" s="3">
        <f>IF(Dati!N$7="",$B111,IF($B77="",0,IF(Dati!N$7="","",Dati!N$9+T77*Dati!$B$13)))</f>
        <v>1.4034952774631375</v>
      </c>
      <c r="P111" s="3">
        <f>IF($B77="",0,$P$129+$E77*Dati!$B$13)</f>
        <v>7.9034684800677031</v>
      </c>
      <c r="Q111" s="3">
        <f>IF($B77="",0,$Q$129+$E77*Dati!$B$13)</f>
        <v>7.9034684800677031</v>
      </c>
      <c r="R111" s="3"/>
      <c r="S111" s="3">
        <f>IF($B77="",0,$S$129+$E77*Dati!$B$13)</f>
        <v>6.9239684800677033</v>
      </c>
      <c r="T111" s="3">
        <f>IF($B77="",0,$T$129+$E77*Dati!$B$13)</f>
        <v>8.8829684800677029</v>
      </c>
    </row>
    <row r="113" spans="1:20" x14ac:dyDescent="0.25">
      <c r="A113" s="6" t="s">
        <v>7</v>
      </c>
      <c r="B113" s="3">
        <f>IF($B79="",0,Dati!B$8+H79*Dati!$B$13)</f>
        <v>-3.3751072412543243E-2</v>
      </c>
      <c r="C113" s="3">
        <f>IF($B79="",0,Dati!C$8+I79*Dati!$B$13)</f>
        <v>-8.4733818711688683E-3</v>
      </c>
      <c r="D113" s="3">
        <f>IF($B79="",0,Dati!D$8+J79*Dati!$B$13)</f>
        <v>22.191455693273593</v>
      </c>
      <c r="E113" s="3">
        <f>IF(Dati!E$7="",$B113,IF($B79="",0,IF(Dati!E$7="","",Dati!E$8+K79*Dati!$B$13)))</f>
        <v>22.209150076652552</v>
      </c>
      <c r="F113" s="3">
        <f>IF(Dati!F$7="",$B113,IF($B79="",0,IF(Dati!F$7="","",Dati!F$8+L79*Dati!$B$13)))</f>
        <v>32.65911669085358</v>
      </c>
      <c r="G113" s="3">
        <f>IF(Dati!G$7="",$B113,IF($B79="",0,IF(Dati!G$7="","",Dati!G$8+M79*Dati!$B$13)))</f>
        <v>32.415766090537787</v>
      </c>
      <c r="H113" s="3">
        <f>IF(Dati!H$7="",$B113,IF($B79="",0,IF(Dati!H$7="","",Dati!H$8+N79*Dati!$B$13)))</f>
        <v>17.465813852996604</v>
      </c>
      <c r="I113" s="3">
        <f>IF(Dati!I$7="",$B113,IF($B79="",0,IF(Dati!I$7="","",Dati!I$8+O79*Dati!$B$13)))</f>
        <v>17.472512440990069</v>
      </c>
      <c r="J113" s="3">
        <f>IF(Dati!J$7="",$B113,IF($B79="",0,IF(Dati!J$7="","",Dati!J$8+P79*Dati!$B$13)))</f>
        <v>13.072526498168585</v>
      </c>
      <c r="K113" s="3">
        <f>IF(Dati!K$7="",$B113,IF($B79="",0,IF(Dati!K$7="","",Dati!K$8+Q79*Dati!$B$13)))</f>
        <v>13.06582791017512</v>
      </c>
      <c r="L113" s="3">
        <f>IF(Dati!L$7="",$B113,IF($B79="",0,IF(Dati!L$7="","",Dati!L$8+R79*Dati!$B$13)))</f>
        <v>-3.3751072412543243E-2</v>
      </c>
      <c r="M113" s="3">
        <f>IF(Dati!M$7="",$B113,IF($B79="",0,IF(Dati!M$7="","",Dati!M$8+S79*Dati!$B$13)))</f>
        <v>-3.3751072412543243E-2</v>
      </c>
      <c r="N113" s="3">
        <f>IF(Dati!N$7="",$B113,IF($B79="",0,IF(Dati!N$7="","",Dati!N$8+T79*Dati!$B$13)))</f>
        <v>-3.3751072412543243E-2</v>
      </c>
      <c r="P113" s="3">
        <f>IF($B79="",0,$P$128+$D80*Dati!$B$13)</f>
        <v>17.36346176315352</v>
      </c>
      <c r="Q113" s="3">
        <f>IF($B79="",0,$Q$128+$D80*Dati!$B$13)</f>
        <v>19.322461763153523</v>
      </c>
      <c r="R113" s="3"/>
      <c r="S113" s="3">
        <f>IF($B79="",0,$S$128+$D80*Dati!$B$13)</f>
        <v>18.342961763153522</v>
      </c>
      <c r="T113" s="3">
        <f>IF($B79="",0,$T$128+$D80*Dati!$B$13)</f>
        <v>18.342961763153522</v>
      </c>
    </row>
    <row r="114" spans="1:20" x14ac:dyDescent="0.25">
      <c r="A114" s="6" t="s">
        <v>8</v>
      </c>
      <c r="B114" s="3">
        <f>IF($B80="",0,Dati!B$9+H80*Dati!$B$13)</f>
        <v>0.71675398106142896</v>
      </c>
      <c r="C114" s="3">
        <f>IF($B80="",0,Dati!C$9+I80*Dati!$B$13)</f>
        <v>10.716722032928439</v>
      </c>
      <c r="D114" s="3">
        <f>IF($B80="",0,Dati!D$9+J80*Dati!$B$13)</f>
        <v>10.660605559926593</v>
      </c>
      <c r="E114" s="3">
        <f>IF(Dati!E$7="",$B114,IF($B80="",0,IF(Dati!E$7="","",Dati!E$9+K80*Dati!$B$13)))</f>
        <v>17.660583196233496</v>
      </c>
      <c r="F114" s="3">
        <f>IF(Dati!F$7="",$B114,IF($B80="",0,IF(Dati!F$7="","",Dati!F$9+L80*Dati!$B$13)))</f>
        <v>17.634168009617763</v>
      </c>
      <c r="G114" s="3">
        <f>IF(Dati!G$7="",$B114,IF($B80="",0,IF(Dati!G$7="","",Dati!G$9+M80*Dati!$B$13)))</f>
        <v>0.48472835447666907</v>
      </c>
      <c r="H114" s="3">
        <f>IF(Dati!H$7="",$B114,IF($B80="",0,IF(Dati!H$7="","",Dati!H$9+N80*Dati!$B$13)))</f>
        <v>0.52251850183602166</v>
      </c>
      <c r="I114" s="3">
        <f>IF(Dati!I$7="",$B114,IF($B80="",0,IF(Dati!I$7="","",Dati!I$9+O80*Dati!$B$13)))</f>
        <v>3.1725100355807787</v>
      </c>
      <c r="J114" s="3">
        <f>IF(Dati!J$7="",$B114,IF($B80="",0,IF(Dati!J$7="","",Dati!J$9+P80*Dati!$B$13)))</f>
        <v>3.1836322194189828</v>
      </c>
      <c r="K114" s="3">
        <f>IF(Dati!K$7="",$B114,IF($B80="",0,IF(Dati!K$7="","",Dati!K$9+Q80*Dati!$B$13)))</f>
        <v>0.53364068567422507</v>
      </c>
      <c r="L114" s="3">
        <f>IF(Dati!L$7="",$B114,IF($B80="",0,IF(Dati!L$7="","",Dati!L$9+R80*Dati!$B$13)))</f>
        <v>0.71675398106142896</v>
      </c>
      <c r="M114" s="3">
        <f>IF(Dati!M$7="",$B114,IF($B80="",0,IF(Dati!M$7="","",Dati!M$9+S80*Dati!$B$13)))</f>
        <v>0.71675398106142896</v>
      </c>
      <c r="N114" s="3">
        <f>IF(Dati!N$7="",$B114,IF($B80="",0,IF(Dati!N$7="","",Dati!N$9+T80*Dati!$B$13)))</f>
        <v>0.71675398106142896</v>
      </c>
      <c r="P114" s="3">
        <f>IF($B80="",0,$P$129+$E80*Dati!$B$13)</f>
        <v>7.3078303286252897</v>
      </c>
      <c r="Q114" s="3">
        <f>IF($B80="",0,$Q$129+$E80*Dati!$B$13)</f>
        <v>7.3078303286252897</v>
      </c>
      <c r="R114" s="3"/>
      <c r="S114" s="3">
        <f>IF($B80="",0,$S$129+$E80*Dati!$B$13)</f>
        <v>6.3283303286252899</v>
      </c>
      <c r="T114" s="3">
        <f>IF($B80="",0,$T$129+$E80*Dati!$B$13)</f>
        <v>8.2873303286252895</v>
      </c>
    </row>
    <row r="116" spans="1:20" x14ac:dyDescent="0.25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5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5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5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5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5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5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5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5">
      <c r="A128" s="6" t="s">
        <v>7</v>
      </c>
      <c r="B128" s="3">
        <f>Dati!B8</f>
        <v>0</v>
      </c>
      <c r="C128" s="3">
        <f>Dati!C8</f>
        <v>0</v>
      </c>
      <c r="D128" s="3">
        <f>Dati!D8</f>
        <v>22.2</v>
      </c>
      <c r="E128" s="3">
        <f>IF(Dati!E$7="",$B128,IF(Dati!E$7="","",Dati!E8))</f>
        <v>22.2</v>
      </c>
      <c r="F128" s="3">
        <f>IF(Dati!F$7="",$B128,IF(Dati!F$7="","",Dati!F8))</f>
        <v>32.65</v>
      </c>
      <c r="G128" s="3">
        <f>IF(Dati!G$7="",$B128,IF(Dati!G$7="","",Dati!G8))</f>
        <v>32.450000000000003</v>
      </c>
      <c r="H128" s="3">
        <f>IF(Dati!H$7="",$B128,IF(Dati!H$7="","",Dati!H8))</f>
        <v>17.5</v>
      </c>
      <c r="I128" s="3">
        <f>IF(Dati!I$7="",$B128,IF(Dati!I$7="","",Dati!I8))</f>
        <v>17.5</v>
      </c>
      <c r="J128" s="3">
        <f>IF(Dati!J$7="",$B128,IF(Dati!J$7="","",Dati!J8))</f>
        <v>13.1</v>
      </c>
      <c r="K128" s="3">
        <f>IF(Dati!K$7="",$B128,IF(Dati!K$7="","",Dati!K8))</f>
        <v>13.1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17.380493406574676</v>
      </c>
      <c r="Q128" s="3">
        <f>J18</f>
        <v>19.339493406574679</v>
      </c>
      <c r="S128" s="3">
        <f>L18</f>
        <v>18.359993406574677</v>
      </c>
      <c r="T128" s="3">
        <f>M18</f>
        <v>18.359993406574677</v>
      </c>
    </row>
    <row r="129" spans="1:20" x14ac:dyDescent="0.25">
      <c r="A129" s="6" t="s">
        <v>8</v>
      </c>
      <c r="B129" s="3">
        <f>Dati!B9</f>
        <v>0.15</v>
      </c>
      <c r="C129" s="3">
        <f>Dati!C9</f>
        <v>10.15</v>
      </c>
      <c r="D129" s="3">
        <f>Dati!D9</f>
        <v>10.15</v>
      </c>
      <c r="E129" s="3">
        <f>IF(Dati!E$7="",$B129,IF(Dati!E$7="","",Dati!E9))</f>
        <v>17.149999999999999</v>
      </c>
      <c r="F129" s="3">
        <f>IF(Dati!F$7="",$B129,IF(Dati!F$7="","",Dati!F9))</f>
        <v>17.149999999999999</v>
      </c>
      <c r="G129" s="3">
        <f>IF(Dati!G$7="",$B129,IF(Dati!G$7="","",Dati!G9))</f>
        <v>0</v>
      </c>
      <c r="H129" s="3">
        <f>IF(Dati!H$7="",$B129,IF(Dati!H$7="","",Dati!H9))</f>
        <v>0</v>
      </c>
      <c r="I129" s="3">
        <f>IF(Dati!I$7="",$B129,IF(Dati!I$7="","",Dati!I9))</f>
        <v>2.65</v>
      </c>
      <c r="J129" s="3">
        <f>IF(Dati!J$7="",$B129,IF(Dati!J$7="","",Dati!J9))</f>
        <v>2.65</v>
      </c>
      <c r="K129" s="3">
        <f>IF(Dati!K$7="",$B129,IF(Dati!K$7="","",Dati!K9))</f>
        <v>0</v>
      </c>
      <c r="L129" s="3">
        <f>IF(Dati!L$7="",$B129,IF(Dati!L$7="","",Dati!L9))</f>
        <v>0.15</v>
      </c>
      <c r="M129" s="3">
        <f>IF(Dati!M$7="",$B129,IF(Dati!M$7="","",Dati!M9))</f>
        <v>0.15</v>
      </c>
      <c r="N129" s="3">
        <f>IF(Dati!N$7="",$B129,IF(Dati!N$7="","",Dati!N9))</f>
        <v>0.15</v>
      </c>
      <c r="P129" s="3">
        <f>I19</f>
        <v>6.7875073763280032</v>
      </c>
      <c r="Q129" s="3">
        <f>J19</f>
        <v>6.7875073763280032</v>
      </c>
      <c r="S129" s="3">
        <f>L19</f>
        <v>5.8080073763280033</v>
      </c>
      <c r="T129" s="3">
        <f>M19</f>
        <v>7.767007376328003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Roberto Ruggeri</cp:lastModifiedBy>
  <dcterms:created xsi:type="dcterms:W3CDTF">2009-01-21T15:28:49Z</dcterms:created>
  <dcterms:modified xsi:type="dcterms:W3CDTF">2016-12-23T16:43:34Z</dcterms:modified>
</cp:coreProperties>
</file>