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piegazioni" sheetId="1" r:id="rId1"/>
    <sheet name="Es 1" sheetId="2" r:id="rId2"/>
    <sheet name="Es 2" sheetId="3" r:id="rId3"/>
    <sheet name="Es 3" sheetId="4" r:id="rId4"/>
    <sheet name="Es 4" sheetId="5" r:id="rId5"/>
    <sheet name="Es 5" sheetId="6" r:id="rId6"/>
  </sheets>
  <definedNames/>
  <calcPr fullCalcOnLoad="1"/>
</workbook>
</file>

<file path=xl/sharedStrings.xml><?xml version="1.0" encoding="utf-8"?>
<sst xmlns="http://schemas.openxmlformats.org/spreadsheetml/2006/main" count="317" uniqueCount="71">
  <si>
    <t>Questo foglio di lavoro è stato utilizzato per risolvere tutti gli esempi proposti</t>
  </si>
  <si>
    <t>l1</t>
  </si>
  <si>
    <t>Esempio 1</t>
  </si>
  <si>
    <t>Massimo momento negativo in solaio</t>
  </si>
  <si>
    <t>l2</t>
  </si>
  <si>
    <t>m</t>
  </si>
  <si>
    <t>g1k</t>
  </si>
  <si>
    <t>g2k</t>
  </si>
  <si>
    <t>qk</t>
  </si>
  <si>
    <t>kN/m2</t>
  </si>
  <si>
    <t>TA</t>
  </si>
  <si>
    <t>q1</t>
  </si>
  <si>
    <t>q2</t>
  </si>
  <si>
    <t>ql2/8</t>
  </si>
  <si>
    <t>kNm</t>
  </si>
  <si>
    <t>M-</t>
  </si>
  <si>
    <r>
      <t>r</t>
    </r>
    <r>
      <rPr>
        <sz val="10"/>
        <rFont val="Arial"/>
        <family val="0"/>
      </rPr>
      <t>1</t>
    </r>
  </si>
  <si>
    <r>
      <t>r</t>
    </r>
    <r>
      <rPr>
        <sz val="10"/>
        <rFont val="Arial"/>
        <family val="0"/>
      </rPr>
      <t>2</t>
    </r>
  </si>
  <si>
    <t>SLU</t>
  </si>
  <si>
    <t>gk</t>
  </si>
  <si>
    <t>gd</t>
  </si>
  <si>
    <t>qd</t>
  </si>
  <si>
    <t>=</t>
  </si>
  <si>
    <t>SLE rara</t>
  </si>
  <si>
    <t>SLE</t>
  </si>
  <si>
    <t>frequente</t>
  </si>
  <si>
    <t>quasi permanente</t>
  </si>
  <si>
    <t>Massimo momento positivo in solaio</t>
  </si>
  <si>
    <t>Esempio 2</t>
  </si>
  <si>
    <t>xM</t>
  </si>
  <si>
    <t>M+</t>
  </si>
  <si>
    <t>Esempio 3</t>
  </si>
  <si>
    <t xml:space="preserve">Massimo momento negativo in solaio, con due carichi </t>
  </si>
  <si>
    <t>q1k</t>
  </si>
  <si>
    <t>q2k</t>
  </si>
  <si>
    <t>rara</t>
  </si>
  <si>
    <r>
      <t>y</t>
    </r>
    <r>
      <rPr>
        <sz val="10"/>
        <rFont val="Arial"/>
        <family val="0"/>
      </rPr>
      <t>1 q1</t>
    </r>
  </si>
  <si>
    <r>
      <t>y</t>
    </r>
    <r>
      <rPr>
        <sz val="10"/>
        <rFont val="Arial"/>
        <family val="0"/>
      </rPr>
      <t>1 q2</t>
    </r>
  </si>
  <si>
    <r>
      <t>y</t>
    </r>
    <r>
      <rPr>
        <sz val="10"/>
        <rFont val="Arial"/>
        <family val="0"/>
      </rPr>
      <t>2 q1</t>
    </r>
  </si>
  <si>
    <r>
      <t>y</t>
    </r>
    <r>
      <rPr>
        <sz val="10"/>
        <rFont val="Arial"/>
        <family val="0"/>
      </rPr>
      <t>2 q2</t>
    </r>
  </si>
  <si>
    <t>Esempio 4</t>
  </si>
  <si>
    <t>l</t>
  </si>
  <si>
    <t>Massimo momento positivo in trave di copertura</t>
  </si>
  <si>
    <t>Q3k</t>
  </si>
  <si>
    <t>kN</t>
  </si>
  <si>
    <t>kN/m</t>
  </si>
  <si>
    <r>
      <t>y</t>
    </r>
    <r>
      <rPr>
        <sz val="10"/>
        <rFont val="Arial"/>
        <family val="0"/>
      </rPr>
      <t>1 q</t>
    </r>
  </si>
  <si>
    <r>
      <t>y</t>
    </r>
    <r>
      <rPr>
        <sz val="10"/>
        <rFont val="Arial"/>
        <family val="0"/>
      </rPr>
      <t>1</t>
    </r>
  </si>
  <si>
    <r>
      <t>y</t>
    </r>
    <r>
      <rPr>
        <sz val="10"/>
        <rFont val="Arial"/>
        <family val="0"/>
      </rPr>
      <t>2</t>
    </r>
  </si>
  <si>
    <r>
      <t>y</t>
    </r>
    <r>
      <rPr>
        <sz val="10"/>
        <rFont val="Arial"/>
        <family val="0"/>
      </rPr>
      <t>2 q</t>
    </r>
  </si>
  <si>
    <t>q</t>
  </si>
  <si>
    <t>princ. q distr.</t>
  </si>
  <si>
    <t>F</t>
  </si>
  <si>
    <t>M</t>
  </si>
  <si>
    <t>princ. Q conc.</t>
  </si>
  <si>
    <t>SLE freq.</t>
  </si>
  <si>
    <t>SLE q.perm.</t>
  </si>
  <si>
    <t>Esempio 5</t>
  </si>
  <si>
    <t>Massimi momenti in un portale</t>
  </si>
  <si>
    <t>sezione</t>
  </si>
  <si>
    <t>campata</t>
  </si>
  <si>
    <t>asta</t>
  </si>
  <si>
    <t>trave</t>
  </si>
  <si>
    <t>pilastro</t>
  </si>
  <si>
    <t>piede</t>
  </si>
  <si>
    <t>Fk</t>
  </si>
  <si>
    <t>Fd</t>
  </si>
  <si>
    <t>per M-</t>
  </si>
  <si>
    <t>per M+</t>
  </si>
  <si>
    <t>appoggio</t>
  </si>
  <si>
    <t>nel capitolo relativo a normativa e carichi (versione 2005)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</si>
</sst>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t="s">
        <v>0</v>
      </c>
    </row>
    <row r="3" ht="12.75">
      <c r="A3" t="s">
        <v>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</v>
      </c>
    </row>
    <row r="2" ht="12.75">
      <c r="A2" s="1" t="s">
        <v>3</v>
      </c>
    </row>
    <row r="4" spans="1:6" ht="12.75">
      <c r="A4" s="2" t="s">
        <v>1</v>
      </c>
      <c r="B4" s="3">
        <v>5.5</v>
      </c>
      <c r="C4" t="s">
        <v>5</v>
      </c>
      <c r="E4" s="5" t="s">
        <v>16</v>
      </c>
      <c r="F4" s="2">
        <f>B5/(B4+B5)</f>
        <v>0.45</v>
      </c>
    </row>
    <row r="5" spans="1:6" ht="12.75">
      <c r="A5" s="2" t="s">
        <v>4</v>
      </c>
      <c r="B5" s="3">
        <v>4.5</v>
      </c>
      <c r="C5" t="s">
        <v>5</v>
      </c>
      <c r="E5" s="5" t="s">
        <v>17</v>
      </c>
      <c r="F5" s="2">
        <f>1-F4</f>
        <v>0.55</v>
      </c>
    </row>
    <row r="6" spans="1:9" ht="12.75">
      <c r="A6" s="2" t="s">
        <v>6</v>
      </c>
      <c r="B6" s="4">
        <v>2.5</v>
      </c>
      <c r="C6" t="s">
        <v>9</v>
      </c>
      <c r="I6" s="2" t="s">
        <v>18</v>
      </c>
    </row>
    <row r="7" spans="1:11" ht="12.75">
      <c r="A7" s="2" t="s">
        <v>7</v>
      </c>
      <c r="B7" s="4">
        <v>2.3</v>
      </c>
      <c r="C7" t="s">
        <v>9</v>
      </c>
      <c r="E7" s="2" t="s">
        <v>19</v>
      </c>
      <c r="F7" s="4">
        <f>B6+B7</f>
        <v>4.8</v>
      </c>
      <c r="G7" t="s">
        <v>9</v>
      </c>
      <c r="I7" s="2" t="s">
        <v>20</v>
      </c>
      <c r="J7" s="2">
        <f>F7*1.4</f>
        <v>6.72</v>
      </c>
      <c r="K7" t="s">
        <v>9</v>
      </c>
    </row>
    <row r="8" spans="1:11" ht="12.75">
      <c r="A8" s="2" t="s">
        <v>8</v>
      </c>
      <c r="B8" s="4">
        <v>2</v>
      </c>
      <c r="C8" t="s">
        <v>9</v>
      </c>
      <c r="I8" s="2" t="s">
        <v>21</v>
      </c>
      <c r="J8" s="4">
        <f>B8*1.5</f>
        <v>3</v>
      </c>
      <c r="K8" t="s">
        <v>9</v>
      </c>
    </row>
    <row r="10" spans="1:3" ht="12.75">
      <c r="A10" s="2" t="s">
        <v>10</v>
      </c>
      <c r="B10" s="6" t="s">
        <v>22</v>
      </c>
      <c r="C10" s="2" t="s">
        <v>23</v>
      </c>
    </row>
    <row r="11" spans="1:11" ht="12.75">
      <c r="A11" s="2" t="s">
        <v>11</v>
      </c>
      <c r="B11" s="3">
        <f>B6+B7+B8</f>
        <v>6.8</v>
      </c>
      <c r="C11" t="s">
        <v>9</v>
      </c>
      <c r="E11" s="2" t="s">
        <v>13</v>
      </c>
      <c r="F11" s="3">
        <f>B11*$B$4^2/8</f>
        <v>25.7125</v>
      </c>
      <c r="G11" t="s">
        <v>14</v>
      </c>
      <c r="I11" s="2" t="s">
        <v>15</v>
      </c>
      <c r="J11" s="3">
        <f>-(F11-(F11-F12)*$F$4)</f>
        <v>-21.8875</v>
      </c>
      <c r="K11" t="s">
        <v>14</v>
      </c>
    </row>
    <row r="12" spans="1:7" ht="12.75">
      <c r="A12" s="2" t="s">
        <v>12</v>
      </c>
      <c r="B12" s="3">
        <f>B11</f>
        <v>6.8</v>
      </c>
      <c r="C12" t="s">
        <v>9</v>
      </c>
      <c r="F12" s="3">
        <f>B12*$B$5^2/8</f>
        <v>17.2125</v>
      </c>
      <c r="G12" t="s">
        <v>14</v>
      </c>
    </row>
    <row r="14" ht="12.75">
      <c r="A14" s="2" t="s">
        <v>18</v>
      </c>
    </row>
    <row r="15" spans="1:11" ht="12.75">
      <c r="A15" s="2" t="s">
        <v>11</v>
      </c>
      <c r="B15" s="3">
        <f>(B6+B7)*1.4+B8*1.5</f>
        <v>9.719999999999999</v>
      </c>
      <c r="C15" t="s">
        <v>9</v>
      </c>
      <c r="E15" s="2" t="s">
        <v>13</v>
      </c>
      <c r="F15" s="3">
        <f>B15*$B$4^2/8</f>
        <v>36.75375</v>
      </c>
      <c r="G15" t="s">
        <v>14</v>
      </c>
      <c r="I15" s="2" t="s">
        <v>15</v>
      </c>
      <c r="J15" s="3">
        <f>-(F15-(F15-F16)*$F$4)</f>
        <v>-31.286249999999995</v>
      </c>
      <c r="K15" t="s">
        <v>14</v>
      </c>
    </row>
    <row r="16" spans="1:7" ht="12.75">
      <c r="A16" s="2" t="s">
        <v>12</v>
      </c>
      <c r="B16" s="3">
        <f>B15</f>
        <v>9.719999999999999</v>
      </c>
      <c r="C16" t="s">
        <v>9</v>
      </c>
      <c r="F16" s="3">
        <f>B16*$B$5^2/8</f>
        <v>24.603749999999998</v>
      </c>
      <c r="G16" t="s">
        <v>14</v>
      </c>
    </row>
    <row r="18" spans="1:2" ht="12.75">
      <c r="A18" s="2" t="s">
        <v>24</v>
      </c>
      <c r="B18" t="s">
        <v>25</v>
      </c>
    </row>
    <row r="19" spans="1:11" ht="12.75">
      <c r="A19" s="2" t="s">
        <v>11</v>
      </c>
      <c r="B19" s="3">
        <f>B6+B7+B8*0.5</f>
        <v>5.8</v>
      </c>
      <c r="C19" t="s">
        <v>9</v>
      </c>
      <c r="E19" s="2" t="s">
        <v>13</v>
      </c>
      <c r="F19" s="3">
        <f>B19*$B$4^2/8</f>
        <v>21.93125</v>
      </c>
      <c r="G19" t="s">
        <v>14</v>
      </c>
      <c r="I19" s="2" t="s">
        <v>15</v>
      </c>
      <c r="J19" s="3">
        <f>-(F19-(F19-F20)*$F$4)</f>
        <v>-18.66875</v>
      </c>
      <c r="K19" t="s">
        <v>14</v>
      </c>
    </row>
    <row r="20" spans="1:7" ht="12.75">
      <c r="A20" s="2" t="s">
        <v>12</v>
      </c>
      <c r="B20" s="3">
        <f>B19</f>
        <v>5.8</v>
      </c>
      <c r="C20" t="s">
        <v>9</v>
      </c>
      <c r="F20" s="3">
        <f>B20*$B$5^2/8</f>
        <v>14.68125</v>
      </c>
      <c r="G20" t="s">
        <v>14</v>
      </c>
    </row>
    <row r="22" spans="1:2" ht="12.75">
      <c r="A22" s="2" t="s">
        <v>24</v>
      </c>
      <c r="B22" t="s">
        <v>26</v>
      </c>
    </row>
    <row r="23" spans="1:11" ht="12.75">
      <c r="A23" s="2" t="s">
        <v>11</v>
      </c>
      <c r="B23" s="3">
        <f>B6+B7+B8*0.2</f>
        <v>5.2</v>
      </c>
      <c r="C23" t="s">
        <v>9</v>
      </c>
      <c r="E23" s="2" t="s">
        <v>13</v>
      </c>
      <c r="F23" s="3">
        <f>B23*$B$4^2/8</f>
        <v>19.6625</v>
      </c>
      <c r="G23" t="s">
        <v>14</v>
      </c>
      <c r="I23" s="2" t="s">
        <v>15</v>
      </c>
      <c r="J23" s="3">
        <f>-(F23-(F23-F24)*$F$4)</f>
        <v>-16.7375</v>
      </c>
      <c r="K23" t="s">
        <v>14</v>
      </c>
    </row>
    <row r="24" spans="1:7" ht="12.75">
      <c r="A24" s="2" t="s">
        <v>12</v>
      </c>
      <c r="B24" s="3">
        <f>B23</f>
        <v>5.2</v>
      </c>
      <c r="C24" t="s">
        <v>9</v>
      </c>
      <c r="F24" s="3">
        <f>B24*$B$5^2/8</f>
        <v>13.1625</v>
      </c>
      <c r="G24" t="s">
        <v>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28</v>
      </c>
    </row>
    <row r="2" ht="12.75">
      <c r="A2" s="1" t="s">
        <v>27</v>
      </c>
    </row>
    <row r="4" spans="1:6" ht="12.75">
      <c r="A4" s="2" t="s">
        <v>1</v>
      </c>
      <c r="B4" s="3">
        <v>5.5</v>
      </c>
      <c r="C4" t="s">
        <v>5</v>
      </c>
      <c r="E4" s="5" t="s">
        <v>16</v>
      </c>
      <c r="F4" s="2">
        <f>B5/(B4+B5)</f>
        <v>0.45</v>
      </c>
    </row>
    <row r="5" spans="1:6" ht="12.75">
      <c r="A5" s="2" t="s">
        <v>4</v>
      </c>
      <c r="B5" s="3">
        <v>4.5</v>
      </c>
      <c r="C5" t="s">
        <v>5</v>
      </c>
      <c r="E5" s="5" t="s">
        <v>17</v>
      </c>
      <c r="F5" s="2">
        <f>1-F4</f>
        <v>0.55</v>
      </c>
    </row>
    <row r="6" spans="1:9" ht="12.75">
      <c r="A6" s="2" t="s">
        <v>6</v>
      </c>
      <c r="B6" s="4">
        <v>2.5</v>
      </c>
      <c r="C6" t="s">
        <v>9</v>
      </c>
      <c r="I6" s="2" t="s">
        <v>18</v>
      </c>
    </row>
    <row r="7" spans="1:11" ht="12.75">
      <c r="A7" s="2" t="s">
        <v>7</v>
      </c>
      <c r="B7" s="4">
        <v>2.3</v>
      </c>
      <c r="C7" t="s">
        <v>9</v>
      </c>
      <c r="E7" s="2" t="s">
        <v>19</v>
      </c>
      <c r="F7" s="4">
        <f>B6+B7</f>
        <v>4.8</v>
      </c>
      <c r="G7" t="s">
        <v>9</v>
      </c>
      <c r="I7" s="2" t="s">
        <v>20</v>
      </c>
      <c r="J7" s="2">
        <f>F7*1.4</f>
        <v>6.72</v>
      </c>
      <c r="K7" t="s">
        <v>9</v>
      </c>
    </row>
    <row r="8" spans="1:11" ht="12.75">
      <c r="A8" s="2" t="s">
        <v>8</v>
      </c>
      <c r="B8" s="4">
        <v>2</v>
      </c>
      <c r="C8" t="s">
        <v>9</v>
      </c>
      <c r="I8" s="2" t="s">
        <v>21</v>
      </c>
      <c r="J8" s="4">
        <f>B8*1.5</f>
        <v>3</v>
      </c>
      <c r="K8" t="s">
        <v>9</v>
      </c>
    </row>
    <row r="10" spans="1:3" ht="12.75">
      <c r="A10" s="2" t="s">
        <v>10</v>
      </c>
      <c r="B10" s="6" t="s">
        <v>22</v>
      </c>
      <c r="C10" s="2" t="s">
        <v>23</v>
      </c>
    </row>
    <row r="11" spans="1:11" ht="12.75">
      <c r="A11" s="2" t="s">
        <v>11</v>
      </c>
      <c r="B11" s="3">
        <f>B6+B7+B8</f>
        <v>6.8</v>
      </c>
      <c r="C11" t="s">
        <v>9</v>
      </c>
      <c r="E11" s="2" t="s">
        <v>13</v>
      </c>
      <c r="F11" s="3">
        <f>B11*$B$4^2/8</f>
        <v>25.7125</v>
      </c>
      <c r="G11" t="s">
        <v>14</v>
      </c>
      <c r="I11" s="2" t="s">
        <v>15</v>
      </c>
      <c r="J11" s="3">
        <f>-(F11-(F11-F12)*$F$4)</f>
        <v>-19.609375</v>
      </c>
      <c r="K11" t="s">
        <v>14</v>
      </c>
    </row>
    <row r="12" spans="1:11" ht="12.75">
      <c r="A12" s="2" t="s">
        <v>12</v>
      </c>
      <c r="B12" s="3">
        <f>B6+B7</f>
        <v>4.8</v>
      </c>
      <c r="C12" t="s">
        <v>9</v>
      </c>
      <c r="F12" s="3">
        <f>B12*$B$5^2/8</f>
        <v>12.15</v>
      </c>
      <c r="G12" t="s">
        <v>14</v>
      </c>
      <c r="I12" s="2" t="s">
        <v>29</v>
      </c>
      <c r="J12" s="3">
        <f>$B$4/2+J11/(B11*$B$4)</f>
        <v>2.2256851604278074</v>
      </c>
      <c r="K12" t="s">
        <v>5</v>
      </c>
    </row>
    <row r="13" spans="9:11" ht="12.75">
      <c r="I13" s="2" t="s">
        <v>30</v>
      </c>
      <c r="J13" s="3">
        <f>-J12*((J12-$B$4)*B11/2-J11/$B$4)</f>
        <v>16.842493073385086</v>
      </c>
      <c r="K13" t="s">
        <v>14</v>
      </c>
    </row>
    <row r="14" ht="12.75">
      <c r="A14" s="2" t="s">
        <v>18</v>
      </c>
    </row>
    <row r="15" spans="1:11" ht="12.75">
      <c r="A15" s="2" t="s">
        <v>11</v>
      </c>
      <c r="B15" s="3">
        <f>(B6+B7)*1.4+B8*1.5</f>
        <v>9.719999999999999</v>
      </c>
      <c r="C15" t="s">
        <v>9</v>
      </c>
      <c r="E15" s="2" t="s">
        <v>13</v>
      </c>
      <c r="F15" s="3">
        <f>B15*$B$4^2/8</f>
        <v>36.75375</v>
      </c>
      <c r="G15" t="s">
        <v>14</v>
      </c>
      <c r="I15" s="2" t="s">
        <v>15</v>
      </c>
      <c r="J15" s="3">
        <f>-(F15-(F15-F16)*$F$4)</f>
        <v>-27.8690625</v>
      </c>
      <c r="K15" t="s">
        <v>14</v>
      </c>
    </row>
    <row r="16" spans="1:11" ht="12.75">
      <c r="A16" s="2" t="s">
        <v>12</v>
      </c>
      <c r="B16" s="3">
        <f>(B6+B7)*1.4</f>
        <v>6.72</v>
      </c>
      <c r="C16" t="s">
        <v>9</v>
      </c>
      <c r="F16" s="3">
        <f>B16*$B$5^2/8</f>
        <v>17.009999999999998</v>
      </c>
      <c r="G16" t="s">
        <v>14</v>
      </c>
      <c r="I16" s="2" t="s">
        <v>29</v>
      </c>
      <c r="J16" s="3">
        <f>$B$4/2+J15/(B15*$B$4)</f>
        <v>2.2286931818181817</v>
      </c>
      <c r="K16" t="s">
        <v>5</v>
      </c>
    </row>
    <row r="17" spans="9:11" ht="12.75">
      <c r="I17" s="2" t="s">
        <v>30</v>
      </c>
      <c r="J17" s="3">
        <f>-J16*((J16-$B$4)*B15/2-J15/$B$4)</f>
        <v>24.139976231598652</v>
      </c>
      <c r="K17" t="s">
        <v>14</v>
      </c>
    </row>
    <row r="18" spans="1:2" ht="12.75">
      <c r="A18" s="2" t="s">
        <v>24</v>
      </c>
      <c r="B18" t="s">
        <v>25</v>
      </c>
    </row>
    <row r="19" spans="1:11" ht="12.75">
      <c r="A19" s="2" t="s">
        <v>11</v>
      </c>
      <c r="B19" s="3">
        <f>B6+B7+B8*0.5</f>
        <v>5.8</v>
      </c>
      <c r="C19" t="s">
        <v>9</v>
      </c>
      <c r="E19" s="2" t="s">
        <v>13</v>
      </c>
      <c r="F19" s="3">
        <f>B19*$B$4^2/8</f>
        <v>21.93125</v>
      </c>
      <c r="G19" t="s">
        <v>14</v>
      </c>
      <c r="I19" s="2" t="s">
        <v>15</v>
      </c>
      <c r="J19" s="3">
        <f>-(F19-(F19-F20)*$F$4)</f>
        <v>-17.5296875</v>
      </c>
      <c r="K19" t="s">
        <v>14</v>
      </c>
    </row>
    <row r="20" spans="1:11" ht="12.75">
      <c r="A20" s="2" t="s">
        <v>12</v>
      </c>
      <c r="B20" s="3">
        <f>B6+B7</f>
        <v>4.8</v>
      </c>
      <c r="C20" t="s">
        <v>9</v>
      </c>
      <c r="F20" s="3">
        <f>B20*$B$5^2/8</f>
        <v>12.15</v>
      </c>
      <c r="G20" t="s">
        <v>14</v>
      </c>
      <c r="I20" s="2" t="s">
        <v>29</v>
      </c>
      <c r="J20" s="3">
        <f>$B$4/2+J19/(B19*$B$4)</f>
        <v>2.200480015673981</v>
      </c>
      <c r="K20" t="s">
        <v>5</v>
      </c>
    </row>
    <row r="21" spans="9:11" ht="12.75">
      <c r="I21" s="2" t="s">
        <v>30</v>
      </c>
      <c r="J21" s="3">
        <f>-J20*((J20-$B$4)*B19/2-J19/$B$4)</f>
        <v>14.042125668203635</v>
      </c>
      <c r="K21" t="s">
        <v>14</v>
      </c>
    </row>
    <row r="22" spans="1:2" ht="12.75">
      <c r="A22" s="2" t="s">
        <v>24</v>
      </c>
      <c r="B22" t="s">
        <v>26</v>
      </c>
    </row>
    <row r="23" spans="1:11" ht="12.75">
      <c r="A23" s="2" t="s">
        <v>11</v>
      </c>
      <c r="B23" s="3">
        <f>B6+B7+B8*0.2</f>
        <v>5.2</v>
      </c>
      <c r="C23" t="s">
        <v>9</v>
      </c>
      <c r="E23" s="2" t="s">
        <v>13</v>
      </c>
      <c r="F23" s="3">
        <f>B23*$B$4^2/8</f>
        <v>19.6625</v>
      </c>
      <c r="G23" t="s">
        <v>14</v>
      </c>
      <c r="I23" s="2" t="s">
        <v>15</v>
      </c>
      <c r="J23" s="3">
        <f>-(F23-(F23-F24)*$F$4)</f>
        <v>-16.281875</v>
      </c>
      <c r="K23" t="s">
        <v>14</v>
      </c>
    </row>
    <row r="24" spans="1:11" ht="12.75">
      <c r="A24" s="2" t="s">
        <v>12</v>
      </c>
      <c r="B24" s="3">
        <f>B6+B7</f>
        <v>4.8</v>
      </c>
      <c r="C24" t="s">
        <v>9</v>
      </c>
      <c r="F24" s="3">
        <f>B24*$B$5^2/8</f>
        <v>12.15</v>
      </c>
      <c r="G24" t="s">
        <v>14</v>
      </c>
      <c r="I24" s="2" t="s">
        <v>29</v>
      </c>
      <c r="J24" s="3">
        <f>$B$4/2+J23/(B23*$B$4)</f>
        <v>2.180703671328671</v>
      </c>
      <c r="K24" t="s">
        <v>5</v>
      </c>
    </row>
    <row r="25" spans="9:11" ht="12.75">
      <c r="I25" s="2" t="s">
        <v>30</v>
      </c>
      <c r="J25" s="3">
        <f>-J24*((J24-$B$4)*B23/2-J23/$B$4)</f>
        <v>12.364218105580498</v>
      </c>
      <c r="K25" t="s">
        <v>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31</v>
      </c>
    </row>
    <row r="2" ht="12.75">
      <c r="A2" s="1" t="s">
        <v>32</v>
      </c>
    </row>
    <row r="4" spans="1:6" ht="12.75">
      <c r="A4" s="2" t="s">
        <v>1</v>
      </c>
      <c r="B4" s="3">
        <v>5.5</v>
      </c>
      <c r="C4" t="s">
        <v>5</v>
      </c>
      <c r="E4" s="5" t="s">
        <v>16</v>
      </c>
      <c r="F4" s="2">
        <f>B5/(B4+B5)</f>
        <v>0.45</v>
      </c>
    </row>
    <row r="5" spans="1:6" ht="12.75">
      <c r="A5" s="2" t="s">
        <v>4</v>
      </c>
      <c r="B5" s="3">
        <v>4.5</v>
      </c>
      <c r="C5" t="s">
        <v>5</v>
      </c>
      <c r="E5" s="5" t="s">
        <v>17</v>
      </c>
      <c r="F5" s="2">
        <f>1-F4</f>
        <v>0.55</v>
      </c>
    </row>
    <row r="6" spans="1:9" ht="12.75">
      <c r="A6" s="2" t="s">
        <v>6</v>
      </c>
      <c r="B6" s="4">
        <v>2.5</v>
      </c>
      <c r="C6" t="s">
        <v>9</v>
      </c>
      <c r="I6" s="2"/>
    </row>
    <row r="7" spans="1:10" ht="12.75">
      <c r="A7" s="2" t="s">
        <v>7</v>
      </c>
      <c r="B7" s="4">
        <v>2.3</v>
      </c>
      <c r="C7" t="s">
        <v>9</v>
      </c>
      <c r="E7" s="2" t="s">
        <v>19</v>
      </c>
      <c r="F7" s="4">
        <f>B6+B7</f>
        <v>4.8</v>
      </c>
      <c r="G7" t="s">
        <v>9</v>
      </c>
      <c r="I7" s="2"/>
      <c r="J7" s="2"/>
    </row>
    <row r="8" spans="1:11" ht="12.75">
      <c r="A8" s="2" t="s">
        <v>33</v>
      </c>
      <c r="B8" s="4">
        <v>0.5</v>
      </c>
      <c r="C8" t="s">
        <v>9</v>
      </c>
      <c r="E8" s="5" t="s">
        <v>36</v>
      </c>
      <c r="F8" s="2">
        <f>0.5*B8</f>
        <v>0.25</v>
      </c>
      <c r="G8" t="s">
        <v>9</v>
      </c>
      <c r="I8" s="5" t="s">
        <v>38</v>
      </c>
      <c r="J8" s="2">
        <f>0.2*B8</f>
        <v>0.1</v>
      </c>
      <c r="K8" t="s">
        <v>9</v>
      </c>
    </row>
    <row r="9" spans="1:11" ht="12.75">
      <c r="A9" s="2" t="s">
        <v>34</v>
      </c>
      <c r="B9" s="4">
        <v>1.2</v>
      </c>
      <c r="C9" t="s">
        <v>9</v>
      </c>
      <c r="E9" s="5" t="s">
        <v>37</v>
      </c>
      <c r="F9" s="2">
        <f>0.2*B9</f>
        <v>0.24</v>
      </c>
      <c r="G9" t="s">
        <v>9</v>
      </c>
      <c r="I9" s="5" t="s">
        <v>39</v>
      </c>
      <c r="J9" s="2">
        <v>0</v>
      </c>
      <c r="K9" t="s">
        <v>9</v>
      </c>
    </row>
    <row r="10" spans="1:3" ht="12.75">
      <c r="A10" s="2"/>
      <c r="B10" s="6"/>
      <c r="C10" s="2"/>
    </row>
    <row r="11" spans="1:10" ht="12.75">
      <c r="A11" s="2" t="s">
        <v>18</v>
      </c>
      <c r="B11" s="4"/>
      <c r="E11" s="2"/>
      <c r="F11" s="3"/>
      <c r="I11" s="2"/>
      <c r="J11" s="3"/>
    </row>
    <row r="12" spans="1:11" ht="12.75">
      <c r="A12" s="2" t="s">
        <v>11</v>
      </c>
      <c r="B12" s="3">
        <f>(B6+B7)*1.4+(MAX(B8,B9)+0.7*MIN(B8,B9))*1.5</f>
        <v>9.045</v>
      </c>
      <c r="C12" t="s">
        <v>9</v>
      </c>
      <c r="E12" s="2" t="s">
        <v>13</v>
      </c>
      <c r="F12" s="3">
        <f>B12*$B$4^2/8</f>
        <v>34.20140625</v>
      </c>
      <c r="G12" t="s">
        <v>14</v>
      </c>
      <c r="I12" s="2" t="s">
        <v>15</v>
      </c>
      <c r="J12" s="3">
        <f>-(F12-(F12-F13)*$F$4)</f>
        <v>-29.11359375</v>
      </c>
      <c r="K12" t="s">
        <v>14</v>
      </c>
    </row>
    <row r="13" spans="1:7" ht="12.75">
      <c r="A13" s="2" t="s">
        <v>12</v>
      </c>
      <c r="B13" s="3">
        <f>B12</f>
        <v>9.045</v>
      </c>
      <c r="C13" t="s">
        <v>9</v>
      </c>
      <c r="F13" s="3">
        <f>B13*$B$5^2/8</f>
        <v>22.89515625</v>
      </c>
      <c r="G13" t="s">
        <v>14</v>
      </c>
    </row>
    <row r="15" spans="1:2" ht="12.75">
      <c r="A15" s="2" t="s">
        <v>24</v>
      </c>
      <c r="B15" t="s">
        <v>35</v>
      </c>
    </row>
    <row r="16" spans="1:11" ht="12.75">
      <c r="A16" s="2" t="s">
        <v>11</v>
      </c>
      <c r="B16" s="3">
        <f>B6+B7+MAX(B8,B9)+0.7*MIN(B8,B9)</f>
        <v>6.35</v>
      </c>
      <c r="C16" t="s">
        <v>9</v>
      </c>
      <c r="E16" s="2" t="s">
        <v>13</v>
      </c>
      <c r="F16" s="3">
        <f>B16*$B$4^2/8</f>
        <v>24.010937499999997</v>
      </c>
      <c r="G16" t="s">
        <v>14</v>
      </c>
      <c r="I16" s="2" t="s">
        <v>15</v>
      </c>
      <c r="J16" s="3">
        <f>-(F16-(F16-F17)*$F$4)</f>
        <v>-20.4390625</v>
      </c>
      <c r="K16" t="s">
        <v>14</v>
      </c>
    </row>
    <row r="17" spans="1:7" ht="12.75">
      <c r="A17" s="2" t="s">
        <v>12</v>
      </c>
      <c r="B17" s="3">
        <f>B16</f>
        <v>6.35</v>
      </c>
      <c r="C17" t="s">
        <v>9</v>
      </c>
      <c r="F17" s="3">
        <f>B17*$B$5^2/8</f>
        <v>16.0734375</v>
      </c>
      <c r="G17" t="s">
        <v>14</v>
      </c>
    </row>
    <row r="19" spans="1:2" ht="12.75">
      <c r="A19" s="2" t="s">
        <v>24</v>
      </c>
      <c r="B19" t="s">
        <v>25</v>
      </c>
    </row>
    <row r="20" spans="1:11" ht="12.75">
      <c r="A20" s="2" t="s">
        <v>11</v>
      </c>
      <c r="B20" s="3">
        <f>B6+B7+MAX(F8+0.7*J9,F9+0.7*J8)</f>
        <v>5.109999999999999</v>
      </c>
      <c r="C20" t="s">
        <v>9</v>
      </c>
      <c r="E20" s="2" t="s">
        <v>13</v>
      </c>
      <c r="F20" s="3">
        <f>B20*$B$4^2/8</f>
        <v>19.3221875</v>
      </c>
      <c r="G20" t="s">
        <v>14</v>
      </c>
      <c r="I20" s="2" t="s">
        <v>15</v>
      </c>
      <c r="J20" s="3">
        <f>-(F20-(F20-F21)*$F$4)</f>
        <v>-16.447812499999998</v>
      </c>
      <c r="K20" t="s">
        <v>14</v>
      </c>
    </row>
    <row r="21" spans="1:7" ht="12.75">
      <c r="A21" s="2" t="s">
        <v>12</v>
      </c>
      <c r="B21" s="3">
        <f>B20</f>
        <v>5.109999999999999</v>
      </c>
      <c r="C21" t="s">
        <v>9</v>
      </c>
      <c r="F21" s="3">
        <f>B21*$B$5^2/8</f>
        <v>12.934687499999999</v>
      </c>
      <c r="G21" t="s">
        <v>14</v>
      </c>
    </row>
    <row r="23" spans="1:2" ht="12.75">
      <c r="A23" s="2" t="s">
        <v>24</v>
      </c>
      <c r="B23" t="s">
        <v>26</v>
      </c>
    </row>
    <row r="24" spans="1:11" ht="12.75">
      <c r="A24" s="2" t="s">
        <v>11</v>
      </c>
      <c r="B24" s="3">
        <f>B6+B7+J8+J9</f>
        <v>4.8999999999999995</v>
      </c>
      <c r="C24" t="s">
        <v>9</v>
      </c>
      <c r="E24" s="2" t="s">
        <v>13</v>
      </c>
      <c r="F24" s="3">
        <f>B24*$B$4^2/8</f>
        <v>18.528125</v>
      </c>
      <c r="G24" t="s">
        <v>14</v>
      </c>
      <c r="I24" s="2" t="s">
        <v>15</v>
      </c>
      <c r="J24" s="3">
        <f>-(F24-(F24-F25)*$F$4)</f>
        <v>-15.771875</v>
      </c>
      <c r="K24" t="s">
        <v>14</v>
      </c>
    </row>
    <row r="25" spans="1:7" ht="12.75">
      <c r="A25" s="2" t="s">
        <v>12</v>
      </c>
      <c r="B25" s="3">
        <f>B24</f>
        <v>4.8999999999999995</v>
      </c>
      <c r="C25" t="s">
        <v>9</v>
      </c>
      <c r="F25" s="3">
        <f>B25*$B$5^2/8</f>
        <v>12.403125</v>
      </c>
      <c r="G25" t="s">
        <v>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40</v>
      </c>
    </row>
    <row r="2" ht="12.75">
      <c r="A2" s="1" t="s">
        <v>42</v>
      </c>
    </row>
    <row r="4" spans="1:3" ht="12.75">
      <c r="A4" s="2" t="s">
        <v>41</v>
      </c>
      <c r="B4" s="3">
        <v>15</v>
      </c>
      <c r="C4" t="s">
        <v>5</v>
      </c>
    </row>
    <row r="5" spans="1:9" ht="12.75">
      <c r="A5" s="2" t="s">
        <v>19</v>
      </c>
      <c r="B5" s="4">
        <v>4</v>
      </c>
      <c r="C5" t="s">
        <v>45</v>
      </c>
      <c r="E5" s="5" t="s">
        <v>47</v>
      </c>
      <c r="F5" s="5" t="s">
        <v>46</v>
      </c>
      <c r="H5" s="5" t="s">
        <v>48</v>
      </c>
      <c r="I5" s="5" t="s">
        <v>49</v>
      </c>
    </row>
    <row r="6" spans="1:9" ht="12.75">
      <c r="A6" s="2" t="s">
        <v>33</v>
      </c>
      <c r="B6" s="4">
        <v>1</v>
      </c>
      <c r="C6" t="s">
        <v>45</v>
      </c>
      <c r="E6" s="2">
        <v>0.5</v>
      </c>
      <c r="F6" s="2">
        <f>$B6*E6</f>
        <v>0.5</v>
      </c>
      <c r="G6" s="2"/>
      <c r="H6" s="2">
        <v>0.2</v>
      </c>
      <c r="I6" s="2">
        <f>$B6*H6</f>
        <v>0.2</v>
      </c>
    </row>
    <row r="7" spans="1:9" ht="12.75">
      <c r="A7" s="2" t="s">
        <v>34</v>
      </c>
      <c r="B7" s="4">
        <v>1.6</v>
      </c>
      <c r="C7" t="s">
        <v>45</v>
      </c>
      <c r="E7" s="2">
        <v>0.2</v>
      </c>
      <c r="F7" s="2">
        <f>$B7*E7</f>
        <v>0.32000000000000006</v>
      </c>
      <c r="G7" s="2"/>
      <c r="H7" s="2">
        <v>0</v>
      </c>
      <c r="I7" s="2">
        <f>$B7*H7</f>
        <v>0</v>
      </c>
    </row>
    <row r="8" spans="1:9" ht="12.75">
      <c r="A8" s="2" t="s">
        <v>43</v>
      </c>
      <c r="B8" s="7">
        <v>11</v>
      </c>
      <c r="C8" t="s">
        <v>44</v>
      </c>
      <c r="E8" s="2">
        <v>0.6</v>
      </c>
      <c r="F8" s="2">
        <f>$B8*E8</f>
        <v>6.6</v>
      </c>
      <c r="G8" s="2"/>
      <c r="H8" s="2">
        <v>0.3</v>
      </c>
      <c r="I8" s="2">
        <f>$B8*H8</f>
        <v>3.3</v>
      </c>
    </row>
    <row r="10" spans="1:2" ht="12.75">
      <c r="A10" s="2" t="s">
        <v>18</v>
      </c>
      <c r="B10" t="s">
        <v>51</v>
      </c>
    </row>
    <row r="11" spans="1:10" ht="12.75">
      <c r="A11" s="2" t="s">
        <v>50</v>
      </c>
      <c r="B11" s="2">
        <f>1.4*B5+1.5*(MAX(B6:B7)+0.7*MIN(B6:B7))</f>
        <v>9.049999999999999</v>
      </c>
      <c r="C11" t="s">
        <v>45</v>
      </c>
      <c r="E11" s="2" t="s">
        <v>52</v>
      </c>
      <c r="F11" s="4">
        <f>ROUND(1.5*0.7*B8,1)</f>
        <v>11.6</v>
      </c>
      <c r="G11" t="s">
        <v>44</v>
      </c>
      <c r="H11" s="2" t="s">
        <v>53</v>
      </c>
      <c r="I11" s="4">
        <f>B11*$B$4^2/8+F11*$B$4/4</f>
        <v>298.03125</v>
      </c>
      <c r="J11" t="s">
        <v>14</v>
      </c>
    </row>
    <row r="12" spans="1:2" ht="12.75">
      <c r="A12" s="2"/>
      <c r="B12" t="s">
        <v>54</v>
      </c>
    </row>
    <row r="13" spans="1:10" ht="12.75">
      <c r="A13" s="2" t="s">
        <v>50</v>
      </c>
      <c r="B13" s="2">
        <f>1.4*B5+1.5*0.7*(B6+B7)</f>
        <v>8.329999999999998</v>
      </c>
      <c r="C13" t="s">
        <v>45</v>
      </c>
      <c r="E13" s="2" t="s">
        <v>52</v>
      </c>
      <c r="F13" s="4">
        <f>ROUND(1.5*B8,1)</f>
        <v>16.5</v>
      </c>
      <c r="G13" t="s">
        <v>44</v>
      </c>
      <c r="H13" s="2" t="s">
        <v>53</v>
      </c>
      <c r="I13" s="4">
        <f>B13*$B$4^2/8+F13*$B$4/4</f>
        <v>296.15624999999994</v>
      </c>
      <c r="J13" t="s">
        <v>14</v>
      </c>
    </row>
    <row r="15" spans="1:2" ht="12.75">
      <c r="A15" s="2" t="s">
        <v>23</v>
      </c>
      <c r="B15" t="s">
        <v>51</v>
      </c>
    </row>
    <row r="16" spans="1:10" ht="12.75">
      <c r="A16" s="2" t="s">
        <v>50</v>
      </c>
      <c r="B16" s="2">
        <f>B5+MAX(B6:B7)+0.7*MIN(B6:B7)</f>
        <v>6.3</v>
      </c>
      <c r="C16" t="s">
        <v>45</v>
      </c>
      <c r="E16" s="2" t="s">
        <v>52</v>
      </c>
      <c r="F16" s="4">
        <f>ROUND(0.7*B8,1)</f>
        <v>7.7</v>
      </c>
      <c r="G16" t="s">
        <v>44</v>
      </c>
      <c r="H16" s="2" t="s">
        <v>53</v>
      </c>
      <c r="I16" s="4">
        <f>B16*$B$4^2/8+F16*$B$4/4</f>
        <v>206.0625</v>
      </c>
      <c r="J16" t="s">
        <v>14</v>
      </c>
    </row>
    <row r="17" spans="1:2" ht="12.75">
      <c r="A17" s="2"/>
      <c r="B17" t="s">
        <v>54</v>
      </c>
    </row>
    <row r="18" spans="1:10" ht="12.75">
      <c r="A18" s="2" t="s">
        <v>50</v>
      </c>
      <c r="B18" s="2">
        <f>B5+0.7*(B6+B7)</f>
        <v>5.82</v>
      </c>
      <c r="C18" t="s">
        <v>45</v>
      </c>
      <c r="E18" s="2" t="s">
        <v>52</v>
      </c>
      <c r="F18" s="4">
        <f>B8</f>
        <v>11</v>
      </c>
      <c r="G18" t="s">
        <v>44</v>
      </c>
      <c r="H18" s="2" t="s">
        <v>53</v>
      </c>
      <c r="I18" s="4">
        <f>B18*$B$4^2/8+F18*$B$4/4</f>
        <v>204.9375</v>
      </c>
      <c r="J18" t="s">
        <v>14</v>
      </c>
    </row>
    <row r="20" spans="1:2" ht="12.75">
      <c r="A20" s="2" t="s">
        <v>55</v>
      </c>
      <c r="B20" t="s">
        <v>51</v>
      </c>
    </row>
    <row r="21" spans="1:10" ht="12.75">
      <c r="A21" s="2" t="s">
        <v>50</v>
      </c>
      <c r="B21" s="4">
        <f>B5+MAX(F6+I7,F7+I6)</f>
        <v>4.52</v>
      </c>
      <c r="C21" t="s">
        <v>45</v>
      </c>
      <c r="E21" s="2" t="s">
        <v>52</v>
      </c>
      <c r="F21" s="4">
        <f>I8</f>
        <v>3.3</v>
      </c>
      <c r="G21" t="s">
        <v>44</v>
      </c>
      <c r="H21" s="2" t="s">
        <v>53</v>
      </c>
      <c r="I21" s="4">
        <f>B21*$B$4^2/8+F21*$B$4/4</f>
        <v>139.5</v>
      </c>
      <c r="J21" t="s">
        <v>14</v>
      </c>
    </row>
    <row r="22" spans="1:2" ht="12.75">
      <c r="A22" s="2"/>
      <c r="B22" t="s">
        <v>54</v>
      </c>
    </row>
    <row r="23" spans="1:10" ht="12.75">
      <c r="A23" s="2" t="s">
        <v>50</v>
      </c>
      <c r="B23" s="4">
        <f>B5+I6+I7</f>
        <v>4.2</v>
      </c>
      <c r="C23" t="s">
        <v>45</v>
      </c>
      <c r="E23" s="2" t="s">
        <v>52</v>
      </c>
      <c r="F23" s="4">
        <f>F8</f>
        <v>6.6</v>
      </c>
      <c r="G23" t="s">
        <v>44</v>
      </c>
      <c r="H23" s="2" t="s">
        <v>53</v>
      </c>
      <c r="I23" s="4">
        <f>B23*$B$4^2/8+F23*$B$4/4</f>
        <v>142.875</v>
      </c>
      <c r="J23" t="s">
        <v>14</v>
      </c>
    </row>
    <row r="25" ht="12.75">
      <c r="A25" s="8" t="s">
        <v>56</v>
      </c>
    </row>
    <row r="26" spans="1:10" ht="12.75">
      <c r="A26" s="2" t="s">
        <v>50</v>
      </c>
      <c r="B26" s="4">
        <f>B5+I6+I7</f>
        <v>4.2</v>
      </c>
      <c r="C26" t="s">
        <v>45</v>
      </c>
      <c r="E26" s="2" t="s">
        <v>52</v>
      </c>
      <c r="F26" s="4">
        <f>I8</f>
        <v>3.3</v>
      </c>
      <c r="G26" t="s">
        <v>44</v>
      </c>
      <c r="H26" s="2" t="s">
        <v>53</v>
      </c>
      <c r="I26" s="4">
        <f>B26*$B$4^2/8+F26*$B$4/4</f>
        <v>130.5</v>
      </c>
      <c r="J26" t="s">
        <v>14</v>
      </c>
    </row>
    <row r="27" ht="12.75">
      <c r="A27" s="2"/>
    </row>
    <row r="28" spans="1:9" ht="12.75">
      <c r="A28" s="2"/>
      <c r="B28" s="4"/>
      <c r="E28" s="2"/>
      <c r="F28" s="4"/>
      <c r="H28" s="2"/>
      <c r="I28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57</v>
      </c>
    </row>
    <row r="2" ht="12.75">
      <c r="A2" s="1" t="s">
        <v>58</v>
      </c>
    </row>
    <row r="4" spans="1:7" ht="12.75">
      <c r="A4" s="2" t="s">
        <v>19</v>
      </c>
      <c r="B4" s="2">
        <v>30</v>
      </c>
      <c r="C4" t="s">
        <v>45</v>
      </c>
      <c r="E4" s="2" t="s">
        <v>20</v>
      </c>
      <c r="F4" s="2">
        <f>B4*1.4</f>
        <v>42</v>
      </c>
      <c r="G4" t="s">
        <v>45</v>
      </c>
    </row>
    <row r="5" spans="1:7" ht="12.75">
      <c r="A5" s="2" t="s">
        <v>8</v>
      </c>
      <c r="B5" s="2">
        <v>12</v>
      </c>
      <c r="C5" t="s">
        <v>45</v>
      </c>
      <c r="E5" s="2" t="s">
        <v>21</v>
      </c>
      <c r="F5" s="2">
        <f>B5*1.5</f>
        <v>18</v>
      </c>
      <c r="G5" t="s">
        <v>45</v>
      </c>
    </row>
    <row r="6" spans="1:7" ht="12.75">
      <c r="A6" s="2" t="s">
        <v>65</v>
      </c>
      <c r="B6" s="2">
        <v>18</v>
      </c>
      <c r="C6" t="s">
        <v>44</v>
      </c>
      <c r="E6" s="2" t="s">
        <v>66</v>
      </c>
      <c r="F6" s="2">
        <f>B6*1.5</f>
        <v>27</v>
      </c>
      <c r="G6" t="s">
        <v>44</v>
      </c>
    </row>
    <row r="8" spans="6:10" ht="12.75">
      <c r="F8" s="9" t="s">
        <v>67</v>
      </c>
      <c r="G8" s="9"/>
      <c r="I8" s="9" t="s">
        <v>68</v>
      </c>
      <c r="J8" s="9"/>
    </row>
    <row r="9" spans="1:11" ht="12.75">
      <c r="A9" s="2" t="s">
        <v>61</v>
      </c>
      <c r="B9" s="2" t="s">
        <v>59</v>
      </c>
      <c r="C9" s="2" t="s">
        <v>20</v>
      </c>
      <c r="D9" s="2" t="s">
        <v>21</v>
      </c>
      <c r="E9" s="2" t="s">
        <v>66</v>
      </c>
      <c r="F9" s="2" t="s">
        <v>21</v>
      </c>
      <c r="G9" s="2" t="s">
        <v>66</v>
      </c>
      <c r="H9" s="10" t="s">
        <v>15</v>
      </c>
      <c r="I9" s="2" t="s">
        <v>21</v>
      </c>
      <c r="J9" s="2" t="s">
        <v>66</v>
      </c>
      <c r="K9" s="10" t="s">
        <v>30</v>
      </c>
    </row>
    <row r="10" spans="1:11" ht="12.75">
      <c r="A10" s="2" t="s">
        <v>62</v>
      </c>
      <c r="B10" s="2" t="s">
        <v>69</v>
      </c>
      <c r="C10" s="3">
        <v>-42.93</v>
      </c>
      <c r="D10" s="3">
        <v>-18.4</v>
      </c>
      <c r="E10" s="3">
        <v>17.91</v>
      </c>
      <c r="F10" s="3">
        <f>IF(D10&lt;0,D10,0)</f>
        <v>-18.4</v>
      </c>
      <c r="G10" s="3">
        <f>-ABS(E10)</f>
        <v>-17.91</v>
      </c>
      <c r="H10" s="11">
        <f>C10+MIN(F10:G10)+MAX(F10:G10)*0.7</f>
        <v>-73.86699999999999</v>
      </c>
      <c r="I10" s="3">
        <f>IF(D10&gt;0,D10,0)</f>
        <v>0</v>
      </c>
      <c r="J10" s="3">
        <f>ABS(E10)</f>
        <v>17.91</v>
      </c>
      <c r="K10" s="11">
        <f>C10+MAX(I10:J10)+MIN(I10:J10)*0.7</f>
        <v>-25.02</v>
      </c>
    </row>
    <row r="11" spans="1:11" ht="12.75">
      <c r="A11" s="2"/>
      <c r="B11" s="2" t="s">
        <v>60</v>
      </c>
      <c r="C11" s="3">
        <v>63.38</v>
      </c>
      <c r="D11" s="3">
        <v>27.16</v>
      </c>
      <c r="E11" s="3">
        <v>0</v>
      </c>
      <c r="F11" s="3">
        <f>IF(D11&lt;0,D11,0)</f>
        <v>0</v>
      </c>
      <c r="G11" s="3">
        <f>-ABS(E11)</f>
        <v>0</v>
      </c>
      <c r="H11" s="11">
        <f>C11+MIN(F11:G11)+MAX(F11:G11)*0.7</f>
        <v>63.38</v>
      </c>
      <c r="I11" s="3">
        <f>IF(D11&gt;0,D11,0)</f>
        <v>27.16</v>
      </c>
      <c r="J11" s="3">
        <f>ABS(E11)</f>
        <v>0</v>
      </c>
      <c r="K11" s="11">
        <f>C11+MAX(I11:J11)+MIN(I11:J11)*0.7</f>
        <v>90.54</v>
      </c>
    </row>
    <row r="12" spans="1:11" ht="12.75">
      <c r="A12" s="2" t="s">
        <v>63</v>
      </c>
      <c r="B12" s="2" t="s">
        <v>64</v>
      </c>
      <c r="C12" s="3">
        <v>21.46</v>
      </c>
      <c r="D12" s="3">
        <v>9.2</v>
      </c>
      <c r="E12" s="3">
        <v>-22.59</v>
      </c>
      <c r="F12" s="3">
        <f>IF(D12&lt;0,D12,0)</f>
        <v>0</v>
      </c>
      <c r="G12" s="3">
        <f>-ABS(E12)</f>
        <v>-22.59</v>
      </c>
      <c r="H12" s="11">
        <f>C12+MIN(F12:G12)+MAX(F12:G12)*0.7</f>
        <v>-1.129999999999999</v>
      </c>
      <c r="I12" s="3">
        <f>IF(D12&gt;0,D12,0)</f>
        <v>9.2</v>
      </c>
      <c r="J12" s="3">
        <f>ABS(E12)</f>
        <v>22.59</v>
      </c>
      <c r="K12" s="11">
        <f>C12+MAX(I12:J12)+MIN(I12:J12)*0.7</f>
        <v>50.489999999999995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Capitolo 3 - esempi</dc:title>
  <dc:subject/>
  <dc:creator>Aurelio Ghersi</dc:creator>
  <cp:keywords/>
  <dc:description/>
  <cp:lastModifiedBy>Aurelio Ghersi</cp:lastModifiedBy>
  <dcterms:created xsi:type="dcterms:W3CDTF">2004-12-19T10:30:24Z</dcterms:created>
  <dcterms:modified xsi:type="dcterms:W3CDTF">2005-02-07T11:07:43Z</dcterms:modified>
  <cp:category/>
  <cp:version/>
  <cp:contentType/>
  <cp:contentStatus/>
</cp:coreProperties>
</file>