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iegazioni" sheetId="1" r:id="rId1"/>
    <sheet name="Es 1" sheetId="2" r:id="rId2"/>
    <sheet name="Es 2" sheetId="3" r:id="rId3"/>
    <sheet name="Es 3" sheetId="4" r:id="rId4"/>
    <sheet name="Es 4" sheetId="5" r:id="rId5"/>
    <sheet name="Es 5" sheetId="6" r:id="rId6"/>
    <sheet name="Es 6" sheetId="7" r:id="rId7"/>
    <sheet name="Es 7" sheetId="8" r:id="rId8"/>
    <sheet name="Es 8" sheetId="9" r:id="rId9"/>
    <sheet name="Es 9" sheetId="10" r:id="rId10"/>
    <sheet name="Es 10" sheetId="11" r:id="rId11"/>
  </sheets>
  <definedNames/>
  <calcPr fullCalcOnLoad="1"/>
</workbook>
</file>

<file path=xl/sharedStrings.xml><?xml version="1.0" encoding="utf-8"?>
<sst xmlns="http://schemas.openxmlformats.org/spreadsheetml/2006/main" count="430" uniqueCount="78">
  <si>
    <t>Questo foglio di lavoro è stato utilizzato per risolvere tutti gli esempi proposti</t>
  </si>
  <si>
    <t>Esempio 1</t>
  </si>
  <si>
    <t>Esempio 2</t>
  </si>
  <si>
    <t>a</t>
  </si>
  <si>
    <t>b</t>
  </si>
  <si>
    <t>cm</t>
  </si>
  <si>
    <t>MPa</t>
  </si>
  <si>
    <t>c</t>
  </si>
  <si>
    <t>nel capitolo relativo a torsione (versione 2005)</t>
  </si>
  <si>
    <t>Sezione rettangolare, tensioni ammissibili</t>
  </si>
  <si>
    <t>h</t>
  </si>
  <si>
    <t>sezione non fessurata</t>
  </si>
  <si>
    <r>
      <t>t</t>
    </r>
    <r>
      <rPr>
        <sz val="10"/>
        <rFont val="Arial"/>
        <family val="0"/>
      </rPr>
      <t xml:space="preserve"> max</t>
    </r>
  </si>
  <si>
    <t>y</t>
  </si>
  <si>
    <t>T</t>
  </si>
  <si>
    <t>kNm</t>
  </si>
  <si>
    <t>sezione fessurata</t>
  </si>
  <si>
    <t>Leonhardt</t>
  </si>
  <si>
    <t>t</t>
  </si>
  <si>
    <t>ak</t>
  </si>
  <si>
    <t>bk</t>
  </si>
  <si>
    <t>2c</t>
  </si>
  <si>
    <t>EC2 (t max)</t>
  </si>
  <si>
    <t>EC2 (t min)</t>
  </si>
  <si>
    <t>Esempio 3</t>
  </si>
  <si>
    <t>Sezione rettangolare, tensioni ammissibili - armature</t>
  </si>
  <si>
    <t>nucleo cerchiato</t>
  </si>
  <si>
    <t>Ak</t>
  </si>
  <si>
    <t>uk</t>
  </si>
  <si>
    <t>cm2</t>
  </si>
  <si>
    <t>Ast</t>
  </si>
  <si>
    <r>
      <t>s</t>
    </r>
    <r>
      <rPr>
        <sz val="10"/>
        <rFont val="Arial"/>
        <family val="0"/>
      </rPr>
      <t>s am</t>
    </r>
  </si>
  <si>
    <t>cm2/m</t>
  </si>
  <si>
    <t>As,lon</t>
  </si>
  <si>
    <t>Esempio 4</t>
  </si>
  <si>
    <t>Ast,min</t>
  </si>
  <si>
    <t>pmax</t>
  </si>
  <si>
    <t>Esempio 5</t>
  </si>
  <si>
    <t>Sezione rettangolare, stato limite ultimo</t>
  </si>
  <si>
    <t>TRd1</t>
  </si>
  <si>
    <t>Rck</t>
  </si>
  <si>
    <t>fck</t>
  </si>
  <si>
    <t>fcd</t>
  </si>
  <si>
    <t>n</t>
  </si>
  <si>
    <r>
      <t>n</t>
    </r>
    <r>
      <rPr>
        <sz val="10"/>
        <rFont val="Arial"/>
        <family val="0"/>
      </rPr>
      <t xml:space="preserve"> fcd</t>
    </r>
  </si>
  <si>
    <r>
      <t xml:space="preserve">cot </t>
    </r>
    <r>
      <rPr>
        <sz val="10"/>
        <rFont val="Symbol"/>
        <family val="1"/>
      </rPr>
      <t>q</t>
    </r>
  </si>
  <si>
    <t>Esempio 6</t>
  </si>
  <si>
    <t>Sezione rettangolare, stato limite ultimo - armatura</t>
  </si>
  <si>
    <t>fyd</t>
  </si>
  <si>
    <t>p max</t>
  </si>
  <si>
    <t>Esempio 7</t>
  </si>
  <si>
    <t>TRd2</t>
  </si>
  <si>
    <t>Sezione rettangolare, tensioni ammissibili - dimensionamento</t>
  </si>
  <si>
    <r>
      <t>t</t>
    </r>
    <r>
      <rPr>
        <sz val="10"/>
        <rFont val="Arial"/>
        <family val="0"/>
      </rPr>
      <t>c1</t>
    </r>
  </si>
  <si>
    <t>sezione quadrata</t>
  </si>
  <si>
    <t>a=b</t>
  </si>
  <si>
    <t>sezione rettangolare</t>
  </si>
  <si>
    <t>diff</t>
  </si>
  <si>
    <t>Esempio 9</t>
  </si>
  <si>
    <t>ak=bk</t>
  </si>
  <si>
    <t>Esempio 8</t>
  </si>
  <si>
    <t>Sezione rettangolare, stato limite ultimo - dimensionamento</t>
  </si>
  <si>
    <t>Esempio 10</t>
  </si>
  <si>
    <t>Sezione rettangolare, stato limite ultimo - torsione più taglio</t>
  </si>
  <si>
    <t>TSd</t>
  </si>
  <si>
    <t>VSd</t>
  </si>
  <si>
    <t>kN</t>
  </si>
  <si>
    <t>V</t>
  </si>
  <si>
    <t>z</t>
  </si>
  <si>
    <t>VRd2</t>
  </si>
  <si>
    <r>
      <t>T</t>
    </r>
    <r>
      <rPr>
        <sz val="8"/>
        <rFont val="Arial"/>
        <family val="2"/>
      </rPr>
      <t>Sd</t>
    </r>
    <r>
      <rPr>
        <sz val="10"/>
        <rFont val="Arial"/>
        <family val="0"/>
      </rPr>
      <t>/T</t>
    </r>
    <r>
      <rPr>
        <sz val="8"/>
        <rFont val="Arial"/>
        <family val="2"/>
      </rPr>
      <t>Rd1</t>
    </r>
  </si>
  <si>
    <r>
      <t>V</t>
    </r>
    <r>
      <rPr>
        <sz val="8"/>
        <rFont val="Arial"/>
        <family val="2"/>
      </rPr>
      <t>Sd</t>
    </r>
    <r>
      <rPr>
        <sz val="10"/>
        <rFont val="Arial"/>
        <family val="0"/>
      </rPr>
      <t>/V</t>
    </r>
    <r>
      <rPr>
        <sz val="8"/>
        <rFont val="Arial"/>
        <family val="2"/>
      </rPr>
      <t>Rd2</t>
    </r>
  </si>
  <si>
    <t>verifica</t>
  </si>
  <si>
    <r>
      <t>A</t>
    </r>
    <r>
      <rPr>
        <sz val="8"/>
        <rFont val="Arial"/>
        <family val="2"/>
      </rPr>
      <t>stT</t>
    </r>
  </si>
  <si>
    <r>
      <t>A</t>
    </r>
    <r>
      <rPr>
        <sz val="8"/>
        <rFont val="Arial"/>
        <family val="2"/>
      </rPr>
      <t>stV</t>
    </r>
    <r>
      <rPr>
        <sz val="10"/>
        <rFont val="Arial"/>
        <family val="2"/>
      </rPr>
      <t>/2</t>
    </r>
  </si>
  <si>
    <r>
      <t>A</t>
    </r>
    <r>
      <rPr>
        <sz val="8"/>
        <rFont val="Arial"/>
        <family val="2"/>
      </rPr>
      <t>s,lonT</t>
    </r>
  </si>
  <si>
    <r>
      <t>uso A</t>
    </r>
    <r>
      <rPr>
        <sz val="8"/>
        <rFont val="Arial"/>
        <family val="2"/>
      </rPr>
      <t>st</t>
    </r>
  </si>
  <si>
    <r>
      <t>A</t>
    </r>
    <r>
      <rPr>
        <sz val="8"/>
        <rFont val="Arial"/>
        <family val="2"/>
      </rPr>
      <t>s,lon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</si>
</sst>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000000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1"/>
      <name val="Symbol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0</v>
      </c>
    </row>
    <row r="3" ht="12.75">
      <c r="A3" t="s">
        <v>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58</v>
      </c>
    </row>
    <row r="2" ht="12.75">
      <c r="A2" s="1" t="s">
        <v>61</v>
      </c>
    </row>
    <row r="5" spans="1:7" ht="12.75">
      <c r="A5" s="2" t="s">
        <v>14</v>
      </c>
      <c r="B5" s="2">
        <v>46</v>
      </c>
      <c r="C5" t="s">
        <v>15</v>
      </c>
      <c r="E5" s="2" t="s">
        <v>40</v>
      </c>
      <c r="F5" s="2">
        <v>25</v>
      </c>
      <c r="G5" t="s">
        <v>6</v>
      </c>
    </row>
    <row r="6" spans="1:9" ht="12.75">
      <c r="A6" s="2" t="s">
        <v>7</v>
      </c>
      <c r="B6" s="2">
        <v>4</v>
      </c>
      <c r="C6" t="s">
        <v>5</v>
      </c>
      <c r="E6" s="2" t="s">
        <v>41</v>
      </c>
      <c r="F6" s="2">
        <f>0.83*F5</f>
        <v>20.75</v>
      </c>
      <c r="G6" t="s">
        <v>6</v>
      </c>
      <c r="H6" s="5" t="s">
        <v>43</v>
      </c>
      <c r="I6" s="6">
        <f>MAX(0.7*(0.7-F6/200),0.35)</f>
        <v>0.41737499999999994</v>
      </c>
    </row>
    <row r="7" spans="1:10" ht="12.75">
      <c r="A7" s="2" t="s">
        <v>18</v>
      </c>
      <c r="B7" s="2">
        <f>2*B6</f>
        <v>8</v>
      </c>
      <c r="C7" t="s">
        <v>5</v>
      </c>
      <c r="E7" s="2" t="s">
        <v>42</v>
      </c>
      <c r="F7" s="3">
        <f>F6/1.6</f>
        <v>12.96875</v>
      </c>
      <c r="G7" t="s">
        <v>6</v>
      </c>
      <c r="H7" s="5" t="s">
        <v>44</v>
      </c>
      <c r="I7" s="3">
        <f>I6*F7</f>
        <v>5.412832031249999</v>
      </c>
      <c r="J7" t="s">
        <v>6</v>
      </c>
    </row>
    <row r="9" spans="1:3" ht="12.75" customHeight="1">
      <c r="A9" s="2" t="s">
        <v>27</v>
      </c>
      <c r="B9" s="9">
        <f>2.5*B5/2/I7/B7*1000</f>
        <v>1327.8631146328353</v>
      </c>
      <c r="C9" t="s">
        <v>29</v>
      </c>
    </row>
    <row r="10" ht="12.75">
      <c r="A10" t="s">
        <v>54</v>
      </c>
    </row>
    <row r="11" spans="1:7" ht="12.75">
      <c r="A11" s="10" t="s">
        <v>59</v>
      </c>
      <c r="B11" s="3">
        <f>SQRT(B9)</f>
        <v>36.43985612804797</v>
      </c>
      <c r="C11" t="s">
        <v>5</v>
      </c>
      <c r="E11" s="10" t="s">
        <v>55</v>
      </c>
      <c r="F11" s="3">
        <f>B11+B7</f>
        <v>44.43985612804797</v>
      </c>
      <c r="G11" t="s">
        <v>5</v>
      </c>
    </row>
    <row r="14" ht="12.75" customHeight="1">
      <c r="A14" t="s">
        <v>56</v>
      </c>
    </row>
    <row r="15" spans="1:7" ht="12.75">
      <c r="A15" s="2" t="s">
        <v>20</v>
      </c>
      <c r="B15" s="2">
        <v>32</v>
      </c>
      <c r="C15" t="s">
        <v>5</v>
      </c>
      <c r="E15" s="2" t="s">
        <v>4</v>
      </c>
      <c r="F15" s="2">
        <f>B15+B7</f>
        <v>40</v>
      </c>
      <c r="G15" t="s">
        <v>5</v>
      </c>
    </row>
    <row r="16" spans="1:7" ht="12.75">
      <c r="A16" s="2" t="s">
        <v>19</v>
      </c>
      <c r="B16" s="3">
        <f>B9/B15</f>
        <v>41.4957223322761</v>
      </c>
      <c r="C16" t="s">
        <v>5</v>
      </c>
      <c r="E16" s="2" t="s">
        <v>3</v>
      </c>
      <c r="F16" s="3">
        <f>B16+B7</f>
        <v>49.4957223322761</v>
      </c>
      <c r="G16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62</v>
      </c>
    </row>
    <row r="2" ht="12.75">
      <c r="A2" s="1" t="s">
        <v>63</v>
      </c>
    </row>
    <row r="5" spans="1:7" ht="12.75">
      <c r="A5" s="2" t="s">
        <v>4</v>
      </c>
      <c r="B5" s="2">
        <v>30</v>
      </c>
      <c r="C5" t="s">
        <v>5</v>
      </c>
      <c r="E5" s="2" t="s">
        <v>40</v>
      </c>
      <c r="F5" s="2">
        <v>25</v>
      </c>
      <c r="G5" t="s">
        <v>6</v>
      </c>
    </row>
    <row r="6" spans="1:7" ht="12.75">
      <c r="A6" s="2" t="s">
        <v>10</v>
      </c>
      <c r="B6" s="2">
        <v>60</v>
      </c>
      <c r="C6" t="s">
        <v>5</v>
      </c>
      <c r="E6" s="2" t="s">
        <v>41</v>
      </c>
      <c r="F6" s="2">
        <f>0.83*F5</f>
        <v>20.75</v>
      </c>
      <c r="G6" t="s">
        <v>6</v>
      </c>
    </row>
    <row r="7" spans="1:10" ht="12.75">
      <c r="A7" s="2" t="s">
        <v>7</v>
      </c>
      <c r="B7" s="2">
        <v>4</v>
      </c>
      <c r="C7" t="s">
        <v>5</v>
      </c>
      <c r="E7" s="2" t="s">
        <v>42</v>
      </c>
      <c r="F7" s="3">
        <f>F6/1.6</f>
        <v>12.96875</v>
      </c>
      <c r="G7" t="s">
        <v>6</v>
      </c>
      <c r="H7" s="2" t="s">
        <v>48</v>
      </c>
      <c r="I7" s="4">
        <f>430/1.15</f>
        <v>373.9130434782609</v>
      </c>
      <c r="J7" t="s">
        <v>6</v>
      </c>
    </row>
    <row r="8" spans="1:6" ht="12.75">
      <c r="A8" s="2" t="s">
        <v>64</v>
      </c>
      <c r="B8" s="2">
        <v>32</v>
      </c>
      <c r="C8" t="s">
        <v>15</v>
      </c>
      <c r="D8" s="11" t="s">
        <v>14</v>
      </c>
      <c r="E8" s="5" t="s">
        <v>43</v>
      </c>
      <c r="F8" s="6">
        <f>MAX(0.7*(0.7-F6/200),0.35)</f>
        <v>0.41737499999999994</v>
      </c>
    </row>
    <row r="9" spans="1:7" ht="12.75">
      <c r="A9" s="2" t="s">
        <v>65</v>
      </c>
      <c r="B9" s="2">
        <v>68</v>
      </c>
      <c r="C9" t="s">
        <v>66</v>
      </c>
      <c r="E9" s="5" t="s">
        <v>44</v>
      </c>
      <c r="F9" s="3">
        <f>F8*F7</f>
        <v>5.412832031249999</v>
      </c>
      <c r="G9" t="s">
        <v>6</v>
      </c>
    </row>
    <row r="10" spans="1:6" ht="12.75">
      <c r="A10" s="2" t="s">
        <v>3</v>
      </c>
      <c r="B10" s="2">
        <f>MAX(B5:B6)</f>
        <v>60</v>
      </c>
      <c r="C10" t="s">
        <v>5</v>
      </c>
      <c r="D10" s="11" t="s">
        <v>67</v>
      </c>
      <c r="E10" s="5" t="s">
        <v>43</v>
      </c>
      <c r="F10" s="6">
        <f>MAX(0.7-F6/200,0.5)</f>
        <v>0.59625</v>
      </c>
    </row>
    <row r="11" spans="1:7" ht="12.75">
      <c r="A11" s="2" t="s">
        <v>4</v>
      </c>
      <c r="B11" s="2">
        <f>MIN(B5:B6)</f>
        <v>30</v>
      </c>
      <c r="C11" t="s">
        <v>5</v>
      </c>
      <c r="E11" s="5" t="s">
        <v>44</v>
      </c>
      <c r="F11" s="3">
        <f>F10*F7</f>
        <v>7.732617187499999</v>
      </c>
      <c r="G11" t="s">
        <v>6</v>
      </c>
    </row>
    <row r="12" spans="1:3" ht="12.75">
      <c r="A12" s="2" t="s">
        <v>68</v>
      </c>
      <c r="B12" s="2">
        <f>0.9*(B6-B7)</f>
        <v>50.4</v>
      </c>
      <c r="C12" t="s">
        <v>5</v>
      </c>
    </row>
    <row r="14" spans="1:10" ht="12.75">
      <c r="A14" s="2" t="s">
        <v>18</v>
      </c>
      <c r="B14" s="2">
        <f>2*B7</f>
        <v>8</v>
      </c>
      <c r="C14" t="s">
        <v>5</v>
      </c>
      <c r="E14" s="2" t="s">
        <v>19</v>
      </c>
      <c r="F14" s="2">
        <f>B10-B14</f>
        <v>52</v>
      </c>
      <c r="G14" t="s">
        <v>5</v>
      </c>
      <c r="H14" s="2" t="s">
        <v>27</v>
      </c>
      <c r="I14" s="9">
        <f>F14*F15</f>
        <v>1144</v>
      </c>
      <c r="J14" t="s">
        <v>29</v>
      </c>
    </row>
    <row r="15" spans="5:10" ht="12.75">
      <c r="E15" s="2" t="s">
        <v>20</v>
      </c>
      <c r="F15" s="2">
        <f>B11-B14</f>
        <v>22</v>
      </c>
      <c r="G15" t="s">
        <v>5</v>
      </c>
      <c r="H15" s="2" t="s">
        <v>28</v>
      </c>
      <c r="I15" s="2">
        <f>2*(F14+F15)</f>
        <v>148</v>
      </c>
      <c r="J15" t="s">
        <v>5</v>
      </c>
    </row>
    <row r="16" spans="1:3" ht="12.75">
      <c r="A16" s="2" t="s">
        <v>45</v>
      </c>
      <c r="B16" s="2">
        <v>1</v>
      </c>
      <c r="C16" s="2">
        <v>2</v>
      </c>
    </row>
    <row r="17" spans="1:9" ht="12.75">
      <c r="A17" s="2" t="s">
        <v>39</v>
      </c>
      <c r="B17" s="4">
        <f>2*$F$9*B14*I14/(B16+1/B16)/1000</f>
        <v>49.53823874999999</v>
      </c>
      <c r="C17" s="4">
        <f>2*$F$9*B14*I14/(C16+1/C16)/1000</f>
        <v>39.630590999999995</v>
      </c>
      <c r="E17" s="2" t="s">
        <v>70</v>
      </c>
      <c r="F17" s="6">
        <f>B8/C17</f>
        <v>0.8074570475116054</v>
      </c>
      <c r="G17" s="2" t="s">
        <v>72</v>
      </c>
      <c r="H17" s="6">
        <f>F17^2+F18^2</f>
        <v>0.6731286484983534</v>
      </c>
      <c r="I17" t="str">
        <f>IF(H17&lt;=1,"verificato","non verificato")</f>
        <v>verificato</v>
      </c>
    </row>
    <row r="18" spans="1:6" ht="12.75">
      <c r="A18" s="2" t="s">
        <v>69</v>
      </c>
      <c r="B18" s="4">
        <f>F11*B5*B12/10*B16/(1+B16^2)</f>
        <v>584.5858593749999</v>
      </c>
      <c r="C18" s="4">
        <f>F11*B5*B12/10*C16/(1+C16^2)</f>
        <v>467.6686874999999</v>
      </c>
      <c r="E18" s="2" t="s">
        <v>71</v>
      </c>
      <c r="F18" s="6">
        <f>B9/C18</f>
        <v>0.145402080185238</v>
      </c>
    </row>
    <row r="20" spans="1:7" ht="12.75">
      <c r="A20" s="2" t="s">
        <v>45</v>
      </c>
      <c r="B20" s="2">
        <v>1</v>
      </c>
      <c r="C20" s="2">
        <v>2</v>
      </c>
      <c r="F20" s="2">
        <v>1</v>
      </c>
      <c r="G20" s="2">
        <v>2</v>
      </c>
    </row>
    <row r="21" spans="1:8" ht="12.75">
      <c r="A21" s="2" t="s">
        <v>73</v>
      </c>
      <c r="B21" s="3">
        <f>B8*100/(2*I14*I7)*1000</f>
        <v>3.7404456009107174</v>
      </c>
      <c r="C21" s="3">
        <f>B21/C20</f>
        <v>1.8702228004553587</v>
      </c>
      <c r="D21" t="s">
        <v>32</v>
      </c>
      <c r="E21" s="2" t="s">
        <v>75</v>
      </c>
      <c r="F21" s="3">
        <f>B8*I15/(2*I14*I7)*1000</f>
        <v>5.535859489347861</v>
      </c>
      <c r="G21" s="3">
        <f>F21*G20</f>
        <v>11.071718978695722</v>
      </c>
      <c r="H21" t="s">
        <v>29</v>
      </c>
    </row>
    <row r="22" spans="1:4" ht="12.75">
      <c r="A22" s="2" t="s">
        <v>74</v>
      </c>
      <c r="B22" s="12">
        <f>B9*100/(2*B12*I7)*10</f>
        <v>1.804171280915467</v>
      </c>
      <c r="C22" s="12">
        <f>B22/C21</f>
        <v>0.9646825396825397</v>
      </c>
      <c r="D22" t="s">
        <v>32</v>
      </c>
    </row>
    <row r="23" spans="2:3" ht="12.75">
      <c r="B23" s="3">
        <f>SUM(B21:B22)</f>
        <v>5.544616881826185</v>
      </c>
      <c r="C23" s="3">
        <f>SUM(C21:C22)</f>
        <v>2.8349053401378983</v>
      </c>
    </row>
    <row r="24" spans="1:10" ht="12.75">
      <c r="A24" s="2" t="s">
        <v>76</v>
      </c>
      <c r="B24" s="3">
        <v>5</v>
      </c>
      <c r="C24" t="s">
        <v>32</v>
      </c>
      <c r="E24" s="2" t="s">
        <v>45</v>
      </c>
      <c r="F24" s="6">
        <f>B23/B24</f>
        <v>1.108923376365237</v>
      </c>
      <c r="H24" s="2" t="s">
        <v>77</v>
      </c>
      <c r="I24" s="3">
        <f>F21*F24</f>
        <v>6.138843996011167</v>
      </c>
      <c r="J24" t="s">
        <v>29</v>
      </c>
    </row>
    <row r="25" spans="1:10" ht="12.75">
      <c r="A25" s="2" t="s">
        <v>76</v>
      </c>
      <c r="B25" s="3">
        <v>3.33</v>
      </c>
      <c r="C25" t="s">
        <v>32</v>
      </c>
      <c r="E25" s="2" t="s">
        <v>45</v>
      </c>
      <c r="F25" s="6">
        <f>B23/B25</f>
        <v>1.665050114662518</v>
      </c>
      <c r="H25" s="2" t="s">
        <v>77</v>
      </c>
      <c r="I25" s="3">
        <f>F21*F25</f>
        <v>9.217483477494245</v>
      </c>
      <c r="J25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</v>
      </c>
    </row>
    <row r="2" ht="12.75">
      <c r="A2" s="1" t="s">
        <v>9</v>
      </c>
    </row>
    <row r="5" spans="1:7" ht="12.75">
      <c r="A5" s="2" t="s">
        <v>4</v>
      </c>
      <c r="B5" s="2">
        <v>40</v>
      </c>
      <c r="C5" t="s">
        <v>5</v>
      </c>
      <c r="E5" s="2" t="s">
        <v>14</v>
      </c>
      <c r="F5" s="2">
        <v>25</v>
      </c>
      <c r="G5" t="s">
        <v>15</v>
      </c>
    </row>
    <row r="6" spans="1:3" ht="12.75">
      <c r="A6" s="2" t="s">
        <v>10</v>
      </c>
      <c r="B6" s="2">
        <v>60</v>
      </c>
      <c r="C6" t="s">
        <v>5</v>
      </c>
    </row>
    <row r="7" spans="1:3" ht="12.75">
      <c r="A7" s="2" t="s">
        <v>7</v>
      </c>
      <c r="B7" s="2">
        <v>4</v>
      </c>
      <c r="C7" t="s">
        <v>5</v>
      </c>
    </row>
    <row r="9" spans="1:3" ht="12.75" customHeight="1">
      <c r="A9" s="2" t="s">
        <v>3</v>
      </c>
      <c r="B9" s="2">
        <f>MAX(B5:B6)</f>
        <v>60</v>
      </c>
      <c r="C9" t="s">
        <v>5</v>
      </c>
    </row>
    <row r="10" spans="1:3" ht="12.75">
      <c r="A10" s="2" t="s">
        <v>4</v>
      </c>
      <c r="B10" s="2">
        <f>MIN(B5:B6)</f>
        <v>40</v>
      </c>
      <c r="C10" t="s">
        <v>5</v>
      </c>
    </row>
    <row r="12" ht="12.75" customHeight="1">
      <c r="A12" s="7" t="s">
        <v>11</v>
      </c>
    </row>
    <row r="13" spans="1:5" ht="12.75" customHeight="1">
      <c r="A13" s="8" t="s">
        <v>13</v>
      </c>
      <c r="B13" s="6">
        <f>3+2.6/(0.45+B9/B10)</f>
        <v>4.333333333333334</v>
      </c>
      <c r="C13" s="5" t="s">
        <v>12</v>
      </c>
      <c r="D13" s="3">
        <f>B13*F5/B9/B10^2*1000</f>
        <v>1.1284722222222223</v>
      </c>
      <c r="E13" t="s">
        <v>6</v>
      </c>
    </row>
    <row r="15" ht="12.75">
      <c r="A15" t="s">
        <v>16</v>
      </c>
    </row>
    <row r="16" spans="1:9" ht="12.75">
      <c r="A16" t="s">
        <v>17</v>
      </c>
      <c r="C16" s="2" t="s">
        <v>18</v>
      </c>
      <c r="D16" s="2">
        <f>MIN(B10/6,(B10-2*B7)/5)</f>
        <v>6.4</v>
      </c>
      <c r="E16" t="s">
        <v>5</v>
      </c>
      <c r="G16" s="2" t="s">
        <v>19</v>
      </c>
      <c r="H16" s="2">
        <f>MIN(B9-2*B7,B9-D16)</f>
        <v>52</v>
      </c>
      <c r="I16" t="s">
        <v>5</v>
      </c>
    </row>
    <row r="17" spans="3:9" ht="12.75">
      <c r="C17" s="5" t="s">
        <v>12</v>
      </c>
      <c r="D17" s="3">
        <f>$F$5/(2*H16*H17*D16)*1000</f>
        <v>1.1737530048076923</v>
      </c>
      <c r="E17" t="s">
        <v>6</v>
      </c>
      <c r="G17" s="2" t="s">
        <v>20</v>
      </c>
      <c r="H17" s="2">
        <f>MIN(B10-2*B7,B10-D16)</f>
        <v>32</v>
      </c>
      <c r="I17" t="s">
        <v>5</v>
      </c>
    </row>
    <row r="19" spans="1:9" ht="12.75">
      <c r="A19" s="2" t="s">
        <v>21</v>
      </c>
      <c r="C19" s="2" t="s">
        <v>18</v>
      </c>
      <c r="D19" s="2">
        <f>2*B7</f>
        <v>8</v>
      </c>
      <c r="E19" t="s">
        <v>5</v>
      </c>
      <c r="G19" s="2" t="s">
        <v>19</v>
      </c>
      <c r="H19" s="2">
        <f>B9-D19</f>
        <v>52</v>
      </c>
      <c r="I19" t="s">
        <v>5</v>
      </c>
    </row>
    <row r="20" spans="1:9" ht="12.75">
      <c r="A20" t="s">
        <v>23</v>
      </c>
      <c r="C20" s="5" t="s">
        <v>12</v>
      </c>
      <c r="D20" s="3">
        <f>$F$5/(2*H19*H20*D19)*1000</f>
        <v>0.9390024038461539</v>
      </c>
      <c r="E20" t="s">
        <v>6</v>
      </c>
      <c r="G20" s="2" t="s">
        <v>20</v>
      </c>
      <c r="H20" s="2">
        <f>B10-D19</f>
        <v>32</v>
      </c>
      <c r="I20" t="s">
        <v>5</v>
      </c>
    </row>
    <row r="22" spans="1:9" ht="12.75">
      <c r="A22" t="s">
        <v>22</v>
      </c>
      <c r="C22" s="2" t="s">
        <v>18</v>
      </c>
      <c r="D22" s="3">
        <f>B5*B6/(2*(B5+B6))</f>
        <v>12</v>
      </c>
      <c r="E22" t="s">
        <v>5</v>
      </c>
      <c r="G22" s="2" t="s">
        <v>19</v>
      </c>
      <c r="H22" s="4">
        <f>B9-D22</f>
        <v>48</v>
      </c>
      <c r="I22" t="s">
        <v>5</v>
      </c>
    </row>
    <row r="23" spans="3:9" ht="12.75">
      <c r="C23" s="5" t="s">
        <v>12</v>
      </c>
      <c r="D23" s="3">
        <f>$F$5/(2*H22*H23*D22)*1000</f>
        <v>0.7750496031746031</v>
      </c>
      <c r="E23" t="s">
        <v>6</v>
      </c>
      <c r="G23" s="2" t="s">
        <v>20</v>
      </c>
      <c r="H23" s="4">
        <f>B10-D22</f>
        <v>28</v>
      </c>
      <c r="I23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3" sqref="A13"/>
    </sheetView>
  </sheetViews>
  <sheetFormatPr defaultColWidth="9.140625" defaultRowHeight="12.75"/>
  <sheetData>
    <row r="1" ht="12.75">
      <c r="A1" s="1" t="s">
        <v>2</v>
      </c>
    </row>
    <row r="2" ht="12.75">
      <c r="A2" s="1" t="s">
        <v>9</v>
      </c>
    </row>
    <row r="5" spans="1:7" ht="12.75">
      <c r="A5" s="2" t="s">
        <v>4</v>
      </c>
      <c r="B5" s="2">
        <v>80</v>
      </c>
      <c r="C5" t="s">
        <v>5</v>
      </c>
      <c r="E5" s="2" t="s">
        <v>14</v>
      </c>
      <c r="F5" s="2">
        <v>15</v>
      </c>
      <c r="G5" t="s">
        <v>15</v>
      </c>
    </row>
    <row r="6" spans="1:3" ht="12.75">
      <c r="A6" s="2" t="s">
        <v>10</v>
      </c>
      <c r="B6" s="2">
        <v>24</v>
      </c>
      <c r="C6" t="s">
        <v>5</v>
      </c>
    </row>
    <row r="7" spans="1:3" ht="12.75">
      <c r="A7" s="2" t="s">
        <v>7</v>
      </c>
      <c r="B7" s="2">
        <v>4</v>
      </c>
      <c r="C7" t="s">
        <v>5</v>
      </c>
    </row>
    <row r="9" spans="1:3" ht="12.75" customHeight="1">
      <c r="A9" s="2" t="s">
        <v>3</v>
      </c>
      <c r="B9" s="2">
        <f>MAX(B5:B6)</f>
        <v>80</v>
      </c>
      <c r="C9" t="s">
        <v>5</v>
      </c>
    </row>
    <row r="10" spans="1:3" ht="12.75">
      <c r="A10" s="2" t="s">
        <v>4</v>
      </c>
      <c r="B10" s="2">
        <f>MIN(B5:B6)</f>
        <v>24</v>
      </c>
      <c r="C10" t="s">
        <v>5</v>
      </c>
    </row>
    <row r="12" ht="12.75" customHeight="1">
      <c r="A12" s="7" t="s">
        <v>11</v>
      </c>
    </row>
    <row r="13" spans="1:5" ht="12.75" customHeight="1">
      <c r="A13" s="8" t="s">
        <v>13</v>
      </c>
      <c r="B13" s="6">
        <f>3+2.6/(0.45+B9/B10)</f>
        <v>3.6872246696035242</v>
      </c>
      <c r="C13" s="5" t="s">
        <v>12</v>
      </c>
      <c r="D13" s="3">
        <f>B13*F5/B9/B10^2*1000</f>
        <v>1.2002684471365639</v>
      </c>
      <c r="E13" t="s">
        <v>6</v>
      </c>
    </row>
    <row r="15" ht="12.75">
      <c r="A15" t="s">
        <v>16</v>
      </c>
    </row>
    <row r="16" spans="1:9" ht="12.75">
      <c r="A16" t="s">
        <v>17</v>
      </c>
      <c r="C16" s="2" t="s">
        <v>18</v>
      </c>
      <c r="D16" s="2">
        <f>MIN(B10/6,(B10-2*B7)/5)</f>
        <v>3.2</v>
      </c>
      <c r="E16" t="s">
        <v>5</v>
      </c>
      <c r="G16" s="2" t="s">
        <v>19</v>
      </c>
      <c r="H16" s="2">
        <f>MIN(B9-2*B7,B9-D16)</f>
        <v>72</v>
      </c>
      <c r="I16" t="s">
        <v>5</v>
      </c>
    </row>
    <row r="17" spans="3:9" ht="12.75">
      <c r="C17" s="5" t="s">
        <v>12</v>
      </c>
      <c r="D17" s="3">
        <f>$F$5/(2*H16*H17*D16)*1000</f>
        <v>2.0345052083333335</v>
      </c>
      <c r="E17" t="s">
        <v>6</v>
      </c>
      <c r="G17" s="2" t="s">
        <v>20</v>
      </c>
      <c r="H17" s="2">
        <f>MIN(B10-2*B7,B10-D16)</f>
        <v>16</v>
      </c>
      <c r="I17" t="s">
        <v>5</v>
      </c>
    </row>
    <row r="19" spans="1:9" ht="12.75">
      <c r="A19" s="2" t="s">
        <v>21</v>
      </c>
      <c r="C19" s="2" t="s">
        <v>18</v>
      </c>
      <c r="D19" s="2">
        <f>2*B7</f>
        <v>8</v>
      </c>
      <c r="E19" t="s">
        <v>5</v>
      </c>
      <c r="G19" s="2" t="s">
        <v>19</v>
      </c>
      <c r="H19" s="2">
        <f>B9-D19</f>
        <v>72</v>
      </c>
      <c r="I19" t="s">
        <v>5</v>
      </c>
    </row>
    <row r="20" spans="1:9" ht="12.75">
      <c r="A20" t="s">
        <v>23</v>
      </c>
      <c r="C20" s="5" t="s">
        <v>12</v>
      </c>
      <c r="D20" s="3">
        <f>$F$5/(2*H19*H20*D19)*1000</f>
        <v>0.8138020833333334</v>
      </c>
      <c r="E20" t="s">
        <v>6</v>
      </c>
      <c r="G20" s="2" t="s">
        <v>20</v>
      </c>
      <c r="H20" s="2">
        <f>B10-D19</f>
        <v>16</v>
      </c>
      <c r="I20" t="s">
        <v>5</v>
      </c>
    </row>
    <row r="22" spans="1:9" ht="12.75">
      <c r="A22" t="s">
        <v>22</v>
      </c>
      <c r="C22" s="2" t="s">
        <v>18</v>
      </c>
      <c r="D22" s="3">
        <f>B5*B6/(2*(B5+B6))</f>
        <v>9.23076923076923</v>
      </c>
      <c r="E22" t="s">
        <v>5</v>
      </c>
      <c r="G22" s="2" t="s">
        <v>19</v>
      </c>
      <c r="H22" s="4">
        <f>B9-D22</f>
        <v>70.76923076923077</v>
      </c>
      <c r="I22" t="s">
        <v>5</v>
      </c>
    </row>
    <row r="23" spans="3:9" ht="12.75">
      <c r="C23" s="5" t="s">
        <v>12</v>
      </c>
      <c r="D23" s="3">
        <f>$F$5/(2*H22*H23*D22)*1000</f>
        <v>0.7773579030797101</v>
      </c>
      <c r="E23" t="s">
        <v>6</v>
      </c>
      <c r="G23" s="2" t="s">
        <v>20</v>
      </c>
      <c r="H23" s="4">
        <f>B10-D22</f>
        <v>14.76923076923077</v>
      </c>
      <c r="I23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24</v>
      </c>
    </row>
    <row r="2" ht="12.75">
      <c r="A2" s="1" t="s">
        <v>52</v>
      </c>
    </row>
    <row r="5" spans="1:7" ht="12.75">
      <c r="A5" s="2" t="s">
        <v>14</v>
      </c>
      <c r="B5" s="2">
        <v>31</v>
      </c>
      <c r="C5" t="s">
        <v>15</v>
      </c>
      <c r="E5" s="2" t="s">
        <v>40</v>
      </c>
      <c r="F5" s="2">
        <v>25</v>
      </c>
      <c r="G5" t="s">
        <v>6</v>
      </c>
    </row>
    <row r="6" spans="5:7" ht="12.75">
      <c r="E6" s="5" t="s">
        <v>53</v>
      </c>
      <c r="F6" s="3">
        <f>1.4+(F5-15)/35</f>
        <v>1.6857142857142855</v>
      </c>
      <c r="G6" t="s">
        <v>6</v>
      </c>
    </row>
    <row r="8" ht="12.75">
      <c r="A8" t="s">
        <v>54</v>
      </c>
    </row>
    <row r="9" spans="1:2" ht="12.75" customHeight="1">
      <c r="A9" s="8" t="s">
        <v>13</v>
      </c>
      <c r="B9" s="2">
        <v>4.8</v>
      </c>
    </row>
    <row r="10" spans="1:3" ht="12.75">
      <c r="A10" s="10" t="s">
        <v>55</v>
      </c>
      <c r="B10" s="3">
        <f>(B9*B5/F6)^(1/3)*10</f>
        <v>44.52524535476307</v>
      </c>
      <c r="C10" t="s">
        <v>5</v>
      </c>
    </row>
    <row r="12" ht="12.75">
      <c r="A12" t="s">
        <v>56</v>
      </c>
    </row>
    <row r="13" spans="1:3" ht="12.75">
      <c r="A13" s="2" t="s">
        <v>4</v>
      </c>
      <c r="B13" s="2">
        <v>40</v>
      </c>
      <c r="C13" t="s">
        <v>5</v>
      </c>
    </row>
    <row r="14" spans="1:6" ht="12.75" customHeight="1">
      <c r="A14" s="8" t="s">
        <v>13</v>
      </c>
      <c r="B14" s="2">
        <v>4.8</v>
      </c>
      <c r="D14" s="2" t="s">
        <v>3</v>
      </c>
      <c r="E14" s="3">
        <f>B14*B5/F6/B13^2*1000</f>
        <v>55.16949152542372</v>
      </c>
      <c r="F14" t="s">
        <v>5</v>
      </c>
    </row>
    <row r="15" spans="2:6" ht="12.75">
      <c r="B15" s="6">
        <f>3+2.6/(0.45+E15/B13)</f>
        <v>4.493300526106616</v>
      </c>
      <c r="D15" s="2" t="s">
        <v>3</v>
      </c>
      <c r="E15" s="3">
        <v>51.64438716910681</v>
      </c>
      <c r="F15" t="s">
        <v>5</v>
      </c>
    </row>
    <row r="16" spans="4:6" ht="12.75">
      <c r="D16" s="2" t="s">
        <v>3</v>
      </c>
      <c r="E16" s="3">
        <f>B15*B5/F6/B13^2*1000</f>
        <v>51.644396936712695</v>
      </c>
      <c r="F16" t="s">
        <v>5</v>
      </c>
    </row>
    <row r="17" spans="4:5" ht="12.75">
      <c r="D17" s="2" t="s">
        <v>57</v>
      </c>
      <c r="E17" s="3">
        <f>E16-E15</f>
        <v>9.767605888555408E-06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34</v>
      </c>
    </row>
    <row r="2" ht="12.75">
      <c r="A2" s="1" t="s">
        <v>25</v>
      </c>
    </row>
    <row r="5" spans="1:7" ht="12.75">
      <c r="A5" s="2" t="s">
        <v>4</v>
      </c>
      <c r="B5" s="2">
        <v>40</v>
      </c>
      <c r="C5" t="s">
        <v>5</v>
      </c>
      <c r="E5" s="2" t="s">
        <v>14</v>
      </c>
      <c r="F5" s="2">
        <v>25</v>
      </c>
      <c r="G5" t="s">
        <v>15</v>
      </c>
    </row>
    <row r="6" spans="1:3" ht="12.75">
      <c r="A6" s="2" t="s">
        <v>10</v>
      </c>
      <c r="B6" s="2">
        <v>60</v>
      </c>
      <c r="C6" t="s">
        <v>5</v>
      </c>
    </row>
    <row r="7" spans="1:7" ht="12.75">
      <c r="A7" s="2" t="s">
        <v>7</v>
      </c>
      <c r="B7" s="2">
        <v>4</v>
      </c>
      <c r="C7" t="s">
        <v>5</v>
      </c>
      <c r="E7" s="5" t="s">
        <v>31</v>
      </c>
      <c r="F7" s="2">
        <v>255</v>
      </c>
      <c r="G7" t="s">
        <v>6</v>
      </c>
    </row>
    <row r="9" spans="1:3" ht="12.75" customHeight="1">
      <c r="A9" s="2" t="s">
        <v>3</v>
      </c>
      <c r="B9" s="2">
        <f>MAX(B5:B6)</f>
        <v>60</v>
      </c>
      <c r="C9" t="s">
        <v>5</v>
      </c>
    </row>
    <row r="10" spans="1:3" ht="12.75">
      <c r="A10" s="2" t="s">
        <v>4</v>
      </c>
      <c r="B10" s="2">
        <f>MIN(B5:B6)</f>
        <v>40</v>
      </c>
      <c r="C10" t="s">
        <v>5</v>
      </c>
    </row>
    <row r="12" ht="12.75" customHeight="1">
      <c r="A12" s="7" t="s">
        <v>26</v>
      </c>
    </row>
    <row r="13" spans="1:7" ht="12.75" customHeight="1">
      <c r="A13" s="2" t="s">
        <v>19</v>
      </c>
      <c r="B13" s="2">
        <f>B9-2*B7</f>
        <v>52</v>
      </c>
      <c r="C13" t="s">
        <v>5</v>
      </c>
      <c r="D13" s="3"/>
      <c r="E13" s="2" t="s">
        <v>27</v>
      </c>
      <c r="F13" s="2">
        <f>B13*B14</f>
        <v>1664</v>
      </c>
      <c r="G13" t="s">
        <v>29</v>
      </c>
    </row>
    <row r="14" spans="1:7" ht="12.75">
      <c r="A14" s="2" t="s">
        <v>20</v>
      </c>
      <c r="B14" s="2">
        <f>B10-2*B7</f>
        <v>32</v>
      </c>
      <c r="C14" t="s">
        <v>5</v>
      </c>
      <c r="E14" s="2" t="s">
        <v>28</v>
      </c>
      <c r="F14" s="2">
        <f>2*(B13+B14)</f>
        <v>168</v>
      </c>
      <c r="G14" t="s">
        <v>5</v>
      </c>
    </row>
    <row r="16" spans="1:7" ht="12.75">
      <c r="A16" s="2" t="s">
        <v>30</v>
      </c>
      <c r="B16" s="3">
        <f>F5*100/(2*F13*F7)*1000</f>
        <v>2.945889894419306</v>
      </c>
      <c r="C16" s="7" t="s">
        <v>32</v>
      </c>
      <c r="D16" s="2"/>
      <c r="E16" s="2" t="s">
        <v>35</v>
      </c>
      <c r="F16" s="4">
        <f>0.15*B10</f>
        <v>6</v>
      </c>
      <c r="G16" s="7" t="s">
        <v>32</v>
      </c>
    </row>
    <row r="17" spans="1:7" ht="12.75">
      <c r="A17" s="2" t="s">
        <v>33</v>
      </c>
      <c r="B17" s="3">
        <f>F5*F14/(2*F13*F7)*1000</f>
        <v>4.949095022624435</v>
      </c>
      <c r="C17" s="7" t="s">
        <v>29</v>
      </c>
      <c r="D17" s="3"/>
      <c r="E17" s="2" t="s">
        <v>36</v>
      </c>
      <c r="F17" s="4">
        <f>F14/8</f>
        <v>21</v>
      </c>
      <c r="G17" t="s">
        <v>5</v>
      </c>
    </row>
    <row r="19" spans="1:8" ht="12.75">
      <c r="A19" s="2"/>
      <c r="C19" s="2"/>
      <c r="D19" s="2"/>
      <c r="G19" s="2"/>
      <c r="H19" s="2"/>
    </row>
    <row r="20" spans="3:8" ht="12.75">
      <c r="C20" s="5"/>
      <c r="D20" s="3"/>
      <c r="G20" s="2"/>
      <c r="H20" s="2"/>
    </row>
    <row r="22" spans="3:8" ht="12.75">
      <c r="C22" s="2"/>
      <c r="D22" s="3"/>
      <c r="G22" s="2"/>
      <c r="H22" s="4"/>
    </row>
    <row r="23" spans="3:8" ht="12.75">
      <c r="C23" s="5"/>
      <c r="D23" s="3"/>
      <c r="G23" s="2"/>
      <c r="H23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37</v>
      </c>
    </row>
    <row r="2" ht="12.75">
      <c r="A2" s="1" t="s">
        <v>25</v>
      </c>
    </row>
    <row r="5" spans="1:7" ht="12.75">
      <c r="A5" s="2" t="s">
        <v>4</v>
      </c>
      <c r="B5" s="2">
        <v>80</v>
      </c>
      <c r="C5" t="s">
        <v>5</v>
      </c>
      <c r="E5" s="2" t="s">
        <v>14</v>
      </c>
      <c r="F5" s="2">
        <v>15</v>
      </c>
      <c r="G5" t="s">
        <v>15</v>
      </c>
    </row>
    <row r="6" spans="1:3" ht="12.75">
      <c r="A6" s="2" t="s">
        <v>10</v>
      </c>
      <c r="B6" s="2">
        <v>24</v>
      </c>
      <c r="C6" t="s">
        <v>5</v>
      </c>
    </row>
    <row r="7" spans="1:7" ht="12.75">
      <c r="A7" s="2" t="s">
        <v>7</v>
      </c>
      <c r="B7" s="2">
        <v>4</v>
      </c>
      <c r="C7" t="s">
        <v>5</v>
      </c>
      <c r="E7" s="5" t="s">
        <v>31</v>
      </c>
      <c r="F7" s="2">
        <v>255</v>
      </c>
      <c r="G7" t="s">
        <v>6</v>
      </c>
    </row>
    <row r="9" spans="1:3" ht="12.75" customHeight="1">
      <c r="A9" s="2" t="s">
        <v>3</v>
      </c>
      <c r="B9" s="2">
        <f>MAX(B5:B6)</f>
        <v>80</v>
      </c>
      <c r="C9" t="s">
        <v>5</v>
      </c>
    </row>
    <row r="10" spans="1:3" ht="12.75">
      <c r="A10" s="2" t="s">
        <v>4</v>
      </c>
      <c r="B10" s="2">
        <f>MIN(B5:B6)</f>
        <v>24</v>
      </c>
      <c r="C10" t="s">
        <v>5</v>
      </c>
    </row>
    <row r="12" ht="12.75" customHeight="1">
      <c r="A12" s="7" t="s">
        <v>26</v>
      </c>
    </row>
    <row r="13" spans="1:7" ht="12.75" customHeight="1">
      <c r="A13" s="2" t="s">
        <v>19</v>
      </c>
      <c r="B13" s="2">
        <f>B9-2*B7</f>
        <v>72</v>
      </c>
      <c r="C13" t="s">
        <v>5</v>
      </c>
      <c r="D13" s="3"/>
      <c r="E13" s="2" t="s">
        <v>27</v>
      </c>
      <c r="F13" s="2">
        <f>B13*B14</f>
        <v>1152</v>
      </c>
      <c r="G13" t="s">
        <v>29</v>
      </c>
    </row>
    <row r="14" spans="1:7" ht="12.75">
      <c r="A14" s="2" t="s">
        <v>20</v>
      </c>
      <c r="B14" s="2">
        <f>B10-2*B7</f>
        <v>16</v>
      </c>
      <c r="C14" t="s">
        <v>5</v>
      </c>
      <c r="E14" s="2" t="s">
        <v>28</v>
      </c>
      <c r="F14" s="2">
        <f>2*(B13+B14)</f>
        <v>176</v>
      </c>
      <c r="G14" t="s">
        <v>5</v>
      </c>
    </row>
    <row r="16" spans="1:7" ht="12.75">
      <c r="A16" s="2" t="s">
        <v>30</v>
      </c>
      <c r="B16" s="3">
        <f>F5*100/(2*F13*F7)*1000</f>
        <v>2.553104575163399</v>
      </c>
      <c r="C16" s="7" t="s">
        <v>32</v>
      </c>
      <c r="D16" s="2"/>
      <c r="E16" s="2" t="s">
        <v>35</v>
      </c>
      <c r="F16" s="4">
        <f>0.15*B10</f>
        <v>3.5999999999999996</v>
      </c>
      <c r="G16" s="7" t="s">
        <v>32</v>
      </c>
    </row>
    <row r="17" spans="1:7" ht="12.75">
      <c r="A17" s="2" t="s">
        <v>33</v>
      </c>
      <c r="B17" s="3">
        <f>F5*F14/(2*F13*F7)*1000</f>
        <v>4.493464052287582</v>
      </c>
      <c r="C17" s="7" t="s">
        <v>29</v>
      </c>
      <c r="D17" s="3"/>
      <c r="E17" s="2" t="s">
        <v>36</v>
      </c>
      <c r="F17" s="4">
        <f>F14/8</f>
        <v>22</v>
      </c>
      <c r="G17" t="s">
        <v>5</v>
      </c>
    </row>
    <row r="19" spans="1:8" ht="12.75">
      <c r="A19" s="2"/>
      <c r="C19" s="2"/>
      <c r="D19" s="2"/>
      <c r="G19" s="2"/>
      <c r="H19" s="2"/>
    </row>
    <row r="20" spans="3:8" ht="12.75">
      <c r="C20" s="5"/>
      <c r="D20" s="3"/>
      <c r="G20" s="2"/>
      <c r="H20" s="2"/>
    </row>
    <row r="22" spans="3:8" ht="12.75">
      <c r="C22" s="2"/>
      <c r="D22" s="3"/>
      <c r="G22" s="2"/>
      <c r="H22" s="4"/>
    </row>
    <row r="23" spans="3:8" ht="12.75">
      <c r="C23" s="5"/>
      <c r="D23" s="3"/>
      <c r="G23" s="2"/>
      <c r="H23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46</v>
      </c>
    </row>
    <row r="2" ht="12.75">
      <c r="A2" s="1" t="s">
        <v>38</v>
      </c>
    </row>
    <row r="5" spans="1:9" ht="12.75">
      <c r="A5" s="2" t="s">
        <v>4</v>
      </c>
      <c r="B5" s="2">
        <v>40</v>
      </c>
      <c r="C5" t="s">
        <v>5</v>
      </c>
      <c r="E5" s="2" t="s">
        <v>14</v>
      </c>
      <c r="F5" s="2">
        <v>35</v>
      </c>
      <c r="G5" t="s">
        <v>15</v>
      </c>
      <c r="H5" s="5" t="s">
        <v>43</v>
      </c>
      <c r="I5" s="6">
        <f>MAX(0.7*(0.7-F8/200),0.35)</f>
        <v>0.41737499999999994</v>
      </c>
    </row>
    <row r="6" spans="1:3" ht="12.75">
      <c r="A6" s="2" t="s">
        <v>10</v>
      </c>
      <c r="B6" s="2">
        <v>60</v>
      </c>
      <c r="C6" t="s">
        <v>5</v>
      </c>
    </row>
    <row r="7" spans="1:7" ht="12.75">
      <c r="A7" s="2" t="s">
        <v>7</v>
      </c>
      <c r="B7" s="2">
        <v>4</v>
      </c>
      <c r="C7" t="s">
        <v>5</v>
      </c>
      <c r="E7" s="2" t="s">
        <v>40</v>
      </c>
      <c r="F7" s="2">
        <v>25</v>
      </c>
      <c r="G7" t="s">
        <v>6</v>
      </c>
    </row>
    <row r="8" spans="5:7" ht="12.75">
      <c r="E8" s="2" t="s">
        <v>41</v>
      </c>
      <c r="F8" s="2">
        <f>0.83*F7</f>
        <v>20.75</v>
      </c>
      <c r="G8" t="s">
        <v>6</v>
      </c>
    </row>
    <row r="9" spans="1:10" ht="12.75" customHeight="1">
      <c r="A9" s="2" t="s">
        <v>3</v>
      </c>
      <c r="B9" s="2">
        <f>MAX(B5:B6)</f>
        <v>60</v>
      </c>
      <c r="C9" t="s">
        <v>5</v>
      </c>
      <c r="E9" s="2" t="s">
        <v>42</v>
      </c>
      <c r="F9" s="3">
        <f>F8/1.6</f>
        <v>12.96875</v>
      </c>
      <c r="G9" t="s">
        <v>6</v>
      </c>
      <c r="H9" s="5" t="s">
        <v>44</v>
      </c>
      <c r="I9" s="3">
        <f>I5*F9</f>
        <v>5.412832031249999</v>
      </c>
      <c r="J9" t="s">
        <v>6</v>
      </c>
    </row>
    <row r="10" spans="1:3" ht="12.75">
      <c r="A10" s="2" t="s">
        <v>4</v>
      </c>
      <c r="B10" s="2">
        <f>MIN(B5:B6)</f>
        <v>40</v>
      </c>
      <c r="C10" t="s">
        <v>5</v>
      </c>
    </row>
    <row r="12" spans="1:11" ht="12.75" customHeight="1">
      <c r="A12" t="s">
        <v>23</v>
      </c>
      <c r="C12" s="2" t="s">
        <v>18</v>
      </c>
      <c r="D12" s="2">
        <f>2*B7</f>
        <v>8</v>
      </c>
      <c r="E12" t="s">
        <v>5</v>
      </c>
      <c r="F12" s="2" t="s">
        <v>19</v>
      </c>
      <c r="G12" s="2">
        <f>B9-D12</f>
        <v>52</v>
      </c>
      <c r="H12" t="s">
        <v>5</v>
      </c>
      <c r="I12" s="2" t="s">
        <v>45</v>
      </c>
      <c r="J12" s="2">
        <v>1</v>
      </c>
      <c r="K12" s="2">
        <v>2</v>
      </c>
    </row>
    <row r="13" spans="1:11" ht="12.75" customHeight="1">
      <c r="A13" s="2" t="s">
        <v>21</v>
      </c>
      <c r="B13" s="6"/>
      <c r="C13" s="2" t="s">
        <v>27</v>
      </c>
      <c r="D13" s="9">
        <f>G12*G13</f>
        <v>1664</v>
      </c>
      <c r="E13" t="s">
        <v>29</v>
      </c>
      <c r="F13" s="2" t="s">
        <v>20</v>
      </c>
      <c r="G13" s="2">
        <f>B10-D12</f>
        <v>32</v>
      </c>
      <c r="H13" t="s">
        <v>5</v>
      </c>
      <c r="I13" s="2" t="s">
        <v>39</v>
      </c>
      <c r="J13" s="4">
        <f>2*$I$9*D12*D13/(J12+1/J12)/1000</f>
        <v>72.05561999999998</v>
      </c>
      <c r="K13" s="4">
        <f>2*$I$9*D12*D13/(K12+1/K12)/1000</f>
        <v>57.64449599999998</v>
      </c>
    </row>
    <row r="14" ht="12.75">
      <c r="C14" s="2"/>
    </row>
    <row r="15" spans="1:11" ht="12.75">
      <c r="A15" t="s">
        <v>22</v>
      </c>
      <c r="C15" s="2" t="s">
        <v>18</v>
      </c>
      <c r="D15" s="3">
        <f>B5*B6/(2*(B5+B6))</f>
        <v>12</v>
      </c>
      <c r="E15" t="s">
        <v>5</v>
      </c>
      <c r="F15" s="2" t="s">
        <v>19</v>
      </c>
      <c r="G15" s="4">
        <f>B9-D15</f>
        <v>48</v>
      </c>
      <c r="H15" t="s">
        <v>5</v>
      </c>
      <c r="I15" s="2" t="s">
        <v>45</v>
      </c>
      <c r="J15" s="2">
        <v>1</v>
      </c>
      <c r="K15" s="2">
        <v>2</v>
      </c>
    </row>
    <row r="16" spans="3:11" ht="12.75">
      <c r="C16" s="2" t="s">
        <v>27</v>
      </c>
      <c r="D16" s="9">
        <f>G15*G16</f>
        <v>1344</v>
      </c>
      <c r="E16" t="s">
        <v>29</v>
      </c>
      <c r="F16" s="2" t="s">
        <v>20</v>
      </c>
      <c r="G16" s="4">
        <f>B10-D15</f>
        <v>28</v>
      </c>
      <c r="H16" t="s">
        <v>5</v>
      </c>
      <c r="I16" s="2" t="s">
        <v>39</v>
      </c>
      <c r="J16" s="4">
        <f>2*$I$9*D15*D16/(J15+1/J15)/1000</f>
        <v>87.29815499999998</v>
      </c>
      <c r="K16" s="4">
        <f>2*$I$9*D15*D16/(K15+1/K15)/1000</f>
        <v>69.83852399999999</v>
      </c>
    </row>
    <row r="17" spans="3:8" ht="12.75">
      <c r="C17" s="5"/>
      <c r="D17" s="3"/>
      <c r="G17" s="2"/>
      <c r="H17" s="2"/>
    </row>
    <row r="19" ht="12.75">
      <c r="A19" s="2"/>
    </row>
    <row r="20" spans="3:4" ht="12.75">
      <c r="C20" s="5"/>
      <c r="D20" s="3"/>
    </row>
    <row r="23" spans="3:4" ht="12.75">
      <c r="C23" s="5"/>
      <c r="D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50</v>
      </c>
    </row>
    <row r="2" ht="12.75">
      <c r="A2" s="1" t="s">
        <v>47</v>
      </c>
    </row>
    <row r="5" spans="1:9" ht="12.75">
      <c r="A5" s="2" t="s">
        <v>4</v>
      </c>
      <c r="B5" s="2">
        <v>40</v>
      </c>
      <c r="C5" t="s">
        <v>5</v>
      </c>
      <c r="E5" s="2" t="s">
        <v>14</v>
      </c>
      <c r="F5" s="2">
        <v>35</v>
      </c>
      <c r="G5" t="s">
        <v>15</v>
      </c>
      <c r="H5" s="5" t="s">
        <v>43</v>
      </c>
      <c r="I5" s="6">
        <f>MAX(0.7*(0.7-F8/200),0.35)</f>
        <v>0.41737499999999994</v>
      </c>
    </row>
    <row r="6" spans="1:3" ht="12.75">
      <c r="A6" s="2" t="s">
        <v>10</v>
      </c>
      <c r="B6" s="2">
        <v>60</v>
      </c>
      <c r="C6" t="s">
        <v>5</v>
      </c>
    </row>
    <row r="7" spans="1:10" ht="12.75">
      <c r="A7" s="2" t="s">
        <v>7</v>
      </c>
      <c r="B7" s="2">
        <v>4</v>
      </c>
      <c r="C7" t="s">
        <v>5</v>
      </c>
      <c r="E7" s="2" t="s">
        <v>40</v>
      </c>
      <c r="F7" s="2">
        <v>25</v>
      </c>
      <c r="G7" t="s">
        <v>6</v>
      </c>
      <c r="H7" s="2" t="s">
        <v>48</v>
      </c>
      <c r="I7" s="4">
        <f>430/1.15</f>
        <v>373.9130434782609</v>
      </c>
      <c r="J7" t="s">
        <v>6</v>
      </c>
    </row>
    <row r="8" spans="5:7" ht="12.75">
      <c r="E8" s="2" t="s">
        <v>41</v>
      </c>
      <c r="F8" s="2">
        <f>0.83*F7</f>
        <v>20.75</v>
      </c>
      <c r="G8" t="s">
        <v>6</v>
      </c>
    </row>
    <row r="9" spans="1:10" ht="12.75" customHeight="1">
      <c r="A9" s="2" t="s">
        <v>3</v>
      </c>
      <c r="B9" s="2">
        <f>MAX(B5:B6)</f>
        <v>60</v>
      </c>
      <c r="C9" t="s">
        <v>5</v>
      </c>
      <c r="E9" s="2" t="s">
        <v>42</v>
      </c>
      <c r="F9" s="3">
        <f>F8/1.6</f>
        <v>12.96875</v>
      </c>
      <c r="G9" t="s">
        <v>6</v>
      </c>
      <c r="H9" s="5" t="s">
        <v>44</v>
      </c>
      <c r="I9" s="3">
        <f>I5*F9</f>
        <v>5.412832031249999</v>
      </c>
      <c r="J9" t="s">
        <v>6</v>
      </c>
    </row>
    <row r="10" spans="1:3" ht="12.75">
      <c r="A10" s="2" t="s">
        <v>4</v>
      </c>
      <c r="B10" s="2">
        <f>MIN(B5:B6)</f>
        <v>40</v>
      </c>
      <c r="C10" t="s">
        <v>5</v>
      </c>
    </row>
    <row r="12" spans="1:11" ht="12.75" customHeight="1">
      <c r="A12" t="s">
        <v>23</v>
      </c>
      <c r="C12" s="2" t="s">
        <v>18</v>
      </c>
      <c r="D12" s="2">
        <f>2*B7</f>
        <v>8</v>
      </c>
      <c r="E12" t="s">
        <v>5</v>
      </c>
      <c r="F12" s="2" t="s">
        <v>19</v>
      </c>
      <c r="G12" s="2">
        <f>B9-D12</f>
        <v>52</v>
      </c>
      <c r="H12" t="s">
        <v>5</v>
      </c>
      <c r="I12" s="2" t="s">
        <v>45</v>
      </c>
      <c r="J12" s="2">
        <v>1</v>
      </c>
      <c r="K12" s="2">
        <v>2</v>
      </c>
    </row>
    <row r="13" spans="1:11" ht="12.75" customHeight="1">
      <c r="A13" s="2" t="s">
        <v>21</v>
      </c>
      <c r="B13" s="6"/>
      <c r="C13" s="2" t="s">
        <v>27</v>
      </c>
      <c r="D13" s="9">
        <f>G12*G13</f>
        <v>1664</v>
      </c>
      <c r="E13" t="s">
        <v>29</v>
      </c>
      <c r="F13" s="2" t="s">
        <v>20</v>
      </c>
      <c r="G13" s="2">
        <f>B10-D12</f>
        <v>32</v>
      </c>
      <c r="H13" t="s">
        <v>5</v>
      </c>
      <c r="I13" s="2" t="s">
        <v>39</v>
      </c>
      <c r="J13" s="4">
        <f>2*$I$9*D12*D13/(J12+1/J12)/1000</f>
        <v>72.05561999999998</v>
      </c>
      <c r="K13" s="4">
        <f>2*$I$9*D12*D13/(K12+1/K12)/1000</f>
        <v>57.64449599999998</v>
      </c>
    </row>
    <row r="14" spans="3:5" ht="12.75">
      <c r="C14" s="2" t="s">
        <v>28</v>
      </c>
      <c r="D14" s="2">
        <f>2*(G12+G13)</f>
        <v>168</v>
      </c>
      <c r="E14" t="s">
        <v>5</v>
      </c>
    </row>
    <row r="15" spans="4:11" ht="12.75">
      <c r="D15" s="3"/>
      <c r="F15" s="2"/>
      <c r="G15" s="4"/>
      <c r="I15" s="2"/>
      <c r="J15" s="2"/>
      <c r="K15" s="2"/>
    </row>
    <row r="16" spans="1:11" ht="12.75">
      <c r="A16" s="2" t="s">
        <v>45</v>
      </c>
      <c r="B16" s="2">
        <v>1</v>
      </c>
      <c r="D16" s="2"/>
      <c r="E16" s="2">
        <v>2</v>
      </c>
      <c r="F16" s="2"/>
      <c r="G16" s="4"/>
      <c r="I16" s="2"/>
      <c r="J16" s="4"/>
      <c r="K16" s="4"/>
    </row>
    <row r="17" spans="1:10" ht="12.75">
      <c r="A17" s="2" t="s">
        <v>30</v>
      </c>
      <c r="B17" s="3">
        <f>F5*100/(2*D13*I7*B16)*1000</f>
        <v>2.812639758497317</v>
      </c>
      <c r="C17" s="7" t="s">
        <v>32</v>
      </c>
      <c r="D17" s="3"/>
      <c r="E17" s="3">
        <f>F5*100/(2*D13*I7*E16)*1000</f>
        <v>1.4063198792486584</v>
      </c>
      <c r="F17" s="7" t="s">
        <v>32</v>
      </c>
      <c r="G17" s="2"/>
      <c r="H17" s="2" t="s">
        <v>49</v>
      </c>
      <c r="I17" s="2">
        <f>D14/8</f>
        <v>21</v>
      </c>
      <c r="J17" t="s">
        <v>5</v>
      </c>
    </row>
    <row r="18" spans="1:6" ht="12.75">
      <c r="A18" s="2" t="s">
        <v>33</v>
      </c>
      <c r="B18" s="3">
        <f>F5*D14/(2*D13*I7/B16)*1000</f>
        <v>4.725234794275493</v>
      </c>
      <c r="C18" t="s">
        <v>29</v>
      </c>
      <c r="E18" s="3">
        <f>F5*D14/(2*D13*I7/E16)*1000</f>
        <v>9.450469588550986</v>
      </c>
      <c r="F18" t="s">
        <v>29</v>
      </c>
    </row>
    <row r="19" ht="12.75">
      <c r="A19" s="2"/>
    </row>
    <row r="20" spans="1:6" ht="12.75">
      <c r="A20" s="2" t="s">
        <v>30</v>
      </c>
      <c r="B20" s="2">
        <v>2.5</v>
      </c>
      <c r="C20" s="7" t="s">
        <v>32</v>
      </c>
      <c r="D20" s="3"/>
      <c r="E20" s="2" t="s">
        <v>45</v>
      </c>
      <c r="F20" s="6">
        <f>F5*100/(2*D13*I7*B20)*1000</f>
        <v>1.1250559033989267</v>
      </c>
    </row>
    <row r="21" spans="1:3" ht="12.75">
      <c r="A21" s="2" t="s">
        <v>33</v>
      </c>
      <c r="B21" s="3">
        <f>F5*D14/(2*D13*I7/F20)*1000</f>
        <v>5.316153300245655</v>
      </c>
      <c r="C21" t="s">
        <v>29</v>
      </c>
    </row>
    <row r="23" spans="3:4" ht="12.75">
      <c r="C23" s="5"/>
      <c r="D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60</v>
      </c>
    </row>
    <row r="2" ht="12.75">
      <c r="A2" s="1" t="s">
        <v>38</v>
      </c>
    </row>
    <row r="5" spans="1:9" ht="12.75">
      <c r="A5" s="2" t="s">
        <v>4</v>
      </c>
      <c r="B5" s="2">
        <v>80</v>
      </c>
      <c r="C5" t="s">
        <v>5</v>
      </c>
      <c r="E5" s="2" t="s">
        <v>14</v>
      </c>
      <c r="F5" s="2">
        <v>22</v>
      </c>
      <c r="G5" t="s">
        <v>15</v>
      </c>
      <c r="H5" s="5" t="s">
        <v>43</v>
      </c>
      <c r="I5" s="6">
        <f>MAX(0.7*(0.7-F8/200),0.35)</f>
        <v>0.41737499999999994</v>
      </c>
    </row>
    <row r="6" spans="1:3" ht="12.75">
      <c r="A6" s="2" t="s">
        <v>10</v>
      </c>
      <c r="B6" s="2">
        <v>24</v>
      </c>
      <c r="C6" t="s">
        <v>5</v>
      </c>
    </row>
    <row r="7" spans="1:10" ht="12.75">
      <c r="A7" s="2" t="s">
        <v>7</v>
      </c>
      <c r="B7" s="2">
        <v>4</v>
      </c>
      <c r="C7" t="s">
        <v>5</v>
      </c>
      <c r="E7" s="2" t="s">
        <v>40</v>
      </c>
      <c r="F7" s="2">
        <v>25</v>
      </c>
      <c r="G7" t="s">
        <v>6</v>
      </c>
      <c r="H7" s="2" t="s">
        <v>48</v>
      </c>
      <c r="I7" s="4">
        <f>430/1.15</f>
        <v>373.9130434782609</v>
      </c>
      <c r="J7" t="s">
        <v>6</v>
      </c>
    </row>
    <row r="8" spans="5:7" ht="12.75">
      <c r="E8" s="2" t="s">
        <v>41</v>
      </c>
      <c r="F8" s="2">
        <f>0.83*F7</f>
        <v>20.75</v>
      </c>
      <c r="G8" t="s">
        <v>6</v>
      </c>
    </row>
    <row r="9" spans="1:10" ht="12.75" customHeight="1">
      <c r="A9" s="2" t="s">
        <v>3</v>
      </c>
      <c r="B9" s="2">
        <f>MAX(B5:B6)</f>
        <v>80</v>
      </c>
      <c r="C9" t="s">
        <v>5</v>
      </c>
      <c r="E9" s="2" t="s">
        <v>42</v>
      </c>
      <c r="F9" s="3">
        <f>F8/1.6</f>
        <v>12.96875</v>
      </c>
      <c r="G9" t="s">
        <v>6</v>
      </c>
      <c r="H9" s="5" t="s">
        <v>44</v>
      </c>
      <c r="I9" s="3">
        <f>I5*F9</f>
        <v>5.412832031249999</v>
      </c>
      <c r="J9" t="s">
        <v>6</v>
      </c>
    </row>
    <row r="10" spans="1:3" ht="12.75">
      <c r="A10" s="2" t="s">
        <v>4</v>
      </c>
      <c r="B10" s="2">
        <f>MIN(B5:B6)</f>
        <v>24</v>
      </c>
      <c r="C10" t="s">
        <v>5</v>
      </c>
    </row>
    <row r="12" spans="1:11" ht="12.75" customHeight="1">
      <c r="A12" t="s">
        <v>23</v>
      </c>
      <c r="C12" s="2" t="s">
        <v>18</v>
      </c>
      <c r="D12" s="2">
        <f>2*B7</f>
        <v>8</v>
      </c>
      <c r="E12" t="s">
        <v>5</v>
      </c>
      <c r="F12" s="2" t="s">
        <v>19</v>
      </c>
      <c r="G12" s="2">
        <f>B9-D12</f>
        <v>72</v>
      </c>
      <c r="H12" t="s">
        <v>5</v>
      </c>
      <c r="I12" s="2" t="s">
        <v>45</v>
      </c>
      <c r="J12" s="2">
        <v>1</v>
      </c>
      <c r="K12" s="2">
        <v>2</v>
      </c>
    </row>
    <row r="13" spans="1:11" ht="12.75" customHeight="1">
      <c r="A13" s="2" t="s">
        <v>21</v>
      </c>
      <c r="B13" s="6"/>
      <c r="C13" s="2" t="s">
        <v>27</v>
      </c>
      <c r="D13" s="9">
        <f>G12*G13</f>
        <v>1152</v>
      </c>
      <c r="E13" t="s">
        <v>29</v>
      </c>
      <c r="F13" s="2" t="s">
        <v>20</v>
      </c>
      <c r="G13" s="2">
        <f>B10-D12</f>
        <v>16</v>
      </c>
      <c r="H13" t="s">
        <v>5</v>
      </c>
      <c r="I13" s="2" t="s">
        <v>39</v>
      </c>
      <c r="J13" s="4">
        <f>2*$I$9*D12*D13/(J12+1/J12)/1000</f>
        <v>49.88465999999999</v>
      </c>
      <c r="K13" s="4">
        <f>2*$I$9*D12*D13/(K12+1/K12)/1000</f>
        <v>39.90772799999999</v>
      </c>
    </row>
    <row r="14" spans="3:5" ht="12.75">
      <c r="C14" s="2" t="s">
        <v>28</v>
      </c>
      <c r="D14" s="2">
        <f>2*(G12+G13)</f>
        <v>176</v>
      </c>
      <c r="E14" t="s">
        <v>5</v>
      </c>
    </row>
    <row r="16" spans="1:3" ht="12.75">
      <c r="A16" s="2" t="s">
        <v>30</v>
      </c>
      <c r="B16" s="2">
        <v>2.5</v>
      </c>
      <c r="C16" s="7" t="s">
        <v>32</v>
      </c>
    </row>
    <row r="17" spans="1:3" ht="12.75">
      <c r="A17" s="2" t="s">
        <v>33</v>
      </c>
      <c r="B17" s="2">
        <f>8*0.79</f>
        <v>6.32</v>
      </c>
      <c r="C17" s="7" t="s">
        <v>29</v>
      </c>
    </row>
    <row r="19" spans="1:2" ht="12.75">
      <c r="A19" s="2" t="s">
        <v>45</v>
      </c>
      <c r="B19" s="6">
        <f>SQRT((B17/D14)/(B16/100))</f>
        <v>1.1984838907401452</v>
      </c>
    </row>
    <row r="20" spans="1:3" ht="12.75">
      <c r="A20" s="2" t="s">
        <v>51</v>
      </c>
      <c r="B20" s="3">
        <f>2*D13*I7*SQRT(B16/100*B17/D14)/1000</f>
        <v>25.812216526827758</v>
      </c>
      <c r="C20" t="s">
        <v>15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13 - esempi</dc:title>
  <dc:subject/>
  <dc:creator>Aurelio Ghersi</dc:creator>
  <cp:keywords/>
  <dc:description/>
  <cp:lastModifiedBy>Aurelio Ghersi</cp:lastModifiedBy>
  <dcterms:created xsi:type="dcterms:W3CDTF">2004-12-19T10:30:24Z</dcterms:created>
  <dcterms:modified xsi:type="dcterms:W3CDTF">2005-02-07T11:09:53Z</dcterms:modified>
  <cp:category/>
  <cp:version/>
  <cp:contentType/>
  <cp:contentStatus/>
</cp:coreProperties>
</file>