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iunict-my.sharepoint.com/personal/edoardo_marino_unict_it/Documents/Didattica/2022-2023 Sismica EdArch/Fogli EXCEL/"/>
    </mc:Choice>
  </mc:AlternateContent>
  <xr:revisionPtr revIDLastSave="116" documentId="8_{6F4E1212-E921-4CFF-A4B9-7CCCBCF5B167}" xr6:coauthVersionLast="47" xr6:coauthVersionMax="47" xr10:uidLastSave="{6B1940BE-81AC-4A8E-9DFD-87EA9CDC0CA1}"/>
  <bookViews>
    <workbookView xWindow="-98" yWindow="-98" windowWidth="20715" windowHeight="13155" activeTab="2" xr2:uid="{D33B3789-CB94-4983-87A6-25FEDD5E1B65}"/>
  </bookViews>
  <sheets>
    <sheet name="Rigidezze" sheetId="1" r:id="rId1"/>
    <sheet name="Spostamenti" sheetId="2" r:id="rId2"/>
    <sheet name="Rayleigh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B18" i="4"/>
  <c r="B19" i="4"/>
  <c r="B20" i="4"/>
  <c r="B21" i="4"/>
  <c r="B17" i="4"/>
  <c r="B7" i="4"/>
  <c r="B8" i="4"/>
  <c r="B9" i="4"/>
  <c r="B10" i="4"/>
  <c r="B6" i="4"/>
  <c r="C11" i="2" l="1"/>
  <c r="B11" i="2"/>
  <c r="E10" i="2"/>
  <c r="D9" i="2"/>
  <c r="D8" i="2" s="1"/>
  <c r="D7" i="2" s="1"/>
  <c r="D6" i="2" s="1"/>
  <c r="E6" i="2" s="1"/>
  <c r="C7" i="2"/>
  <c r="C8" i="2"/>
  <c r="C9" i="2"/>
  <c r="C10" i="2"/>
  <c r="C6" i="2"/>
  <c r="E9" i="2" l="1"/>
  <c r="E8" i="2"/>
  <c r="E7" i="2"/>
  <c r="E11" i="2"/>
  <c r="F9" i="2" l="1"/>
  <c r="C9" i="4" s="1"/>
  <c r="C20" i="4" s="1"/>
  <c r="F6" i="2"/>
  <c r="F7" i="2"/>
  <c r="C7" i="4" s="1"/>
  <c r="C18" i="4" s="1"/>
  <c r="F8" i="2"/>
  <c r="C8" i="4" s="1"/>
  <c r="C19" i="4" s="1"/>
  <c r="F10" i="2"/>
  <c r="C10" i="4" s="1"/>
  <c r="C21" i="4" s="1"/>
  <c r="G6" i="2" l="1"/>
  <c r="G17" i="2" s="1"/>
  <c r="C6" i="4"/>
  <c r="C17" i="4" s="1"/>
  <c r="G7" i="2" l="1"/>
  <c r="V30" i="1"/>
  <c r="U30" i="1"/>
  <c r="V29" i="1"/>
  <c r="U29" i="1"/>
  <c r="V28" i="1"/>
  <c r="U28" i="1"/>
  <c r="V27" i="1"/>
  <c r="U27" i="1"/>
  <c r="V26" i="1"/>
  <c r="U26" i="1"/>
  <c r="U13" i="1"/>
  <c r="V13" i="1"/>
  <c r="U14" i="1"/>
  <c r="V14" i="1"/>
  <c r="U15" i="1"/>
  <c r="V15" i="1"/>
  <c r="U16" i="1"/>
  <c r="V16" i="1"/>
  <c r="U17" i="1"/>
  <c r="B4" i="1"/>
  <c r="V17" i="1"/>
  <c r="G8" i="2" l="1"/>
  <c r="G18" i="2"/>
  <c r="W26" i="1"/>
  <c r="H17" i="2" s="1"/>
  <c r="I17" i="2" s="1"/>
  <c r="W29" i="1"/>
  <c r="H20" i="2" s="1"/>
  <c r="W30" i="1"/>
  <c r="H21" i="2" s="1"/>
  <c r="W28" i="1"/>
  <c r="H19" i="2" s="1"/>
  <c r="W27" i="1"/>
  <c r="H18" i="2" s="1"/>
  <c r="I18" i="2" s="1"/>
  <c r="W17" i="1"/>
  <c r="H10" i="2" s="1"/>
  <c r="W13" i="1"/>
  <c r="H6" i="2" s="1"/>
  <c r="I6" i="2" s="1"/>
  <c r="W16" i="1"/>
  <c r="H9" i="2" s="1"/>
  <c r="W14" i="1"/>
  <c r="H7" i="2" s="1"/>
  <c r="I7" i="2" s="1"/>
  <c r="W15" i="1"/>
  <c r="H8" i="2" s="1"/>
  <c r="G9" i="2" l="1"/>
  <c r="G19" i="2"/>
  <c r="I19" i="2" s="1"/>
  <c r="I8" i="2"/>
  <c r="I9" i="2"/>
  <c r="G10" i="2" l="1"/>
  <c r="G20" i="2"/>
  <c r="I20" i="2" s="1"/>
  <c r="G21" i="2" l="1"/>
  <c r="I21" i="2" s="1"/>
  <c r="J21" i="2" s="1"/>
  <c r="D21" i="4" s="1"/>
  <c r="I10" i="2"/>
  <c r="J10" i="2" s="1"/>
  <c r="E21" i="4" l="1"/>
  <c r="F21" i="4"/>
  <c r="J20" i="2"/>
  <c r="D10" i="4"/>
  <c r="J9" i="2"/>
  <c r="E10" i="4" l="1"/>
  <c r="F10" i="4"/>
  <c r="J8" i="2"/>
  <c r="D9" i="4"/>
  <c r="D20" i="4"/>
  <c r="J19" i="2"/>
  <c r="J7" i="2" l="1"/>
  <c r="D8" i="4"/>
  <c r="F20" i="4"/>
  <c r="E20" i="4"/>
  <c r="J18" i="2"/>
  <c r="D19" i="4"/>
  <c r="F9" i="4"/>
  <c r="E9" i="4"/>
  <c r="E19" i="4" l="1"/>
  <c r="F19" i="4"/>
  <c r="D18" i="4"/>
  <c r="J17" i="2"/>
  <c r="D17" i="4" s="1"/>
  <c r="F8" i="4"/>
  <c r="E8" i="4"/>
  <c r="D7" i="4"/>
  <c r="J6" i="2"/>
  <c r="D6" i="4" s="1"/>
  <c r="F7" i="4" l="1"/>
  <c r="E7" i="4"/>
  <c r="E6" i="4"/>
  <c r="E11" i="4" s="1"/>
  <c r="F6" i="4"/>
  <c r="F11" i="4" s="1"/>
  <c r="E17" i="4"/>
  <c r="F17" i="4"/>
  <c r="E18" i="4"/>
  <c r="F18" i="4"/>
  <c r="I11" i="4" l="1"/>
  <c r="F22" i="4"/>
  <c r="E22" i="4"/>
  <c r="I22" i="4" s="1"/>
</calcChain>
</file>

<file path=xl/sharedStrings.xml><?xml version="1.0" encoding="utf-8"?>
<sst xmlns="http://schemas.openxmlformats.org/spreadsheetml/2006/main" count="101" uniqueCount="36">
  <si>
    <t>Piano</t>
  </si>
  <si>
    <t>n</t>
  </si>
  <si>
    <t>b (cm)</t>
  </si>
  <si>
    <t>h (cm)</t>
  </si>
  <si>
    <t>Travi emergenti</t>
  </si>
  <si>
    <t>Pilastri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</si>
  <si>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 xml:space="preserve"> It</t>
    </r>
    <r>
      <rPr>
        <sz val="11"/>
        <color theme="1"/>
        <rFont val="Calibri"/>
        <family val="1"/>
        <charset val="2"/>
      </rPr>
      <t xml:space="preserve"> (m4)</t>
    </r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</si>
  <si>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</rPr>
      <t xml:space="preserve"> Ip</t>
    </r>
    <r>
      <rPr>
        <sz val="11"/>
        <color theme="1"/>
        <rFont val="Calibri"/>
        <family val="1"/>
        <charset val="2"/>
      </rPr>
      <t xml:space="preserve"> (m4)</t>
    </r>
  </si>
  <si>
    <t>m</t>
  </si>
  <si>
    <t>fck</t>
  </si>
  <si>
    <t>Mpa</t>
  </si>
  <si>
    <t>Ec</t>
  </si>
  <si>
    <t>MPa</t>
  </si>
  <si>
    <t>Rigidezza</t>
  </si>
  <si>
    <t>Lt (med.)</t>
  </si>
  <si>
    <t>Lp (m)</t>
  </si>
  <si>
    <t>Direzione x</t>
  </si>
  <si>
    <t>Questo numero deve essere molto grande per simulare l'incastro --&gt;</t>
  </si>
  <si>
    <t>Direzione y</t>
  </si>
  <si>
    <t>Calcolo della rigidezza di piano - approccio globale semplificato</t>
  </si>
  <si>
    <t>kN</t>
  </si>
  <si>
    <t>Peso (kN)</t>
  </si>
  <si>
    <t>Quota z (m)</t>
  </si>
  <si>
    <t>Wz (kNm)</t>
  </si>
  <si>
    <t>Taglio (kN)</t>
  </si>
  <si>
    <t>Somma</t>
  </si>
  <si>
    <t>Massa (t)</t>
  </si>
  <si>
    <r>
      <t>F</t>
    </r>
    <r>
      <rPr>
        <vertAlign val="subscript"/>
        <sz val="11"/>
        <color theme="1"/>
        <rFont val="Calibri"/>
        <family val="2"/>
        <scheme val="minor"/>
      </rPr>
      <t>h</t>
    </r>
  </si>
  <si>
    <t>Forza (kN)</t>
  </si>
  <si>
    <t>k (kN/mm)</t>
  </si>
  <si>
    <t>dr (mm)</t>
  </si>
  <si>
    <t>u (mm)</t>
  </si>
  <si>
    <t>m u2 (kN m s2)</t>
  </si>
  <si>
    <t>F u (kN m)</t>
  </si>
  <si>
    <t>T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</si>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</sst>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sz val="11"/>
      <color theme="1"/>
      <name val="Calibri"/>
      <family val="1"/>
      <charset val="2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1" xfId="0" applyFill="1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1" fontId="0" fillId="2" borderId="0" xfId="0" applyNumberFormat="1" applyFill="1"/>
    <xf numFmtId="0" fontId="5" fillId="0" borderId="1" xfId="0" applyFont="1" applyBorder="1"/>
    <xf numFmtId="164" fontId="0" fillId="0" borderId="1" xfId="0" applyNumberFormat="1" applyBorder="1"/>
    <xf numFmtId="165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166" fontId="0" fillId="0" borderId="0" xfId="0" applyNumberFormat="1"/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2" fontId="0" fillId="2" borderId="2" xfId="0" applyNumberFormat="1" applyFill="1" applyBorder="1"/>
    <xf numFmtId="0" fontId="1" fillId="0" borderId="0" xfId="0" applyFont="1" applyAlignment="1">
      <alignment horizontal="right"/>
    </xf>
    <xf numFmtId="0" fontId="6" fillId="0" borderId="0" xfId="0" applyFont="1"/>
    <xf numFmtId="0" fontId="1" fillId="0" borderId="0" xfId="0" applyFont="1"/>
    <xf numFmtId="164" fontId="0" fillId="0" borderId="0" xfId="0" applyNumberFormat="1"/>
    <xf numFmtId="0" fontId="0" fillId="0" borderId="0" xfId="0" applyFill="1" applyAlignment="1">
      <alignment horizontal="center"/>
    </xf>
    <xf numFmtId="0" fontId="0" fillId="0" borderId="1" xfId="0" applyFill="1" applyBorder="1"/>
    <xf numFmtId="1" fontId="0" fillId="0" borderId="0" xfId="0" applyNumberFormat="1" applyFill="1"/>
    <xf numFmtId="2" fontId="0" fillId="0" borderId="2" xfId="0" applyNumberFormat="1" applyFill="1" applyBorder="1"/>
    <xf numFmtId="164" fontId="0" fillId="0" borderId="1" xfId="0" applyNumberFormat="1" applyFill="1" applyBorder="1"/>
    <xf numFmtId="0" fontId="0" fillId="0" borderId="0" xfId="0" applyFill="1"/>
    <xf numFmtId="2" fontId="0" fillId="0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152400</xdr:colOff>
          <xdr:row>3</xdr:row>
          <xdr:rowOff>152400</xdr:rowOff>
        </xdr:from>
        <xdr:to>
          <xdr:col>22</xdr:col>
          <xdr:colOff>495300</xdr:colOff>
          <xdr:row>7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400050</xdr:colOff>
          <xdr:row>5</xdr:row>
          <xdr:rowOff>171450</xdr:rowOff>
        </xdr:from>
        <xdr:to>
          <xdr:col>12</xdr:col>
          <xdr:colOff>190500</xdr:colOff>
          <xdr:row>10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0213E-12CA-4CF9-8CB7-B9631C59BE73}">
  <dimension ref="A1:W31"/>
  <sheetViews>
    <sheetView workbookViewId="0">
      <selection activeCell="B3" sqref="B3"/>
    </sheetView>
  </sheetViews>
  <sheetFormatPr defaultRowHeight="14.25"/>
  <cols>
    <col min="2" max="19" width="6.59765625" customWidth="1"/>
  </cols>
  <sheetData>
    <row r="1" spans="1:23" ht="15.75">
      <c r="A1" s="21" t="s">
        <v>19</v>
      </c>
    </row>
    <row r="3" spans="1:23">
      <c r="A3" t="s">
        <v>9</v>
      </c>
      <c r="B3" s="2">
        <v>25</v>
      </c>
      <c r="C3" t="s">
        <v>10</v>
      </c>
    </row>
    <row r="4" spans="1:23">
      <c r="A4" t="s">
        <v>11</v>
      </c>
      <c r="B4">
        <f>22000*((B3+8)/10)^0.3</f>
        <v>31475.806210019346</v>
      </c>
      <c r="C4" t="s">
        <v>12</v>
      </c>
    </row>
    <row r="6" spans="1:23">
      <c r="A6" s="3" t="s">
        <v>16</v>
      </c>
    </row>
    <row r="8" spans="1:23">
      <c r="B8" s="17" t="s">
        <v>14</v>
      </c>
      <c r="C8" s="15">
        <v>4</v>
      </c>
      <c r="D8" t="s">
        <v>8</v>
      </c>
    </row>
    <row r="10" spans="1:23">
      <c r="B10" s="3" t="s">
        <v>4</v>
      </c>
      <c r="K10" s="3" t="s">
        <v>5</v>
      </c>
    </row>
    <row r="11" spans="1:23" ht="14.65">
      <c r="A11" s="6" t="s">
        <v>0</v>
      </c>
      <c r="B11" s="7" t="s">
        <v>1</v>
      </c>
      <c r="C11" s="8" t="s">
        <v>2</v>
      </c>
      <c r="D11" s="8" t="s">
        <v>3</v>
      </c>
      <c r="E11" s="7" t="s">
        <v>1</v>
      </c>
      <c r="F11" s="8" t="s">
        <v>2</v>
      </c>
      <c r="G11" s="8" t="s">
        <v>3</v>
      </c>
      <c r="H11" s="7" t="s">
        <v>1</v>
      </c>
      <c r="I11" s="8" t="s">
        <v>2</v>
      </c>
      <c r="J11" s="8" t="s">
        <v>3</v>
      </c>
      <c r="K11" s="18" t="s">
        <v>15</v>
      </c>
      <c r="L11" s="7" t="s">
        <v>1</v>
      </c>
      <c r="M11" s="8" t="s">
        <v>2</v>
      </c>
      <c r="N11" s="8" t="s">
        <v>3</v>
      </c>
      <c r="O11" s="7" t="s">
        <v>1</v>
      </c>
      <c r="P11" s="8" t="s">
        <v>2</v>
      </c>
      <c r="Q11" s="8" t="s">
        <v>3</v>
      </c>
      <c r="R11" s="7" t="s">
        <v>1</v>
      </c>
      <c r="S11" s="8" t="s">
        <v>2</v>
      </c>
      <c r="T11" s="8" t="s">
        <v>3</v>
      </c>
      <c r="U11" s="11" t="s">
        <v>6</v>
      </c>
      <c r="V11" s="11" t="s">
        <v>7</v>
      </c>
      <c r="W11" s="9" t="s">
        <v>13</v>
      </c>
    </row>
    <row r="12" spans="1:23" s="29" customFormat="1">
      <c r="A12" s="24"/>
      <c r="B12" s="25"/>
      <c r="C12" s="26"/>
      <c r="D12" s="26"/>
      <c r="E12" s="25"/>
      <c r="F12" s="26"/>
      <c r="G12" s="26"/>
      <c r="H12" s="25"/>
      <c r="I12" s="26"/>
      <c r="J12" s="26"/>
      <c r="K12" s="27"/>
      <c r="L12" s="25"/>
      <c r="M12" s="26"/>
      <c r="N12" s="26"/>
      <c r="O12" s="25"/>
      <c r="P12" s="26"/>
      <c r="Q12" s="26"/>
      <c r="R12" s="25"/>
      <c r="S12" s="26"/>
      <c r="T12" s="26"/>
      <c r="U12" s="28"/>
    </row>
    <row r="13" spans="1:23">
      <c r="A13" s="1">
        <v>5</v>
      </c>
      <c r="B13" s="5">
        <v>15</v>
      </c>
      <c r="C13" s="10">
        <v>30</v>
      </c>
      <c r="D13" s="10">
        <v>50</v>
      </c>
      <c r="E13" s="5"/>
      <c r="F13" s="10"/>
      <c r="G13" s="10"/>
      <c r="H13" s="5"/>
      <c r="I13" s="10"/>
      <c r="J13" s="10"/>
      <c r="K13" s="19">
        <v>3.2</v>
      </c>
      <c r="L13" s="5">
        <v>13</v>
      </c>
      <c r="M13" s="10">
        <v>30</v>
      </c>
      <c r="N13" s="10">
        <v>70</v>
      </c>
      <c r="O13" s="5"/>
      <c r="P13" s="10"/>
      <c r="Q13" s="10"/>
      <c r="R13" s="5"/>
      <c r="S13" s="10"/>
      <c r="T13" s="10"/>
      <c r="U13" s="12">
        <f>(B13*C13*D13^3/12+E13*F13*G13^3/12+H13*I13*J13^3/12)/10^8</f>
        <v>4.6875E-2</v>
      </c>
      <c r="V13">
        <f t="shared" ref="V13:V16" si="0">(L13*M13*N13^3/12+O13*P13*Q13^3/12+R13*S13*T13^3/12)/10^8</f>
        <v>0.111475</v>
      </c>
      <c r="W13" s="13">
        <f>12*($B$4*10^3)*V13/K13^3/(1+0.5*((V13/K13)/(U13/$C$8)+(V13/K13)/(U14/$C$8)))/10^3</f>
        <v>323.44729876319923</v>
      </c>
    </row>
    <row r="14" spans="1:23">
      <c r="A14" s="1">
        <v>4</v>
      </c>
      <c r="B14" s="5">
        <v>15</v>
      </c>
      <c r="C14" s="10">
        <v>30</v>
      </c>
      <c r="D14" s="10">
        <v>50</v>
      </c>
      <c r="E14" s="5"/>
      <c r="F14" s="10"/>
      <c r="G14" s="10"/>
      <c r="H14" s="5"/>
      <c r="I14" s="10"/>
      <c r="J14" s="10"/>
      <c r="K14" s="19">
        <v>3.2</v>
      </c>
      <c r="L14" s="5">
        <v>13</v>
      </c>
      <c r="M14" s="10">
        <v>30</v>
      </c>
      <c r="N14" s="10">
        <v>70</v>
      </c>
      <c r="O14" s="5"/>
      <c r="P14" s="10"/>
      <c r="Q14" s="10"/>
      <c r="R14" s="5"/>
      <c r="S14" s="10"/>
      <c r="T14" s="10"/>
      <c r="U14" s="12">
        <f>(B14*C14*D14^3/12+E14*F14*G14^3/12+H14*I14*J14^3/12)/10^8</f>
        <v>4.6875E-2</v>
      </c>
      <c r="V14">
        <f t="shared" si="0"/>
        <v>0.111475</v>
      </c>
      <c r="W14" s="13">
        <f>12*($B$4*10^3)*V14/K14^3/(1+0.5*((V14/K14)/(U14/$C$8)+(V14/K14)/(U15/$C$8)))/10^3</f>
        <v>323.44729876319923</v>
      </c>
    </row>
    <row r="15" spans="1:23">
      <c r="A15" s="1">
        <v>3</v>
      </c>
      <c r="B15" s="5">
        <v>15</v>
      </c>
      <c r="C15" s="10">
        <v>30</v>
      </c>
      <c r="D15" s="10">
        <v>50</v>
      </c>
      <c r="E15" s="5"/>
      <c r="F15" s="10"/>
      <c r="G15" s="10"/>
      <c r="H15" s="5"/>
      <c r="I15" s="10"/>
      <c r="J15" s="10"/>
      <c r="K15" s="19">
        <v>3.2</v>
      </c>
      <c r="L15" s="5">
        <v>13</v>
      </c>
      <c r="M15" s="10">
        <v>30</v>
      </c>
      <c r="N15" s="10">
        <v>70</v>
      </c>
      <c r="O15" s="5"/>
      <c r="P15" s="10"/>
      <c r="Q15" s="10"/>
      <c r="R15" s="5"/>
      <c r="S15" s="10"/>
      <c r="T15" s="10"/>
      <c r="U15" s="12">
        <f>(B15*C15*D15^3/12+E15*F15*G15^3/12+H15*I15*J15^3/12)/10^8</f>
        <v>4.6875E-2</v>
      </c>
      <c r="V15">
        <f t="shared" si="0"/>
        <v>0.111475</v>
      </c>
      <c r="W15" s="13">
        <f>12*($B$4*10^3)*V15/K15^3/(1+0.5*((V15/K15)/(U15/$C$8)+(V15/K15)/(U16/$C$8)))/10^3</f>
        <v>383.97011962473863</v>
      </c>
    </row>
    <row r="16" spans="1:23">
      <c r="A16" s="1">
        <v>2</v>
      </c>
      <c r="B16" s="5">
        <v>15</v>
      </c>
      <c r="C16" s="10">
        <v>30</v>
      </c>
      <c r="D16" s="10">
        <v>60</v>
      </c>
      <c r="E16" s="5"/>
      <c r="F16" s="10"/>
      <c r="G16" s="10"/>
      <c r="H16" s="5"/>
      <c r="I16" s="10"/>
      <c r="J16" s="10"/>
      <c r="K16" s="19">
        <v>3.2</v>
      </c>
      <c r="L16" s="5">
        <v>13</v>
      </c>
      <c r="M16" s="10">
        <v>30</v>
      </c>
      <c r="N16" s="10">
        <v>70</v>
      </c>
      <c r="O16" s="5"/>
      <c r="P16" s="10"/>
      <c r="Q16" s="10"/>
      <c r="R16" s="5"/>
      <c r="S16" s="10"/>
      <c r="T16" s="10"/>
      <c r="U16" s="12">
        <f>(B16*C16*D16^3/12+E16*F16*G16^3/12+H16*I16*J16^3/12)/10^8</f>
        <v>8.1000000000000003E-2</v>
      </c>
      <c r="V16">
        <f t="shared" si="0"/>
        <v>0.111475</v>
      </c>
      <c r="W16" s="13">
        <f>12*($B$4*10^3)*V16/K16^3/(1+0.5*((V16/K16)/(U16/$C$8)+(V16/K16)/(U17/$C$8)))/10^3</f>
        <v>472.35654507929013</v>
      </c>
    </row>
    <row r="17" spans="1:23">
      <c r="A17" s="1">
        <v>1</v>
      </c>
      <c r="B17" s="5">
        <v>15</v>
      </c>
      <c r="C17" s="10">
        <v>30</v>
      </c>
      <c r="D17" s="10">
        <v>60</v>
      </c>
      <c r="E17" s="5"/>
      <c r="F17" s="10"/>
      <c r="G17" s="10"/>
      <c r="H17" s="5"/>
      <c r="I17" s="10"/>
      <c r="J17" s="10"/>
      <c r="K17" s="19">
        <v>3.49</v>
      </c>
      <c r="L17" s="5">
        <v>13</v>
      </c>
      <c r="M17" s="10">
        <v>30</v>
      </c>
      <c r="N17" s="10">
        <v>70</v>
      </c>
      <c r="O17" s="5"/>
      <c r="P17" s="10"/>
      <c r="Q17" s="10"/>
      <c r="R17" s="5"/>
      <c r="S17" s="10"/>
      <c r="T17" s="10"/>
      <c r="U17" s="12">
        <f>(B17*C17*D17^3/12+E17*F17*G17^3/12+H17*I17*J17^3/12)/10^8</f>
        <v>8.1000000000000003E-2</v>
      </c>
      <c r="V17">
        <f>(L17*M17*N17^3/12+O17*P17*Q17^3/12+R17*S17*T17^3/12)/10^8</f>
        <v>0.111475</v>
      </c>
      <c r="W17" s="13">
        <f>12*($B$4*10^3)*V17/K17^3/(1+0.5*((V17/K17)/(U17/$C$8)+(V17/K17)/(U18/$C$8)))/10^3</f>
        <v>553.76860712031998</v>
      </c>
    </row>
    <row r="18" spans="1:23">
      <c r="A18" s="1"/>
      <c r="T18" s="20" t="s">
        <v>17</v>
      </c>
      <c r="U18" s="22">
        <v>999999999999</v>
      </c>
    </row>
    <row r="19" spans="1:23">
      <c r="A19" s="3" t="s">
        <v>18</v>
      </c>
    </row>
    <row r="21" spans="1:23">
      <c r="B21" s="17" t="s">
        <v>14</v>
      </c>
      <c r="C21" s="15">
        <v>4</v>
      </c>
      <c r="D21" t="s">
        <v>8</v>
      </c>
    </row>
    <row r="23" spans="1:23">
      <c r="B23" s="3" t="s">
        <v>4</v>
      </c>
      <c r="K23" s="3" t="s">
        <v>5</v>
      </c>
    </row>
    <row r="24" spans="1:23" ht="14.65">
      <c r="A24" s="6" t="s">
        <v>0</v>
      </c>
      <c r="B24" s="7" t="s">
        <v>1</v>
      </c>
      <c r="C24" s="8" t="s">
        <v>2</v>
      </c>
      <c r="D24" s="8" t="s">
        <v>3</v>
      </c>
      <c r="E24" s="7" t="s">
        <v>1</v>
      </c>
      <c r="F24" s="8" t="s">
        <v>2</v>
      </c>
      <c r="G24" s="8" t="s">
        <v>3</v>
      </c>
      <c r="H24" s="7" t="s">
        <v>1</v>
      </c>
      <c r="I24" s="8" t="s">
        <v>2</v>
      </c>
      <c r="J24" s="8" t="s">
        <v>3</v>
      </c>
      <c r="K24" s="18" t="s">
        <v>15</v>
      </c>
      <c r="L24" s="7" t="s">
        <v>1</v>
      </c>
      <c r="M24" s="8" t="s">
        <v>2</v>
      </c>
      <c r="N24" s="8" t="s">
        <v>3</v>
      </c>
      <c r="O24" s="7" t="s">
        <v>1</v>
      </c>
      <c r="P24" s="8" t="s">
        <v>2</v>
      </c>
      <c r="Q24" s="8" t="s">
        <v>3</v>
      </c>
      <c r="R24" s="7" t="s">
        <v>1</v>
      </c>
      <c r="S24" s="8" t="s">
        <v>2</v>
      </c>
      <c r="T24" s="8" t="s">
        <v>3</v>
      </c>
      <c r="U24" s="11" t="s">
        <v>6</v>
      </c>
      <c r="V24" s="11" t="s">
        <v>7</v>
      </c>
      <c r="W24" s="9" t="s">
        <v>13</v>
      </c>
    </row>
    <row r="25" spans="1:23" s="29" customFormat="1">
      <c r="A25" s="24"/>
      <c r="B25" s="25"/>
      <c r="C25" s="26"/>
      <c r="D25" s="26"/>
      <c r="E25" s="25"/>
      <c r="F25" s="26"/>
      <c r="G25" s="26"/>
      <c r="H25" s="25"/>
      <c r="I25" s="26"/>
      <c r="J25" s="26"/>
      <c r="K25" s="27"/>
      <c r="L25" s="25"/>
      <c r="M25" s="26"/>
      <c r="N25" s="26"/>
      <c r="O25" s="25"/>
      <c r="P25" s="26"/>
      <c r="Q25" s="26"/>
      <c r="R25" s="25"/>
      <c r="S25" s="26"/>
      <c r="T25" s="26"/>
      <c r="U25" s="28"/>
    </row>
    <row r="26" spans="1:23">
      <c r="A26" s="1">
        <v>5</v>
      </c>
      <c r="B26" s="5">
        <v>16</v>
      </c>
      <c r="C26" s="10">
        <v>30</v>
      </c>
      <c r="D26" s="10">
        <v>50</v>
      </c>
      <c r="E26" s="5"/>
      <c r="F26" s="10"/>
      <c r="G26" s="10"/>
      <c r="H26" s="5"/>
      <c r="I26" s="10"/>
      <c r="J26" s="10"/>
      <c r="K26" s="19">
        <v>3.2</v>
      </c>
      <c r="L26" s="5">
        <v>14</v>
      </c>
      <c r="M26" s="10">
        <v>30</v>
      </c>
      <c r="N26" s="10">
        <v>70</v>
      </c>
      <c r="O26" s="5"/>
      <c r="P26" s="10"/>
      <c r="Q26" s="10"/>
      <c r="R26" s="5"/>
      <c r="S26" s="10"/>
      <c r="T26" s="10"/>
      <c r="U26" s="12">
        <f>(B26*C26*D26^3/12+E26*F26*G26^3/12+H26*I26*J26^3/12)/10^8</f>
        <v>0.05</v>
      </c>
      <c r="V26">
        <f t="shared" ref="V26:V29" si="1">(L26*M26*N26^3/12+O26*P26*Q26^3/12+R26*S26*T26^3/12)/10^8</f>
        <v>0.12005</v>
      </c>
      <c r="W26" s="13">
        <f>12*($B$4*10^3)*V26/K26^3/(1+0.5*((V26/K26)/(U26/$C$21)+(V26/K26)/(U27/$C$21)))/10^3</f>
        <v>345.83954497064104</v>
      </c>
    </row>
    <row r="27" spans="1:23">
      <c r="A27" s="1">
        <v>4</v>
      </c>
      <c r="B27" s="5">
        <v>16</v>
      </c>
      <c r="C27" s="10">
        <v>30</v>
      </c>
      <c r="D27" s="10">
        <v>50</v>
      </c>
      <c r="E27" s="5"/>
      <c r="F27" s="10"/>
      <c r="G27" s="10"/>
      <c r="H27" s="5"/>
      <c r="I27" s="10"/>
      <c r="J27" s="10"/>
      <c r="K27" s="19">
        <v>3.2</v>
      </c>
      <c r="L27" s="5">
        <v>14</v>
      </c>
      <c r="M27" s="10">
        <v>30</v>
      </c>
      <c r="N27" s="10">
        <v>70</v>
      </c>
      <c r="O27" s="5"/>
      <c r="P27" s="10"/>
      <c r="Q27" s="10"/>
      <c r="R27" s="5"/>
      <c r="S27" s="10"/>
      <c r="T27" s="10"/>
      <c r="U27" s="12">
        <f>(B27*C27*D27^3/12+E27*F27*G27^3/12+H27*I27*J27^3/12)/10^8</f>
        <v>0.05</v>
      </c>
      <c r="V27">
        <f t="shared" si="1"/>
        <v>0.12005</v>
      </c>
      <c r="W27" s="13">
        <f>12*($B$4*10^3)*V27/K27^3/(1+0.5*((V27/K27)/(U27/$C$21)+(V27/K27)/(U28/$C$21)))/10^3</f>
        <v>345.83954497064104</v>
      </c>
    </row>
    <row r="28" spans="1:23">
      <c r="A28" s="1">
        <v>3</v>
      </c>
      <c r="B28" s="5">
        <v>16</v>
      </c>
      <c r="C28" s="10">
        <v>30</v>
      </c>
      <c r="D28" s="10">
        <v>50</v>
      </c>
      <c r="E28" s="5"/>
      <c r="F28" s="10"/>
      <c r="G28" s="10"/>
      <c r="H28" s="5"/>
      <c r="I28" s="10"/>
      <c r="J28" s="10"/>
      <c r="K28" s="19">
        <v>3.2</v>
      </c>
      <c r="L28" s="5">
        <v>14</v>
      </c>
      <c r="M28" s="10">
        <v>30</v>
      </c>
      <c r="N28" s="10">
        <v>70</v>
      </c>
      <c r="O28" s="5"/>
      <c r="P28" s="10"/>
      <c r="Q28" s="10"/>
      <c r="R28" s="5"/>
      <c r="S28" s="10"/>
      <c r="T28" s="10"/>
      <c r="U28" s="12">
        <f>(B28*C28*D28^3/12+E28*F28*G28^3/12+H28*I28*J28^3/12)/10^8</f>
        <v>0.05</v>
      </c>
      <c r="V28">
        <f t="shared" si="1"/>
        <v>0.12005</v>
      </c>
      <c r="W28" s="13">
        <f>12*($B$4*10^3)*V28/K28^3/(1+0.5*((V28/K28)/(U28/$C$21)+(V28/K28)/(U29/$C$21)))/10^3</f>
        <v>410.73705181801682</v>
      </c>
    </row>
    <row r="29" spans="1:23">
      <c r="A29" s="1">
        <v>2</v>
      </c>
      <c r="B29" s="5">
        <v>16</v>
      </c>
      <c r="C29" s="10">
        <v>30</v>
      </c>
      <c r="D29" s="10">
        <v>60</v>
      </c>
      <c r="E29" s="5"/>
      <c r="F29" s="10"/>
      <c r="G29" s="10"/>
      <c r="H29" s="5"/>
      <c r="I29" s="10"/>
      <c r="J29" s="10"/>
      <c r="K29" s="19">
        <v>3.2</v>
      </c>
      <c r="L29" s="5">
        <v>14</v>
      </c>
      <c r="M29" s="10">
        <v>30</v>
      </c>
      <c r="N29" s="10">
        <v>70</v>
      </c>
      <c r="O29" s="5"/>
      <c r="P29" s="10"/>
      <c r="Q29" s="10"/>
      <c r="R29" s="5"/>
      <c r="S29" s="10"/>
      <c r="T29" s="10"/>
      <c r="U29" s="12">
        <f>(B29*C29*D29^3/12+E29*F29*G29^3/12+H29*I29*J29^3/12)/10^8</f>
        <v>8.6400000000000005E-2</v>
      </c>
      <c r="V29">
        <f t="shared" si="1"/>
        <v>0.12005</v>
      </c>
      <c r="W29" s="13">
        <f>12*($B$4*10^3)*V29/K29^3/(1+0.5*((V29/K29)/(U29/$C$21)+(V29/K29)/(U30/$C$21)))/10^3</f>
        <v>505.61715879985354</v>
      </c>
    </row>
    <row r="30" spans="1:23">
      <c r="A30" s="1">
        <v>1</v>
      </c>
      <c r="B30" s="5">
        <v>16</v>
      </c>
      <c r="C30" s="10">
        <v>30</v>
      </c>
      <c r="D30" s="10">
        <v>60</v>
      </c>
      <c r="E30" s="5"/>
      <c r="F30" s="10"/>
      <c r="G30" s="10"/>
      <c r="H30" s="5"/>
      <c r="I30" s="10"/>
      <c r="J30" s="10"/>
      <c r="K30" s="19">
        <v>3.49</v>
      </c>
      <c r="L30" s="5">
        <v>14</v>
      </c>
      <c r="M30" s="10">
        <v>30</v>
      </c>
      <c r="N30" s="10">
        <v>70</v>
      </c>
      <c r="O30" s="5"/>
      <c r="P30" s="10"/>
      <c r="Q30" s="10"/>
      <c r="R30" s="5"/>
      <c r="S30" s="10"/>
      <c r="T30" s="10"/>
      <c r="U30" s="12">
        <f>(B30*C30*D30^3/12+E30*F30*G30^3/12+H30*I30*J30^3/12)/10^8</f>
        <v>8.6400000000000005E-2</v>
      </c>
      <c r="V30">
        <f>(L30*M30*N30^3/12+O30*P30*Q30^3/12+R30*S30*T30^3/12)/10^8</f>
        <v>0.12005</v>
      </c>
      <c r="W30" s="13">
        <f>12*($B$4*10^3)*V30/K30^3/(1+0.5*((V30/K30)/(U30/$C$21)+(V30/K30)/(U31/$C$21)))/10^3</f>
        <v>593.84846692354461</v>
      </c>
    </row>
    <row r="31" spans="1:23">
      <c r="A31" s="1"/>
      <c r="T31" s="20" t="s">
        <v>17</v>
      </c>
      <c r="U31" s="22">
        <v>999999999999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autoPict="0" r:id="rId4">
            <anchor moveWithCells="1">
              <from>
                <xdr:col>17</xdr:col>
                <xdr:colOff>152400</xdr:colOff>
                <xdr:row>3</xdr:row>
                <xdr:rowOff>152400</xdr:rowOff>
              </from>
              <to>
                <xdr:col>22</xdr:col>
                <xdr:colOff>495300</xdr:colOff>
                <xdr:row>7</xdr:row>
                <xdr:rowOff>19050</xdr:rowOff>
              </to>
            </anchor>
          </objectPr>
        </oleObject>
      </mc:Choice>
      <mc:Fallback>
        <oleObject progId="Equation.DSMT4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63DEA-0722-4193-AEE9-0025C93B0118}">
  <dimension ref="A2:L21"/>
  <sheetViews>
    <sheetView workbookViewId="0">
      <selection activeCell="G17" sqref="G17:H21"/>
    </sheetView>
  </sheetViews>
  <sheetFormatPr defaultRowHeight="14.25"/>
  <sheetData>
    <row r="2" spans="1:12" ht="15.75">
      <c r="A2" t="s">
        <v>27</v>
      </c>
      <c r="B2" s="15">
        <f>0.85*C11*0.152695412802464</f>
        <v>1985.7617911793589</v>
      </c>
      <c r="C2" t="s">
        <v>20</v>
      </c>
      <c r="H2" s="3" t="s">
        <v>16</v>
      </c>
    </row>
    <row r="4" spans="1:12">
      <c r="A4" s="4" t="s">
        <v>0</v>
      </c>
      <c r="B4" s="4" t="s">
        <v>26</v>
      </c>
      <c r="C4" s="3" t="s">
        <v>21</v>
      </c>
      <c r="D4" s="4" t="s">
        <v>22</v>
      </c>
      <c r="E4" s="4" t="s">
        <v>23</v>
      </c>
      <c r="F4" s="4" t="s">
        <v>28</v>
      </c>
      <c r="G4" s="4" t="s">
        <v>24</v>
      </c>
      <c r="H4" s="4" t="s">
        <v>29</v>
      </c>
      <c r="I4" s="4" t="s">
        <v>30</v>
      </c>
      <c r="J4" s="4" t="s">
        <v>31</v>
      </c>
      <c r="K4" s="4"/>
      <c r="L4" s="4"/>
    </row>
    <row r="5" spans="1:12">
      <c r="A5" s="4"/>
      <c r="B5" s="4"/>
      <c r="D5" s="4"/>
      <c r="E5" s="4"/>
      <c r="F5" s="4"/>
      <c r="G5" s="4"/>
    </row>
    <row r="6" spans="1:12">
      <c r="A6" s="1">
        <v>5</v>
      </c>
      <c r="B6" s="15">
        <v>310.10000000000002</v>
      </c>
      <c r="C6" s="13">
        <f>B6*9.81</f>
        <v>3042.0810000000006</v>
      </c>
      <c r="D6" s="15">
        <f t="shared" ref="D6:D8" si="0">D7+3.2</f>
        <v>16.29</v>
      </c>
      <c r="E6" s="13">
        <f>C6*D6</f>
        <v>49555.499490000009</v>
      </c>
      <c r="F6" s="13">
        <f>E6/$E$11*$B$2</f>
        <v>647.34513131648259</v>
      </c>
      <c r="G6" s="13">
        <f>F6</f>
        <v>647.34513131648259</v>
      </c>
      <c r="H6" s="13">
        <f>Rigidezze!W13</f>
        <v>323.44729876319923</v>
      </c>
      <c r="I6" s="14">
        <f t="shared" ref="I6:I9" si="1">G6/H6</f>
        <v>2.0013929125140537</v>
      </c>
      <c r="J6" s="14">
        <f t="shared" ref="J6:J9" si="2">I6+J7</f>
        <v>17.253307810915672</v>
      </c>
      <c r="K6" s="23"/>
    </row>
    <row r="7" spans="1:12">
      <c r="A7" s="1">
        <v>4</v>
      </c>
      <c r="B7" s="15">
        <v>315.3</v>
      </c>
      <c r="C7" s="13">
        <f t="shared" ref="C7:C10" si="3">B7*9.81</f>
        <v>3093.0930000000003</v>
      </c>
      <c r="D7" s="15">
        <f t="shared" si="0"/>
        <v>13.09</v>
      </c>
      <c r="E7" s="13">
        <f t="shared" ref="E7:E10" si="4">C7*D7</f>
        <v>40488.587370000001</v>
      </c>
      <c r="F7" s="13">
        <f>E7/$E$11*$B$2</f>
        <v>528.90375796011426</v>
      </c>
      <c r="G7" s="13">
        <f>G6+F7</f>
        <v>1176.2488892765969</v>
      </c>
      <c r="H7" s="13">
        <f>Rigidezze!W14</f>
        <v>323.44729876319923</v>
      </c>
      <c r="I7" s="14">
        <f t="shared" si="1"/>
        <v>3.6366013683661857</v>
      </c>
      <c r="J7" s="14">
        <f t="shared" si="2"/>
        <v>15.251914898401617</v>
      </c>
      <c r="K7" s="23"/>
    </row>
    <row r="8" spans="1:12">
      <c r="A8" s="1">
        <v>3</v>
      </c>
      <c r="B8" s="15">
        <v>315.3</v>
      </c>
      <c r="C8" s="13">
        <f t="shared" si="3"/>
        <v>3093.0930000000003</v>
      </c>
      <c r="D8" s="15">
        <f t="shared" si="0"/>
        <v>9.89</v>
      </c>
      <c r="E8" s="13">
        <f t="shared" si="4"/>
        <v>30590.689770000005</v>
      </c>
      <c r="F8" s="13">
        <f>E8/$E$11*$B$2</f>
        <v>399.60719375290529</v>
      </c>
      <c r="G8" s="13">
        <f t="shared" ref="G8:G10" si="5">G7+F8</f>
        <v>1575.8560830295021</v>
      </c>
      <c r="H8" s="13">
        <f>Rigidezze!W15</f>
        <v>383.97011962473863</v>
      </c>
      <c r="I8" s="14">
        <f t="shared" si="1"/>
        <v>4.1041112380557543</v>
      </c>
      <c r="J8" s="14">
        <f t="shared" si="2"/>
        <v>11.615313530035431</v>
      </c>
      <c r="K8" s="23"/>
    </row>
    <row r="9" spans="1:12">
      <c r="A9" s="1">
        <v>2</v>
      </c>
      <c r="B9" s="15">
        <v>324.60000000000002</v>
      </c>
      <c r="C9" s="13">
        <f t="shared" si="3"/>
        <v>3184.3260000000005</v>
      </c>
      <c r="D9" s="15">
        <f>D10+3.2</f>
        <v>6.69</v>
      </c>
      <c r="E9" s="13">
        <f t="shared" si="4"/>
        <v>21303.140940000005</v>
      </c>
      <c r="F9" s="13">
        <f>E9/$E$11*$B$2</f>
        <v>278.28363574542664</v>
      </c>
      <c r="G9" s="13">
        <f t="shared" si="5"/>
        <v>1854.1397187749287</v>
      </c>
      <c r="H9" s="13">
        <f>Rigidezze!W16</f>
        <v>472.35654507929013</v>
      </c>
      <c r="I9" s="14">
        <f t="shared" si="1"/>
        <v>3.9252969776542241</v>
      </c>
      <c r="J9" s="14">
        <f t="shared" si="2"/>
        <v>7.5112022919796768</v>
      </c>
      <c r="K9" s="23"/>
    </row>
    <row r="10" spans="1:12">
      <c r="A10" s="1">
        <v>1</v>
      </c>
      <c r="B10" s="15">
        <v>294.3</v>
      </c>
      <c r="C10" s="13">
        <f t="shared" si="3"/>
        <v>2887.0830000000001</v>
      </c>
      <c r="D10" s="15">
        <v>3.49</v>
      </c>
      <c r="E10" s="13">
        <f t="shared" si="4"/>
        <v>10075.919670000001</v>
      </c>
      <c r="F10" s="13">
        <f>E10/$E$11*$B$2</f>
        <v>131.6220724044301</v>
      </c>
      <c r="G10" s="13">
        <f t="shared" si="5"/>
        <v>1985.7617911793589</v>
      </c>
      <c r="H10" s="13">
        <f>Rigidezze!W17</f>
        <v>553.76860712031998</v>
      </c>
      <c r="I10" s="14">
        <f>G10/H10</f>
        <v>3.5859053143254522</v>
      </c>
      <c r="J10" s="14">
        <f>I10+J11</f>
        <v>3.5859053143254522</v>
      </c>
      <c r="K10" s="23"/>
    </row>
    <row r="11" spans="1:12">
      <c r="A11" s="3" t="s">
        <v>25</v>
      </c>
      <c r="B11" s="14">
        <f>SUM(B6:B10)</f>
        <v>1559.6000000000001</v>
      </c>
      <c r="C11" s="14">
        <f>SUM(C6:C10)</f>
        <v>15299.676000000003</v>
      </c>
      <c r="E11">
        <f>SUM(E6:E10)</f>
        <v>152013.83724000002</v>
      </c>
    </row>
    <row r="13" spans="1:12">
      <c r="H13" s="3" t="s">
        <v>18</v>
      </c>
    </row>
    <row r="15" spans="1:12">
      <c r="G15" s="4" t="s">
        <v>24</v>
      </c>
      <c r="H15" s="4" t="s">
        <v>29</v>
      </c>
      <c r="I15" s="4" t="s">
        <v>30</v>
      </c>
      <c r="J15" s="4" t="s">
        <v>31</v>
      </c>
    </row>
    <row r="16" spans="1:12">
      <c r="G16" s="4"/>
    </row>
    <row r="17" spans="7:10">
      <c r="G17" s="13">
        <f>G6</f>
        <v>647.34513131648259</v>
      </c>
      <c r="H17" s="13">
        <f>Rigidezze!W26</f>
        <v>345.83954497064104</v>
      </c>
      <c r="I17" s="14">
        <f t="shared" ref="I17:I20" si="6">G17/H17</f>
        <v>1.8718077233516974</v>
      </c>
      <c r="J17" s="14">
        <f t="shared" ref="J17:J20" si="7">I17+J18</f>
        <v>16.120571194083819</v>
      </c>
    </row>
    <row r="18" spans="7:10">
      <c r="G18" s="13">
        <f t="shared" ref="G18:G21" si="8">G7</f>
        <v>1176.2488892765969</v>
      </c>
      <c r="H18" s="13">
        <f>Rigidezze!W27</f>
        <v>345.83954497064104</v>
      </c>
      <c r="I18" s="14">
        <f t="shared" si="6"/>
        <v>3.4011405184344978</v>
      </c>
      <c r="J18" s="14">
        <f t="shared" si="7"/>
        <v>14.248763470732122</v>
      </c>
    </row>
    <row r="19" spans="7:10">
      <c r="G19" s="13">
        <f t="shared" si="8"/>
        <v>1575.8560830295021</v>
      </c>
      <c r="H19" s="13">
        <f>Rigidezze!W28</f>
        <v>410.73705181801682</v>
      </c>
      <c r="I19" s="14">
        <f t="shared" si="6"/>
        <v>3.8366543170488274</v>
      </c>
      <c r="J19" s="14">
        <f t="shared" si="7"/>
        <v>10.847622952297623</v>
      </c>
    </row>
    <row r="20" spans="7:10">
      <c r="G20" s="13">
        <f t="shared" si="8"/>
        <v>1854.1397187749287</v>
      </c>
      <c r="H20" s="13">
        <f>Rigidezze!W29</f>
        <v>505.61715879985354</v>
      </c>
      <c r="I20" s="14">
        <f t="shared" si="6"/>
        <v>3.6670822706570414</v>
      </c>
      <c r="J20" s="14">
        <f t="shared" si="7"/>
        <v>7.0109686352487968</v>
      </c>
    </row>
    <row r="21" spans="7:10">
      <c r="G21" s="13">
        <f t="shared" si="8"/>
        <v>1985.7617911793589</v>
      </c>
      <c r="H21" s="13">
        <f>Rigidezze!W30</f>
        <v>593.84846692354461</v>
      </c>
      <c r="I21" s="14">
        <f>G21/H21</f>
        <v>3.3438863645917554</v>
      </c>
      <c r="J21" s="14">
        <f>I21+J22</f>
        <v>3.3438863645917554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03A7B-8EE9-4C26-869E-24CEB8D80F70}">
  <dimension ref="A2:J22"/>
  <sheetViews>
    <sheetView tabSelected="1" workbookViewId="0"/>
  </sheetViews>
  <sheetFormatPr defaultRowHeight="14.25"/>
  <cols>
    <col min="5" max="6" width="12.59765625" customWidth="1"/>
  </cols>
  <sheetData>
    <row r="2" spans="1:10">
      <c r="A2" s="3" t="s">
        <v>16</v>
      </c>
    </row>
    <row r="4" spans="1:10">
      <c r="A4" s="4" t="s">
        <v>0</v>
      </c>
      <c r="B4" s="4" t="s">
        <v>26</v>
      </c>
      <c r="C4" s="4" t="s">
        <v>28</v>
      </c>
      <c r="D4" s="4" t="s">
        <v>31</v>
      </c>
      <c r="E4" s="4" t="s">
        <v>32</v>
      </c>
      <c r="F4" s="4" t="s">
        <v>33</v>
      </c>
    </row>
    <row r="5" spans="1:10">
      <c r="A5" s="4"/>
      <c r="B5" s="4"/>
      <c r="C5" s="4"/>
    </row>
    <row r="6" spans="1:10">
      <c r="A6" s="1">
        <v>5</v>
      </c>
      <c r="B6" s="30">
        <f>Spostamenti!B6</f>
        <v>310.10000000000002</v>
      </c>
      <c r="C6" s="13">
        <f>Spostamenti!F6</f>
        <v>647.34513131648259</v>
      </c>
      <c r="D6" s="14">
        <f>Spostamenti!J6</f>
        <v>17.253307810915672</v>
      </c>
      <c r="E6" s="23">
        <f>B6*(D6/10^3)^2</f>
        <v>9.2309523092684961E-2</v>
      </c>
      <c r="F6" s="14">
        <f>C6*(D6/10^3)</f>
        <v>11.1688448105009</v>
      </c>
    </row>
    <row r="7" spans="1:10">
      <c r="A7" s="1">
        <v>4</v>
      </c>
      <c r="B7" s="30">
        <f>Spostamenti!B7</f>
        <v>315.3</v>
      </c>
      <c r="C7" s="13">
        <f>Spostamenti!F7</f>
        <v>528.90375796011426</v>
      </c>
      <c r="D7" s="14">
        <f>Spostamenti!J7</f>
        <v>15.251914898401617</v>
      </c>
      <c r="E7" s="23">
        <f t="shared" ref="E7:E10" si="0">B7*(D7/10^3)^2</f>
        <v>7.3345372313867271E-2</v>
      </c>
      <c r="F7" s="14">
        <f t="shared" ref="F7:F10" si="1">C7*(D7/10^3)</f>
        <v>8.066795105852469</v>
      </c>
    </row>
    <row r="8" spans="1:10">
      <c r="A8" s="1">
        <v>3</v>
      </c>
      <c r="B8" s="30">
        <f>Spostamenti!B8</f>
        <v>315.3</v>
      </c>
      <c r="C8" s="13">
        <f>Spostamenti!F8</f>
        <v>399.60719375290529</v>
      </c>
      <c r="D8" s="14">
        <f>Spostamenti!J8</f>
        <v>11.615313530035431</v>
      </c>
      <c r="E8" s="23">
        <f t="shared" si="0"/>
        <v>4.2538859798842914E-2</v>
      </c>
      <c r="F8" s="14">
        <f t="shared" si="1"/>
        <v>4.6415628442976109</v>
      </c>
    </row>
    <row r="9" spans="1:10">
      <c r="A9" s="1">
        <v>2</v>
      </c>
      <c r="B9" s="30">
        <f>Spostamenti!B9</f>
        <v>324.60000000000002</v>
      </c>
      <c r="C9" s="13">
        <f>Spostamenti!F9</f>
        <v>278.28363574542664</v>
      </c>
      <c r="D9" s="14">
        <f>Spostamenti!J9</f>
        <v>7.5112022919796768</v>
      </c>
      <c r="E9" s="23">
        <f t="shared" si="0"/>
        <v>1.831333469413983E-2</v>
      </c>
      <c r="F9" s="14">
        <f t="shared" si="1"/>
        <v>2.0902446826314862</v>
      </c>
    </row>
    <row r="10" spans="1:10">
      <c r="A10" s="1">
        <v>1</v>
      </c>
      <c r="B10" s="30">
        <f>Spostamenti!B10</f>
        <v>294.3</v>
      </c>
      <c r="C10" s="13">
        <f>Spostamenti!F10</f>
        <v>131.6220724044301</v>
      </c>
      <c r="D10" s="14">
        <f>Spostamenti!J10</f>
        <v>3.5859053143254522</v>
      </c>
      <c r="E10" s="23">
        <f t="shared" si="0"/>
        <v>3.7843203905294034E-3</v>
      </c>
      <c r="F10" s="14">
        <f t="shared" si="1"/>
        <v>0.47198428891757538</v>
      </c>
    </row>
    <row r="11" spans="1:10">
      <c r="D11" s="3" t="s">
        <v>25</v>
      </c>
      <c r="E11" s="23">
        <f>SUM(E6:E10)</f>
        <v>0.23029141029006439</v>
      </c>
      <c r="F11" s="14">
        <f>SUM(F6:F10)</f>
        <v>26.439431732200042</v>
      </c>
      <c r="H11" t="s">
        <v>34</v>
      </c>
      <c r="I11" s="16">
        <f>2*PI()*SQRT(E11/F11)</f>
        <v>0.58639826919889004</v>
      </c>
      <c r="J11" t="s">
        <v>35</v>
      </c>
    </row>
    <row r="13" spans="1:10">
      <c r="A13" s="3" t="s">
        <v>18</v>
      </c>
    </row>
    <row r="15" spans="1:10">
      <c r="A15" s="4" t="s">
        <v>0</v>
      </c>
      <c r="B15" s="4" t="s">
        <v>26</v>
      </c>
      <c r="C15" s="4" t="s">
        <v>28</v>
      </c>
      <c r="D15" s="4" t="s">
        <v>31</v>
      </c>
      <c r="E15" s="4" t="s">
        <v>32</v>
      </c>
      <c r="F15" s="4" t="s">
        <v>33</v>
      </c>
    </row>
    <row r="17" spans="2:10">
      <c r="B17" s="14">
        <f>B6</f>
        <v>310.10000000000002</v>
      </c>
      <c r="C17" s="14">
        <f>C6</f>
        <v>647.34513131648259</v>
      </c>
      <c r="D17" s="14">
        <f>Spostamenti!J17</f>
        <v>16.120571194083819</v>
      </c>
      <c r="E17" s="23">
        <f>B17*(D17/10^3)^2</f>
        <v>8.0586560124855114E-2</v>
      </c>
      <c r="F17" s="14">
        <f>C17*(D17/10^3)</f>
        <v>10.435573276530896</v>
      </c>
    </row>
    <row r="18" spans="2:10">
      <c r="B18" s="14">
        <f t="shared" ref="B18:C18" si="2">B7</f>
        <v>315.3</v>
      </c>
      <c r="C18" s="14">
        <f t="shared" si="2"/>
        <v>528.90375796011426</v>
      </c>
      <c r="D18" s="14">
        <f>Spostamenti!J18</f>
        <v>14.248763470732122</v>
      </c>
      <c r="E18" s="23">
        <f t="shared" ref="E18:E21" si="3">B18*(D18/10^3)^2</f>
        <v>6.4014495218267548E-2</v>
      </c>
      <c r="F18" s="14">
        <f t="shared" ref="F18:F21" si="4">C18*(D18/10^3)</f>
        <v>7.5362245459550206</v>
      </c>
    </row>
    <row r="19" spans="2:10">
      <c r="B19" s="14">
        <f t="shared" ref="B19:C19" si="5">B8</f>
        <v>315.3</v>
      </c>
      <c r="C19" s="14">
        <f t="shared" si="5"/>
        <v>399.60719375290529</v>
      </c>
      <c r="D19" s="14">
        <f>Spostamenti!J19</f>
        <v>10.847622952297623</v>
      </c>
      <c r="E19" s="23">
        <f t="shared" si="3"/>
        <v>3.7101642247407043E-2</v>
      </c>
      <c r="F19" s="14">
        <f t="shared" si="4"/>
        <v>4.3347881668572592</v>
      </c>
    </row>
    <row r="20" spans="2:10">
      <c r="B20" s="14">
        <f t="shared" ref="B20:C20" si="6">B9</f>
        <v>324.60000000000002</v>
      </c>
      <c r="C20" s="14">
        <f t="shared" si="6"/>
        <v>278.28363574542664</v>
      </c>
      <c r="D20" s="14">
        <f>Spostamenti!J20</f>
        <v>7.0109686352487968</v>
      </c>
      <c r="E20" s="23">
        <f t="shared" si="3"/>
        <v>1.5955284918961993E-2</v>
      </c>
      <c r="F20" s="14">
        <f t="shared" si="4"/>
        <v>1.9510378419141869</v>
      </c>
    </row>
    <row r="21" spans="2:10">
      <c r="B21" s="14">
        <f t="shared" ref="B21:C21" si="7">B10</f>
        <v>294.3</v>
      </c>
      <c r="C21" s="14">
        <f t="shared" si="7"/>
        <v>131.6220724044301</v>
      </c>
      <c r="D21" s="14">
        <f>Spostamenti!J21</f>
        <v>3.3438863645917554</v>
      </c>
      <c r="E21" s="23">
        <f t="shared" si="3"/>
        <v>3.2907378224807751E-3</v>
      </c>
      <c r="F21" s="14">
        <f t="shared" si="4"/>
        <v>0.44012925319248258</v>
      </c>
    </row>
    <row r="22" spans="2:10">
      <c r="E22" s="23">
        <f>SUM(E17:E21)</f>
        <v>0.20094872033197247</v>
      </c>
      <c r="F22" s="14">
        <f>SUM(F17:F21)</f>
        <v>24.697753084449843</v>
      </c>
      <c r="H22" t="s">
        <v>34</v>
      </c>
      <c r="I22" s="16">
        <f>2*PI()*SQRT(E22/F22)</f>
        <v>0.56675292289416634</v>
      </c>
      <c r="J22" t="s">
        <v>35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4097" r:id="rId3">
          <objectPr defaultSize="0" autoPict="0" r:id="rId4">
            <anchor moveWithCells="1">
              <from>
                <xdr:col>10</xdr:col>
                <xdr:colOff>400050</xdr:colOff>
                <xdr:row>5</xdr:row>
                <xdr:rowOff>171450</xdr:rowOff>
              </from>
              <to>
                <xdr:col>12</xdr:col>
                <xdr:colOff>190500</xdr:colOff>
                <xdr:row>10</xdr:row>
                <xdr:rowOff>171450</xdr:rowOff>
              </to>
            </anchor>
          </objectPr>
        </oleObject>
      </mc:Choice>
      <mc:Fallback>
        <oleObject progId="Equation.DSMT4" shapeId="4097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Rigidezze</vt:lpstr>
      <vt:lpstr>Spostamenti</vt:lpstr>
      <vt:lpstr>Rayleigh</vt:lpstr>
    </vt:vector>
  </TitlesOfParts>
  <Company>Universita' degli Studi di Catania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Edoardo Marino</dc:creator>
  <cp:lastModifiedBy>Edoardo Marino</cp:lastModifiedBy>
  <dcterms:created xsi:type="dcterms:W3CDTF">2023-04-20T21:15:57Z</dcterms:created>
  <dcterms:modified xsi:type="dcterms:W3CDTF">2023-05-11T08:07:17Z</dcterms:modified>
</cp:coreProperties>
</file>