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arba\Desktop\C.A\Lezioni TC 2425\20250506\"/>
    </mc:Choice>
  </mc:AlternateContent>
  <xr:revisionPtr revIDLastSave="0" documentId="13_ncr:1_{9193653C-D8D7-47A6-8E34-E3410AA9AD2A}" xr6:coauthVersionLast="47" xr6:coauthVersionMax="47" xr10:uidLastSave="{00000000-0000-0000-0000-000000000000}"/>
  <bookViews>
    <workbookView xWindow="-98" yWindow="-98" windowWidth="20715" windowHeight="13155" xr2:uid="{A76F04B6-F8EB-4551-A012-06B71DE757A3}"/>
  </bookViews>
  <sheets>
    <sheet name="Sez. parzializzata" sheetId="1" r:id="rId1"/>
    <sheet name="Sez. tutta compress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2" l="1"/>
  <c r="B18" i="2"/>
  <c r="B17" i="2"/>
  <c r="B16" i="2"/>
  <c r="E16" i="2" s="1"/>
  <c r="I3" i="2"/>
  <c r="B10" i="2"/>
  <c r="B13" i="2" s="1"/>
  <c r="K17" i="2"/>
  <c r="K16" i="2"/>
  <c r="B14" i="2"/>
  <c r="F7" i="2"/>
  <c r="K18" i="2" s="1"/>
  <c r="B7" i="2"/>
  <c r="F6" i="2"/>
  <c r="B6" i="2"/>
  <c r="B5" i="2"/>
  <c r="I2" i="2"/>
  <c r="K17" i="1"/>
  <c r="K18" i="1"/>
  <c r="K16" i="1"/>
  <c r="B14" i="1"/>
  <c r="B17" i="1"/>
  <c r="E17" i="1" s="1"/>
  <c r="H17" i="1" s="1"/>
  <c r="N17" i="1" s="1"/>
  <c r="B18" i="1"/>
  <c r="E18" i="1" s="1"/>
  <c r="H18" i="1" s="1"/>
  <c r="N18" i="1" s="1"/>
  <c r="B16" i="1"/>
  <c r="E16" i="1" s="1"/>
  <c r="H16" i="1" s="1"/>
  <c r="N16" i="1" s="1"/>
  <c r="B10" i="1"/>
  <c r="B13" i="1" s="1"/>
  <c r="K15" i="1" s="1"/>
  <c r="I2" i="1"/>
  <c r="F7" i="1"/>
  <c r="F6" i="1"/>
  <c r="B7" i="1"/>
  <c r="B5" i="1"/>
  <c r="B6" i="1"/>
  <c r="E17" i="2" l="1"/>
  <c r="H17" i="2" s="1"/>
  <c r="N17" i="2" s="1"/>
  <c r="H16" i="2"/>
  <c r="N16" i="2" s="1"/>
  <c r="B11" i="2"/>
  <c r="B12" i="2" s="1"/>
  <c r="H15" i="2" s="1"/>
  <c r="E18" i="2"/>
  <c r="H18" i="2" s="1"/>
  <c r="N18" i="2" s="1"/>
  <c r="B11" i="1"/>
  <c r="B12" i="1" l="1"/>
  <c r="H15" i="1" s="1"/>
  <c r="H19" i="2"/>
  <c r="N15" i="2"/>
  <c r="N19" i="2" s="1"/>
  <c r="H19" i="1" l="1"/>
  <c r="N15" i="1"/>
  <c r="N19" i="1" s="1"/>
</calcChain>
</file>

<file path=xl/sharedStrings.xml><?xml version="1.0" encoding="utf-8"?>
<sst xmlns="http://schemas.openxmlformats.org/spreadsheetml/2006/main" count="151" uniqueCount="50">
  <si>
    <t>cm</t>
  </si>
  <si>
    <r>
      <t>f</t>
    </r>
    <r>
      <rPr>
        <vertAlign val="subscript"/>
        <sz val="11"/>
        <color theme="1"/>
        <rFont val="Aptos Narrow"/>
        <family val="2"/>
        <scheme val="minor"/>
      </rPr>
      <t>cd</t>
    </r>
  </si>
  <si>
    <t>MPa</t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</si>
  <si>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cu</t>
    </r>
  </si>
  <si>
    <t>Ned</t>
  </si>
  <si>
    <t>kN</t>
  </si>
  <si>
    <t>b</t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</si>
  <si>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yd</t>
    </r>
  </si>
  <si>
    <t>Med</t>
  </si>
  <si>
    <t>kNm</t>
  </si>
  <si>
    <t>h</t>
  </si>
  <si>
    <r>
      <t>A</t>
    </r>
    <r>
      <rPr>
        <vertAlign val="subscript"/>
        <sz val="11"/>
        <color theme="1"/>
        <rFont val="Aptos Narrow"/>
        <family val="2"/>
        <scheme val="minor"/>
      </rPr>
      <t>s1</t>
    </r>
  </si>
  <si>
    <r>
      <t>cm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</si>
  <si>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d</t>
    </r>
    <r>
      <rPr>
        <vertAlign val="subscript"/>
        <sz val="11"/>
        <color theme="1"/>
        <rFont val="Aptos Narrow"/>
        <family val="2"/>
        <scheme val="minor"/>
      </rPr>
      <t>s1</t>
    </r>
  </si>
  <si>
    <r>
      <t>A</t>
    </r>
    <r>
      <rPr>
        <vertAlign val="subscript"/>
        <sz val="11"/>
        <color theme="1"/>
        <rFont val="Aptos Narrow"/>
        <family val="2"/>
        <scheme val="minor"/>
      </rPr>
      <t>s2</t>
    </r>
  </si>
  <si>
    <r>
      <t>d</t>
    </r>
    <r>
      <rPr>
        <vertAlign val="subscript"/>
        <sz val="11"/>
        <color theme="1"/>
        <rFont val="Aptos Narrow"/>
        <family val="2"/>
        <scheme val="minor"/>
      </rPr>
      <t>s2</t>
    </r>
  </si>
  <si>
    <r>
      <t>A</t>
    </r>
    <r>
      <rPr>
        <vertAlign val="subscript"/>
        <sz val="11"/>
        <color theme="1"/>
        <rFont val="Aptos Narrow"/>
        <family val="2"/>
        <scheme val="minor"/>
      </rPr>
      <t>s3</t>
    </r>
  </si>
  <si>
    <r>
      <t>d</t>
    </r>
    <r>
      <rPr>
        <vertAlign val="subscript"/>
        <sz val="11"/>
        <color theme="1"/>
        <rFont val="Aptos Narrow"/>
        <family val="2"/>
        <scheme val="minor"/>
      </rPr>
      <t>s3</t>
    </r>
  </si>
  <si>
    <t>X</t>
  </si>
  <si>
    <r>
      <t>f</t>
    </r>
    <r>
      <rPr>
        <vertAlign val="subscript"/>
        <sz val="11"/>
        <color theme="1"/>
        <rFont val="Aptos Narrow"/>
        <family val="2"/>
        <scheme val="minor"/>
      </rPr>
      <t>yd</t>
    </r>
  </si>
  <si>
    <t>0.8X</t>
  </si>
  <si>
    <t>b'</t>
  </si>
  <si>
    <t>A'c</t>
  </si>
  <si>
    <t>d'G</t>
  </si>
  <si>
    <t>Nc</t>
  </si>
  <si>
    <r>
      <rPr>
        <sz val="11"/>
        <color theme="1"/>
        <rFont val="Symbol"/>
        <family val="1"/>
        <charset val="2"/>
      </rPr>
      <t>e</t>
    </r>
    <r>
      <rPr>
        <sz val="11"/>
        <color theme="1"/>
        <rFont val="Aptos Narrow"/>
        <family val="2"/>
      </rPr>
      <t>s1</t>
    </r>
  </si>
  <si>
    <r>
      <rPr>
        <sz val="11"/>
        <color theme="1"/>
        <rFont val="Symbol"/>
        <family val="1"/>
        <charset val="2"/>
      </rPr>
      <t>e</t>
    </r>
    <r>
      <rPr>
        <sz val="11"/>
        <color theme="1"/>
        <rFont val="Aptos Narrow"/>
        <family val="2"/>
      </rPr>
      <t>s2</t>
    </r>
    <r>
      <rPr>
        <sz val="11"/>
        <color theme="1"/>
        <rFont val="Aptos Narrow"/>
        <family val="2"/>
        <scheme val="minor"/>
      </rPr>
      <t/>
    </r>
  </si>
  <si>
    <r>
      <rPr>
        <sz val="11"/>
        <color theme="1"/>
        <rFont val="Symbol"/>
        <family val="1"/>
        <charset val="2"/>
      </rPr>
      <t>e</t>
    </r>
    <r>
      <rPr>
        <sz val="11"/>
        <color theme="1"/>
        <rFont val="Aptos Narrow"/>
        <family val="2"/>
      </rPr>
      <t>s3</t>
    </r>
    <r>
      <rPr>
        <sz val="11"/>
        <color theme="1"/>
        <rFont val="Aptos Narrow"/>
        <family val="2"/>
        <scheme val="minor"/>
      </rPr>
      <t/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</si>
  <si>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Aptos Narrow"/>
        <family val="2"/>
      </rPr>
      <t>s1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</si>
  <si>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Aptos Narrow"/>
        <family val="2"/>
      </rPr>
      <t>s2</t>
    </r>
    <r>
      <rPr>
        <sz val="11"/>
        <color theme="1"/>
        <rFont val="Aptos Narrow"/>
        <family val="2"/>
        <scheme val="minor"/>
      </rPr>
      <t/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</si>
  <si>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Aptos Narrow"/>
        <family val="2"/>
      </rPr>
      <t>s3</t>
    </r>
    <r>
      <rPr>
        <sz val="11"/>
        <color theme="1"/>
        <rFont val="Aptos Narrow"/>
        <family val="2"/>
        <scheme val="minor"/>
      </rPr>
      <t/>
    </r>
  </si>
  <si>
    <t>Mpa</t>
  </si>
  <si>
    <t>Ns1</t>
  </si>
  <si>
    <t>Ns2</t>
  </si>
  <si>
    <t>Ns3</t>
  </si>
  <si>
    <t>Somma N</t>
  </si>
  <si>
    <t>d0</t>
  </si>
  <si>
    <t>bc</t>
  </si>
  <si>
    <t>bs1</t>
  </si>
  <si>
    <t>bs2</t>
  </si>
  <si>
    <t>bs3</t>
  </si>
  <si>
    <t>m</t>
  </si>
  <si>
    <t>Mc</t>
  </si>
  <si>
    <t>Ms1</t>
  </si>
  <si>
    <t>Ms2</t>
  </si>
  <si>
    <t>Ms3</t>
  </si>
  <si>
    <t>Somma M</t>
  </si>
  <si>
    <r>
      <rPr>
        <b/>
        <sz val="11"/>
        <color theme="1"/>
        <rFont val="Symbol"/>
        <family val="1"/>
        <charset val="2"/>
      </rPr>
      <t>h</t>
    </r>
    <r>
      <rPr>
        <b/>
        <sz val="11"/>
        <color theme="1"/>
        <rFont val="Aptos Narrow"/>
        <family val="2"/>
        <scheme val="minor"/>
      </rPr>
      <t>min</t>
    </r>
  </si>
  <si>
    <t>h'</t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</si>
  <si>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c2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</si>
</sst>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0"/>
    <numFmt numFmtId="167" formatCode="0.000"/>
  </numFmts>
  <fonts count="1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11"/>
      <color theme="1"/>
      <name val="Aptos Narrow"/>
      <family val="1"/>
      <charset val="2"/>
    </font>
    <font>
      <sz val="8"/>
      <name val="Aptos Narrow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Aptos Narrow"/>
      <family val="1"/>
      <charset val="2"/>
      <scheme val="minor"/>
    </font>
    <font>
      <sz val="11"/>
      <color theme="1"/>
      <name val="Calibri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0" xfId="0" applyAlignment="1">
      <alignment vertical="center" readingOrder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0" xfId="0" applyFill="1"/>
    <xf numFmtId="0" fontId="0" fillId="3" borderId="0" xfId="0" applyFill="1"/>
    <xf numFmtId="0" fontId="0" fillId="3" borderId="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0" xfId="0" applyFill="1" applyAlignment="1">
      <alignment vertical="center" readingOrder="1"/>
    </xf>
    <xf numFmtId="164" fontId="0" fillId="3" borderId="4" xfId="0" applyNumberFormat="1" applyFill="1" applyBorder="1"/>
    <xf numFmtId="2" fontId="0" fillId="0" borderId="0" xfId="0" applyNumberFormat="1"/>
    <xf numFmtId="165" fontId="0" fillId="0" borderId="0" xfId="0" applyNumberFormat="1"/>
    <xf numFmtId="0" fontId="8" fillId="2" borderId="0" xfId="0" applyFont="1" applyFill="1"/>
    <xf numFmtId="0" fontId="1" fillId="2" borderId="0" xfId="0" applyFont="1" applyFill="1"/>
    <xf numFmtId="165" fontId="1" fillId="0" borderId="0" xfId="0" applyNumberFormat="1" applyFont="1"/>
    <xf numFmtId="0" fontId="1" fillId="0" borderId="0" xfId="0" applyFont="1"/>
    <xf numFmtId="2" fontId="1" fillId="3" borderId="0" xfId="0" applyNumberFormat="1" applyFont="1" applyFill="1"/>
    <xf numFmtId="167" fontId="0" fillId="0" borderId="0" xfId="0" applyNumberFormat="1"/>
    <xf numFmtId="0" fontId="11" fillId="2" borderId="0" xfId="0" applyFont="1" applyFill="1"/>
    <xf numFmtId="0" fontId="12" fillId="0" borderId="0" xfId="0" applyFont="1"/>
    <xf numFmtId="166" fontId="0" fillId="3" borderId="4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B4C87-829E-4703-ABA6-B8E32E2E7ABB}">
  <dimension ref="A1:O19"/>
  <sheetViews>
    <sheetView tabSelected="1" workbookViewId="0">
      <selection activeCell="D26" sqref="D26"/>
    </sheetView>
  </sheetViews>
  <sheetFormatPr defaultRowHeight="14.25"/>
  <sheetData>
    <row r="1" spans="1:15" ht="15.75">
      <c r="A1" s="4" t="s">
        <v>6</v>
      </c>
      <c r="B1" s="11">
        <v>30</v>
      </c>
      <c r="C1" t="s">
        <v>0</v>
      </c>
      <c r="D1" s="1"/>
      <c r="E1" s="1" t="s">
        <v>1</v>
      </c>
      <c r="F1" s="13">
        <v>14.17</v>
      </c>
      <c r="G1" s="1" t="s">
        <v>2</v>
      </c>
      <c r="H1" s="2" t="s">
        <v>3</v>
      </c>
      <c r="I1" s="14">
        <v>3.5000000000000001E-3</v>
      </c>
      <c r="J1" s="3" t="s">
        <v>4</v>
      </c>
      <c r="K1" s="15">
        <v>-400</v>
      </c>
      <c r="L1" s="3" t="s">
        <v>5</v>
      </c>
    </row>
    <row r="2" spans="1:15" ht="15.75">
      <c r="A2" s="4" t="s">
        <v>10</v>
      </c>
      <c r="B2" s="11">
        <v>45</v>
      </c>
      <c r="C2" t="s">
        <v>0</v>
      </c>
      <c r="E2" s="1" t="s">
        <v>19</v>
      </c>
      <c r="F2" s="11">
        <v>391.3</v>
      </c>
      <c r="G2" t="s">
        <v>2</v>
      </c>
      <c r="H2" s="3" t="s">
        <v>7</v>
      </c>
      <c r="I2" s="16">
        <f>F2/200000</f>
        <v>1.9564999999999999E-3</v>
      </c>
      <c r="J2" t="s">
        <v>8</v>
      </c>
      <c r="K2" s="15">
        <v>100</v>
      </c>
      <c r="L2" t="s">
        <v>9</v>
      </c>
    </row>
    <row r="3" spans="1:15">
      <c r="I3" s="5"/>
      <c r="K3" s="6"/>
    </row>
    <row r="4" spans="1:15">
      <c r="A4" s="4"/>
      <c r="I4" s="5"/>
      <c r="K4" s="6"/>
    </row>
    <row r="5" spans="1:15" ht="16.5">
      <c r="A5" s="4" t="s">
        <v>11</v>
      </c>
      <c r="B5" s="11">
        <f>1*1.54</f>
        <v>1.54</v>
      </c>
      <c r="C5" t="s">
        <v>12</v>
      </c>
      <c r="E5" t="s">
        <v>13</v>
      </c>
      <c r="F5" s="11">
        <v>5</v>
      </c>
      <c r="G5" t="s">
        <v>0</v>
      </c>
      <c r="I5" s="5"/>
      <c r="K5" s="6"/>
    </row>
    <row r="6" spans="1:15" ht="16.5">
      <c r="A6" s="4" t="s">
        <v>14</v>
      </c>
      <c r="B6" s="11">
        <f>2*1.54</f>
        <v>3.08</v>
      </c>
      <c r="C6" t="s">
        <v>12</v>
      </c>
      <c r="E6" t="s">
        <v>15</v>
      </c>
      <c r="F6" s="11">
        <f>B2/2</f>
        <v>22.5</v>
      </c>
      <c r="G6" t="s">
        <v>0</v>
      </c>
      <c r="I6" s="5"/>
      <c r="K6" s="6"/>
    </row>
    <row r="7" spans="1:15" ht="16.5">
      <c r="A7" s="7" t="s">
        <v>16</v>
      </c>
      <c r="B7" s="12">
        <f>3*3.14</f>
        <v>9.42</v>
      </c>
      <c r="C7" s="8" t="s">
        <v>12</v>
      </c>
      <c r="D7" s="8"/>
      <c r="E7" s="8" t="s">
        <v>17</v>
      </c>
      <c r="F7" s="12">
        <f>B2-F5</f>
        <v>40</v>
      </c>
      <c r="G7" s="8" t="s">
        <v>0</v>
      </c>
      <c r="H7" s="8"/>
      <c r="I7" s="9"/>
      <c r="K7" s="6"/>
    </row>
    <row r="9" spans="1:15">
      <c r="A9" s="20" t="s">
        <v>18</v>
      </c>
      <c r="B9" s="23">
        <v>34.714175529057322</v>
      </c>
      <c r="C9" t="s">
        <v>0</v>
      </c>
    </row>
    <row r="10" spans="1:15">
      <c r="A10" s="10" t="s">
        <v>20</v>
      </c>
      <c r="B10">
        <f>0.8*B9</f>
        <v>27.77134042324586</v>
      </c>
      <c r="C10" t="s">
        <v>0</v>
      </c>
    </row>
    <row r="11" spans="1:15">
      <c r="A11" s="10" t="s">
        <v>21</v>
      </c>
      <c r="B11">
        <f>B1/B2*B10</f>
        <v>18.514226948830572</v>
      </c>
      <c r="C11" t="s">
        <v>0</v>
      </c>
    </row>
    <row r="12" spans="1:15" ht="15.75">
      <c r="A12" s="10" t="s">
        <v>22</v>
      </c>
      <c r="B12">
        <f>B11*B10/2</f>
        <v>257.08244963460317</v>
      </c>
      <c r="C12" t="s">
        <v>12</v>
      </c>
    </row>
    <row r="13" spans="1:15">
      <c r="A13" s="10" t="s">
        <v>23</v>
      </c>
      <c r="B13">
        <f>2/3*B10</f>
        <v>18.514226948830572</v>
      </c>
      <c r="C13" t="s">
        <v>0</v>
      </c>
    </row>
    <row r="14" spans="1:15">
      <c r="A14" s="10" t="s">
        <v>36</v>
      </c>
      <c r="B14">
        <f>2/3*B2</f>
        <v>30</v>
      </c>
      <c r="C14" t="s">
        <v>0</v>
      </c>
    </row>
    <row r="15" spans="1:15">
      <c r="G15" s="10" t="s">
        <v>24</v>
      </c>
      <c r="H15" s="18">
        <f>-B12*F1/10</f>
        <v>-364.28583113223266</v>
      </c>
      <c r="I15" t="s">
        <v>5</v>
      </c>
      <c r="J15" s="10" t="s">
        <v>37</v>
      </c>
      <c r="K15" s="24">
        <f>-(B14-B13)/100</f>
        <v>-0.11485773051169428</v>
      </c>
      <c r="L15" t="s">
        <v>41</v>
      </c>
      <c r="M15" s="10" t="s">
        <v>42</v>
      </c>
      <c r="N15">
        <f>H15*K15</f>
        <v>41.841043821414544</v>
      </c>
      <c r="O15" t="s">
        <v>9</v>
      </c>
    </row>
    <row r="16" spans="1:15" ht="14.65">
      <c r="A16" s="19" t="s">
        <v>25</v>
      </c>
      <c r="B16">
        <f>(F5-$B$9)/$B$9*$I$1</f>
        <v>-2.9958831735654584E-3</v>
      </c>
      <c r="D16" s="19" t="s">
        <v>28</v>
      </c>
      <c r="E16" s="17">
        <f>IF(B16&lt;-$I$2,-$F$2,IF(B16&gt;$I$2,$F$2,B16/$I$2*$F$2))</f>
        <v>-391.3</v>
      </c>
      <c r="F16" t="s">
        <v>31</v>
      </c>
      <c r="G16" s="10" t="s">
        <v>32</v>
      </c>
      <c r="H16">
        <f>B5*E16/10</f>
        <v>-60.260199999999998</v>
      </c>
      <c r="I16" t="s">
        <v>5</v>
      </c>
      <c r="J16" s="10" t="s">
        <v>38</v>
      </c>
      <c r="K16" s="24">
        <f>(F5-$B$14)/100</f>
        <v>-0.25</v>
      </c>
      <c r="L16" t="s">
        <v>41</v>
      </c>
      <c r="M16" s="10" t="s">
        <v>43</v>
      </c>
      <c r="N16">
        <f t="shared" ref="N16:N18" si="0">H16*K16</f>
        <v>15.065049999999999</v>
      </c>
      <c r="O16" t="s">
        <v>9</v>
      </c>
    </row>
    <row r="17" spans="1:15" ht="14.65">
      <c r="A17" s="19" t="s">
        <v>26</v>
      </c>
      <c r="B17">
        <f t="shared" ref="B17:B18" si="1">(F6-$B$9)/$B$9*$I$1</f>
        <v>-1.2314742810445628E-3</v>
      </c>
      <c r="D17" s="19" t="s">
        <v>29</v>
      </c>
      <c r="E17" s="17">
        <f t="shared" ref="E17:E18" si="2">IF(B17&lt;-$I$2,-$F$2,IF(B17&gt;$I$2,$F$2,B17/$I$2*$F$2))</f>
        <v>-246.29485620891256</v>
      </c>
      <c r="F17" t="s">
        <v>31</v>
      </c>
      <c r="G17" s="10" t="s">
        <v>33</v>
      </c>
      <c r="H17">
        <f t="shared" ref="H17:H18" si="3">B6*E17/10</f>
        <v>-75.858815712345077</v>
      </c>
      <c r="I17" t="s">
        <v>5</v>
      </c>
      <c r="J17" s="10" t="s">
        <v>39</v>
      </c>
      <c r="K17" s="24">
        <f t="shared" ref="K17:K18" si="4">(F6-$B$14)/100</f>
        <v>-7.4999999999999997E-2</v>
      </c>
      <c r="L17" t="s">
        <v>41</v>
      </c>
      <c r="M17" s="10" t="s">
        <v>44</v>
      </c>
      <c r="N17">
        <f t="shared" si="0"/>
        <v>5.689411178425881</v>
      </c>
      <c r="O17" t="s">
        <v>9</v>
      </c>
    </row>
    <row r="18" spans="1:15" ht="14.65">
      <c r="A18" s="19" t="s">
        <v>27</v>
      </c>
      <c r="B18">
        <f t="shared" si="1"/>
        <v>5.3293461147633256E-4</v>
      </c>
      <c r="D18" s="19" t="s">
        <v>30</v>
      </c>
      <c r="E18" s="17">
        <f t="shared" si="2"/>
        <v>106.5869222952665</v>
      </c>
      <c r="F18" t="s">
        <v>31</v>
      </c>
      <c r="G18" s="10" t="s">
        <v>34</v>
      </c>
      <c r="H18">
        <f t="shared" si="3"/>
        <v>100.40488080214104</v>
      </c>
      <c r="I18" t="s">
        <v>5</v>
      </c>
      <c r="J18" s="10" t="s">
        <v>40</v>
      </c>
      <c r="K18" s="24">
        <f t="shared" si="4"/>
        <v>0.1</v>
      </c>
      <c r="L18" t="s">
        <v>41</v>
      </c>
      <c r="M18" s="10" t="s">
        <v>45</v>
      </c>
      <c r="N18">
        <f t="shared" si="0"/>
        <v>10.040488080214104</v>
      </c>
      <c r="O18" t="s">
        <v>9</v>
      </c>
    </row>
    <row r="19" spans="1:15">
      <c r="G19" s="20" t="s">
        <v>35</v>
      </c>
      <c r="H19" s="21">
        <f>SUM(H15:H18)</f>
        <v>-399.99996604243665</v>
      </c>
      <c r="I19" s="22" t="s">
        <v>5</v>
      </c>
      <c r="M19" s="20" t="s">
        <v>46</v>
      </c>
      <c r="N19" s="21">
        <f>SUM(N15:N18)</f>
        <v>72.635993080054533</v>
      </c>
      <c r="O19" s="22" t="s">
        <v>9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1E151-5520-4574-9054-655673E98783}">
  <dimension ref="A1:O19"/>
  <sheetViews>
    <sheetView workbookViewId="0">
      <selection activeCell="E23" sqref="E23"/>
    </sheetView>
  </sheetViews>
  <sheetFormatPr defaultRowHeight="14.25"/>
  <sheetData>
    <row r="1" spans="1:15" ht="15.75">
      <c r="A1" s="4" t="s">
        <v>6</v>
      </c>
      <c r="B1" s="11">
        <v>30</v>
      </c>
      <c r="C1" t="s">
        <v>0</v>
      </c>
      <c r="D1" s="1"/>
      <c r="E1" t="s">
        <v>1</v>
      </c>
      <c r="F1" s="13">
        <v>14.17</v>
      </c>
      <c r="G1" s="1" t="s">
        <v>2</v>
      </c>
      <c r="H1" s="2" t="s">
        <v>3</v>
      </c>
      <c r="I1" s="14">
        <v>3.5000000000000001E-3</v>
      </c>
      <c r="J1" s="3" t="s">
        <v>4</v>
      </c>
      <c r="K1" s="15">
        <v>-1000</v>
      </c>
      <c r="L1" s="3" t="s">
        <v>5</v>
      </c>
    </row>
    <row r="2" spans="1:15" ht="15.75">
      <c r="A2" s="4" t="s">
        <v>10</v>
      </c>
      <c r="B2" s="11">
        <v>45</v>
      </c>
      <c r="C2" t="s">
        <v>0</v>
      </c>
      <c r="E2" t="s">
        <v>19</v>
      </c>
      <c r="F2" s="11">
        <v>391.3</v>
      </c>
      <c r="G2" t="s">
        <v>2</v>
      </c>
      <c r="H2" s="3" t="s">
        <v>7</v>
      </c>
      <c r="I2" s="16">
        <f>F2/200000</f>
        <v>1.9564999999999999E-3</v>
      </c>
      <c r="J2" t="s">
        <v>8</v>
      </c>
      <c r="K2" s="15">
        <v>100</v>
      </c>
      <c r="L2" t="s">
        <v>9</v>
      </c>
    </row>
    <row r="3" spans="1:15" ht="15.75">
      <c r="H3" s="26" t="s">
        <v>49</v>
      </c>
      <c r="I3" s="27">
        <f>0.002</f>
        <v>2E-3</v>
      </c>
      <c r="K3" s="6"/>
    </row>
    <row r="4" spans="1:15">
      <c r="A4" s="4"/>
      <c r="I4" s="5"/>
      <c r="K4" s="6"/>
    </row>
    <row r="5" spans="1:15" ht="16.5">
      <c r="A5" s="4" t="s">
        <v>11</v>
      </c>
      <c r="B5" s="11">
        <f>1*1.54</f>
        <v>1.54</v>
      </c>
      <c r="C5" t="s">
        <v>12</v>
      </c>
      <c r="E5" t="s">
        <v>13</v>
      </c>
      <c r="F5" s="11">
        <v>5</v>
      </c>
      <c r="G5" t="s">
        <v>0</v>
      </c>
      <c r="I5" s="5"/>
      <c r="K5" s="6"/>
    </row>
    <row r="6" spans="1:15" ht="16.5">
      <c r="A6" s="4" t="s">
        <v>14</v>
      </c>
      <c r="B6" s="11">
        <f>2*1.54</f>
        <v>3.08</v>
      </c>
      <c r="C6" t="s">
        <v>12</v>
      </c>
      <c r="E6" t="s">
        <v>15</v>
      </c>
      <c r="F6" s="11">
        <f>B2/2</f>
        <v>22.5</v>
      </c>
      <c r="G6" t="s">
        <v>0</v>
      </c>
      <c r="I6" s="5"/>
      <c r="K6" s="6"/>
    </row>
    <row r="7" spans="1:15" ht="16.5">
      <c r="A7" s="7" t="s">
        <v>16</v>
      </c>
      <c r="B7" s="12">
        <f>3*3.14</f>
        <v>9.42</v>
      </c>
      <c r="C7" s="8" t="s">
        <v>12</v>
      </c>
      <c r="D7" s="8"/>
      <c r="E7" s="8" t="s">
        <v>17</v>
      </c>
      <c r="F7" s="12">
        <f>B2-F5</f>
        <v>40</v>
      </c>
      <c r="G7" s="8" t="s">
        <v>0</v>
      </c>
      <c r="H7" s="8"/>
      <c r="I7" s="9"/>
      <c r="K7" s="6"/>
    </row>
    <row r="9" spans="1:15" ht="14.65">
      <c r="A9" s="25" t="s">
        <v>47</v>
      </c>
      <c r="B9" s="23">
        <v>0.16238584134050474</v>
      </c>
      <c r="C9" t="s">
        <v>0</v>
      </c>
    </row>
    <row r="10" spans="1:15">
      <c r="A10" s="10" t="s">
        <v>48</v>
      </c>
      <c r="B10" s="17">
        <f>B2*(1-0.2*(1-B9)^2)</f>
        <v>38.685622690918315</v>
      </c>
      <c r="C10" t="s">
        <v>0</v>
      </c>
    </row>
    <row r="11" spans="1:15">
      <c r="A11" s="10" t="s">
        <v>21</v>
      </c>
      <c r="B11" s="17">
        <f>B1/B2*B10</f>
        <v>25.790415127278877</v>
      </c>
      <c r="C11" t="s">
        <v>0</v>
      </c>
    </row>
    <row r="12" spans="1:15" ht="15.75">
      <c r="A12" s="10" t="s">
        <v>22</v>
      </c>
      <c r="B12" s="17">
        <f>B11*B10/2</f>
        <v>498.85913432803136</v>
      </c>
      <c r="C12" t="s">
        <v>12</v>
      </c>
    </row>
    <row r="13" spans="1:15">
      <c r="A13" s="10" t="s">
        <v>23</v>
      </c>
      <c r="B13" s="17">
        <f>2/3*B10</f>
        <v>25.790415127278877</v>
      </c>
      <c r="C13" t="s">
        <v>0</v>
      </c>
    </row>
    <row r="14" spans="1:15">
      <c r="A14" s="10" t="s">
        <v>36</v>
      </c>
      <c r="B14">
        <f>2/3*B2</f>
        <v>30</v>
      </c>
      <c r="C14" t="s">
        <v>0</v>
      </c>
    </row>
    <row r="15" spans="1:15">
      <c r="G15" s="10" t="s">
        <v>24</v>
      </c>
      <c r="H15" s="18">
        <f>-B12*F1/10</f>
        <v>-706.88339334282045</v>
      </c>
      <c r="I15" t="s">
        <v>5</v>
      </c>
      <c r="J15" s="10" t="s">
        <v>37</v>
      </c>
      <c r="K15" s="24">
        <f>-(B14-B13)/100</f>
        <v>-4.2095848727211234E-2</v>
      </c>
      <c r="L15" t="s">
        <v>41</v>
      </c>
      <c r="M15" s="10" t="s">
        <v>42</v>
      </c>
      <c r="N15">
        <f>H15*K15</f>
        <v>29.756856393937127</v>
      </c>
      <c r="O15" t="s">
        <v>9</v>
      </c>
    </row>
    <row r="16" spans="1:15" ht="14.65">
      <c r="A16" s="19" t="s">
        <v>25</v>
      </c>
      <c r="B16">
        <f>-$I$3*(($B$2-F5)/(4/7*$B$2)*(1-$B$9)+$B$9)</f>
        <v>-2.9306823985105509E-3</v>
      </c>
      <c r="D16" s="19" t="s">
        <v>28</v>
      </c>
      <c r="E16" s="17">
        <f>IF(B16&lt;-$I$2,-$F$2,IF(B16&gt;$I$2,$F$2,B16/$I$2*$F$2))</f>
        <v>-391.3</v>
      </c>
      <c r="F16" t="s">
        <v>31</v>
      </c>
      <c r="G16" s="10" t="s">
        <v>32</v>
      </c>
      <c r="H16">
        <f>B5*E16/10</f>
        <v>-60.260199999999998</v>
      </c>
      <c r="I16" t="s">
        <v>5</v>
      </c>
      <c r="J16" s="10" t="s">
        <v>38</v>
      </c>
      <c r="K16" s="24">
        <f>(F5-$B$14)/100</f>
        <v>-0.25</v>
      </c>
      <c r="L16" t="s">
        <v>41</v>
      </c>
      <c r="M16" s="10" t="s">
        <v>43</v>
      </c>
      <c r="N16">
        <f t="shared" ref="N16:N18" si="0">H16*K16</f>
        <v>15.065049999999999</v>
      </c>
      <c r="O16" t="s">
        <v>9</v>
      </c>
    </row>
    <row r="17" spans="1:15" ht="14.65">
      <c r="A17" s="19" t="s">
        <v>26</v>
      </c>
      <c r="B17">
        <f t="shared" ref="B17" si="1">-$I$3*(($B$2-F6)/(4/7*$B$2)*(1-$B$9)+$B$9)</f>
        <v>-1.7905964603351263E-3</v>
      </c>
      <c r="D17" s="19" t="s">
        <v>29</v>
      </c>
      <c r="E17" s="17">
        <f t="shared" ref="E17:E18" si="2">IF(B17&lt;-$I$2,-$F$2,IF(B17&gt;$I$2,$F$2,B17/$I$2*$F$2))</f>
        <v>-358.1192920670253</v>
      </c>
      <c r="F17" t="s">
        <v>31</v>
      </c>
      <c r="G17" s="10" t="s">
        <v>33</v>
      </c>
      <c r="H17">
        <f t="shared" ref="H17:H18" si="3">B6*E17/10</f>
        <v>-110.30074195664379</v>
      </c>
      <c r="I17" t="s">
        <v>5</v>
      </c>
      <c r="J17" s="10" t="s">
        <v>39</v>
      </c>
      <c r="K17" s="24">
        <f t="shared" ref="K17:K18" si="4">(F6-$B$14)/100</f>
        <v>-7.4999999999999997E-2</v>
      </c>
      <c r="L17" t="s">
        <v>41</v>
      </c>
      <c r="M17" s="10" t="s">
        <v>44</v>
      </c>
      <c r="N17">
        <f t="shared" si="0"/>
        <v>8.2725556467482839</v>
      </c>
      <c r="O17" t="s">
        <v>9</v>
      </c>
    </row>
    <row r="18" spans="1:15" ht="14.65">
      <c r="A18" s="19" t="s">
        <v>27</v>
      </c>
      <c r="B18">
        <f>-$I$3*(($B$2-F7)/(4/7*$B$2)*(1-$B$9)+$B$9)</f>
        <v>-6.5051052215970206E-4</v>
      </c>
      <c r="D18" s="19" t="s">
        <v>30</v>
      </c>
      <c r="E18" s="17">
        <f t="shared" si="2"/>
        <v>-130.1021044319404</v>
      </c>
      <c r="F18" t="s">
        <v>31</v>
      </c>
      <c r="G18" s="10" t="s">
        <v>34</v>
      </c>
      <c r="H18">
        <f t="shared" si="3"/>
        <v>-122.55618237488787</v>
      </c>
      <c r="I18" t="s">
        <v>5</v>
      </c>
      <c r="J18" s="10" t="s">
        <v>40</v>
      </c>
      <c r="K18" s="24">
        <f t="shared" si="4"/>
        <v>0.1</v>
      </c>
      <c r="L18" t="s">
        <v>41</v>
      </c>
      <c r="M18" s="10" t="s">
        <v>45</v>
      </c>
      <c r="N18">
        <f t="shared" si="0"/>
        <v>-12.255618237488788</v>
      </c>
      <c r="O18" t="s">
        <v>9</v>
      </c>
    </row>
    <row r="19" spans="1:15">
      <c r="G19" s="20" t="s">
        <v>35</v>
      </c>
      <c r="H19" s="21">
        <f>SUM(H15:H18)</f>
        <v>-1000.0005176743521</v>
      </c>
      <c r="I19" s="22" t="s">
        <v>5</v>
      </c>
      <c r="M19" s="20" t="s">
        <v>46</v>
      </c>
      <c r="N19" s="21">
        <f>SUM(N15:N18)</f>
        <v>40.838843803196625</v>
      </c>
      <c r="O19" s="2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Sez. parzializzata</vt:lpstr>
      <vt:lpstr>Sez. tutta compressa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Barbagallo</dc:creator>
  <cp:lastModifiedBy>Francesca Barbagallo</cp:lastModifiedBy>
  <dcterms:created xsi:type="dcterms:W3CDTF">2025-04-29T10:12:43Z</dcterms:created>
  <dcterms:modified xsi:type="dcterms:W3CDTF">2025-05-12T13:05:14Z</dcterms:modified>
</cp:coreProperties>
</file>