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mari\Desktop\"/>
    </mc:Choice>
  </mc:AlternateContent>
  <bookViews>
    <workbookView xWindow="0" yWindow="0" windowWidth="20505" windowHeight="9443" activeTab="1"/>
  </bookViews>
  <sheets>
    <sheet name="MN1" sheetId="1" r:id="rId1"/>
    <sheet name="MN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2" l="1"/>
  <c r="I14" i="2" s="1"/>
  <c r="B16" i="2"/>
  <c r="B15" i="2"/>
  <c r="H6" i="2"/>
  <c r="F14" i="2" s="1"/>
  <c r="B5" i="2"/>
  <c r="L4" i="2"/>
  <c r="H4" i="2"/>
  <c r="B4" i="2"/>
  <c r="D16" i="2" s="1"/>
  <c r="F16" i="2" s="1"/>
  <c r="I16" i="2" s="1"/>
  <c r="H3" i="2"/>
  <c r="B16" i="1"/>
  <c r="D16" i="1" s="1"/>
  <c r="F16" i="1" s="1"/>
  <c r="I16" i="1" s="1"/>
  <c r="B15" i="1"/>
  <c r="D15" i="1" s="1"/>
  <c r="F15" i="1" s="1"/>
  <c r="I15" i="1" s="1"/>
  <c r="F14" i="1"/>
  <c r="I14" i="1" s="1"/>
  <c r="I17" i="1" s="1"/>
  <c r="B5" i="1"/>
  <c r="L4" i="1"/>
  <c r="H4" i="1"/>
  <c r="H3" i="1"/>
  <c r="B4" i="1"/>
  <c r="D15" i="2" l="1"/>
  <c r="F15" i="2" s="1"/>
  <c r="I15" i="2" s="1"/>
  <c r="F17" i="1"/>
  <c r="I17" i="2" l="1"/>
  <c r="F17" i="2"/>
</calcChain>
</file>

<file path=xl/sharedStrings.xml><?xml version="1.0" encoding="utf-8"?>
<sst xmlns="http://schemas.openxmlformats.org/spreadsheetml/2006/main" count="89" uniqueCount="33">
  <si>
    <t>X</t>
  </si>
  <si>
    <t>cm</t>
  </si>
  <si>
    <t>B</t>
  </si>
  <si>
    <t>H</t>
  </si>
  <si>
    <t>c</t>
  </si>
  <si>
    <t>d</t>
  </si>
  <si>
    <t>fcd</t>
  </si>
  <si>
    <t>Mpa</t>
  </si>
  <si>
    <t>EpsCU</t>
  </si>
  <si>
    <t>EpsC2</t>
  </si>
  <si>
    <t>fyd</t>
  </si>
  <si>
    <t>EpsYd</t>
  </si>
  <si>
    <t>Es</t>
  </si>
  <si>
    <t>AsP</t>
  </si>
  <si>
    <t>cm2</t>
  </si>
  <si>
    <t>As</t>
  </si>
  <si>
    <t>Nc</t>
  </si>
  <si>
    <t>Beta</t>
  </si>
  <si>
    <t>K</t>
  </si>
  <si>
    <t>kN</t>
  </si>
  <si>
    <t>EpsS</t>
  </si>
  <si>
    <t>EpsSp</t>
  </si>
  <si>
    <t>SigS</t>
  </si>
  <si>
    <t>NsP</t>
  </si>
  <si>
    <t>SigSp</t>
  </si>
  <si>
    <t>Ns</t>
  </si>
  <si>
    <t>Ned</t>
  </si>
  <si>
    <t>Mc</t>
  </si>
  <si>
    <t>MsP</t>
  </si>
  <si>
    <t>Ms</t>
  </si>
  <si>
    <t>kNm</t>
  </si>
  <si>
    <t>Mrd</t>
  </si>
  <si>
    <t>EtaMin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</si>
</sst>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0" fillId="0" borderId="1" xfId="0" applyBorder="1"/>
    <xf numFmtId="0" fontId="0" fillId="0" borderId="0" xfId="0" applyFill="1" applyBorder="1"/>
    <xf numFmtId="2" fontId="0" fillId="0" borderId="0" xfId="0" applyNumberFormat="1"/>
    <xf numFmtId="164" fontId="0" fillId="0" borderId="0" xfId="0" applyNumberFormat="1"/>
    <xf numFmtId="164" fontId="0" fillId="0" borderId="1" xfId="0" applyNumberFormat="1" applyBorder="1"/>
    <xf numFmtId="0" fontId="0" fillId="0" borderId="1" xfId="0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zoomScale="130" zoomScaleNormal="130" workbookViewId="0">
      <selection activeCell="B15" sqref="B15"/>
    </sheetView>
  </sheetViews>
  <sheetFormatPr defaultRowHeight="14.25" x14ac:dyDescent="0.45"/>
  <sheetData>
    <row r="1" spans="1:13" x14ac:dyDescent="0.45">
      <c r="A1" t="s">
        <v>2</v>
      </c>
      <c r="B1" s="1">
        <v>30</v>
      </c>
      <c r="C1" t="s">
        <v>1</v>
      </c>
    </row>
    <row r="2" spans="1:13" x14ac:dyDescent="0.45">
      <c r="A2" t="s">
        <v>3</v>
      </c>
      <c r="B2" s="1">
        <v>60</v>
      </c>
      <c r="C2" t="s">
        <v>1</v>
      </c>
      <c r="G2" t="s">
        <v>6</v>
      </c>
      <c r="H2" s="1">
        <v>17</v>
      </c>
      <c r="I2" t="s">
        <v>7</v>
      </c>
      <c r="K2" t="s">
        <v>10</v>
      </c>
      <c r="L2" s="1">
        <v>391.3</v>
      </c>
      <c r="M2" t="s">
        <v>7</v>
      </c>
    </row>
    <row r="3" spans="1:13" x14ac:dyDescent="0.45">
      <c r="A3" t="s">
        <v>4</v>
      </c>
      <c r="B3" s="1">
        <v>4</v>
      </c>
      <c r="C3" t="s">
        <v>1</v>
      </c>
      <c r="G3" t="s">
        <v>8</v>
      </c>
      <c r="H3" s="1">
        <f>3.5/1000</f>
        <v>3.5000000000000001E-3</v>
      </c>
      <c r="K3" t="s">
        <v>12</v>
      </c>
      <c r="L3" s="1">
        <v>200000</v>
      </c>
      <c r="M3" t="s">
        <v>7</v>
      </c>
    </row>
    <row r="4" spans="1:13" x14ac:dyDescent="0.45">
      <c r="A4" t="s">
        <v>5</v>
      </c>
      <c r="B4">
        <f>B2-B3</f>
        <v>56</v>
      </c>
      <c r="C4" t="s">
        <v>1</v>
      </c>
      <c r="G4" t="s">
        <v>9</v>
      </c>
      <c r="H4" s="1">
        <f>2/1000</f>
        <v>2E-3</v>
      </c>
      <c r="K4" t="s">
        <v>11</v>
      </c>
      <c r="L4">
        <f>L2/L3</f>
        <v>1.9564999999999999E-3</v>
      </c>
    </row>
    <row r="5" spans="1:13" x14ac:dyDescent="0.45">
      <c r="A5" t="s">
        <v>13</v>
      </c>
      <c r="B5" s="1">
        <f>6.16</f>
        <v>6.16</v>
      </c>
      <c r="C5" t="s">
        <v>14</v>
      </c>
    </row>
    <row r="6" spans="1:13" x14ac:dyDescent="0.45">
      <c r="A6" t="s">
        <v>15</v>
      </c>
      <c r="B6" s="1">
        <v>12.56</v>
      </c>
      <c r="C6" t="s">
        <v>14</v>
      </c>
      <c r="G6" t="s">
        <v>17</v>
      </c>
      <c r="H6">
        <v>0.81</v>
      </c>
    </row>
    <row r="7" spans="1:13" x14ac:dyDescent="0.45">
      <c r="G7" t="s">
        <v>18</v>
      </c>
      <c r="H7">
        <v>0.41599999999999998</v>
      </c>
    </row>
    <row r="10" spans="1:13" x14ac:dyDescent="0.45">
      <c r="A10" t="s">
        <v>0</v>
      </c>
      <c r="B10" s="1">
        <v>60</v>
      </c>
      <c r="C10" t="s">
        <v>1</v>
      </c>
    </row>
    <row r="14" spans="1:13" x14ac:dyDescent="0.45">
      <c r="E14" t="s">
        <v>16</v>
      </c>
      <c r="F14" s="5">
        <f>-H6*B1*B10*H2/10</f>
        <v>-2478.6</v>
      </c>
      <c r="G14" t="s">
        <v>19</v>
      </c>
      <c r="H14" t="s">
        <v>27</v>
      </c>
      <c r="I14" s="5">
        <f>-F14*(B2/2-H7*B10)/100</f>
        <v>124.92144000000006</v>
      </c>
      <c r="J14" t="s">
        <v>30</v>
      </c>
    </row>
    <row r="15" spans="1:13" x14ac:dyDescent="0.45">
      <c r="A15" t="s">
        <v>21</v>
      </c>
      <c r="B15">
        <f>-(B10-B3)/B10*H3</f>
        <v>-3.2666666666666669E-3</v>
      </c>
      <c r="C15" t="s">
        <v>24</v>
      </c>
      <c r="D15">
        <f>IF(B15&lt;-L4,-L2,IF(B15&gt;L4,L2,B15/L4*L2))</f>
        <v>-391.3</v>
      </c>
      <c r="E15" t="s">
        <v>23</v>
      </c>
      <c r="F15" s="5">
        <f>D15*B5/10</f>
        <v>-241.04079999999999</v>
      </c>
      <c r="G15" t="s">
        <v>19</v>
      </c>
      <c r="H15" t="s">
        <v>28</v>
      </c>
      <c r="I15" s="5">
        <f>-F15*(B2/2-B3)/100</f>
        <v>62.670607999999994</v>
      </c>
      <c r="J15" t="s">
        <v>30</v>
      </c>
    </row>
    <row r="16" spans="1:13" x14ac:dyDescent="0.45">
      <c r="A16" t="s">
        <v>20</v>
      </c>
      <c r="B16">
        <f>(B4-B10)/B10*H3</f>
        <v>-2.3333333333333333E-4</v>
      </c>
      <c r="C16" t="s">
        <v>22</v>
      </c>
      <c r="D16" s="2">
        <f>IF(B16&lt;-L4,-L2,IF(B16&gt;L4,L2,B16/L4*L2))</f>
        <v>-46.666666666666664</v>
      </c>
      <c r="E16" s="2" t="s">
        <v>25</v>
      </c>
      <c r="F16" s="6">
        <f>D16*B6/10</f>
        <v>-58.61333333333333</v>
      </c>
      <c r="G16" s="2" t="s">
        <v>19</v>
      </c>
      <c r="H16" s="7" t="s">
        <v>29</v>
      </c>
      <c r="I16" s="6">
        <f>F16*(B2/2-B3)/100</f>
        <v>-15.239466666666665</v>
      </c>
      <c r="J16" s="2" t="s">
        <v>30</v>
      </c>
    </row>
    <row r="17" spans="5:10" x14ac:dyDescent="0.45">
      <c r="E17" s="3" t="s">
        <v>26</v>
      </c>
      <c r="F17" s="5">
        <f>SUM(F14:F16)</f>
        <v>-2778.2541333333334</v>
      </c>
      <c r="G17" s="3" t="s">
        <v>19</v>
      </c>
      <c r="H17" s="3" t="s">
        <v>31</v>
      </c>
      <c r="I17" s="5">
        <f>SUM(I14:I16)</f>
        <v>172.3525813333334</v>
      </c>
      <c r="J17" s="3" t="s">
        <v>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zoomScale="115" zoomScaleNormal="115" workbookViewId="0">
      <selection activeCell="I17" sqref="I17"/>
    </sheetView>
  </sheetViews>
  <sheetFormatPr defaultRowHeight="14.25" x14ac:dyDescent="0.45"/>
  <sheetData>
    <row r="1" spans="1:13" x14ac:dyDescent="0.45">
      <c r="A1" t="s">
        <v>2</v>
      </c>
      <c r="B1" s="1">
        <v>30</v>
      </c>
      <c r="C1" t="s">
        <v>1</v>
      </c>
    </row>
    <row r="2" spans="1:13" x14ac:dyDescent="0.45">
      <c r="A2" t="s">
        <v>3</v>
      </c>
      <c r="B2" s="1">
        <v>60</v>
      </c>
      <c r="C2" t="s">
        <v>1</v>
      </c>
      <c r="G2" t="s">
        <v>6</v>
      </c>
      <c r="H2" s="1">
        <v>17</v>
      </c>
      <c r="I2" t="s">
        <v>7</v>
      </c>
      <c r="K2" t="s">
        <v>10</v>
      </c>
      <c r="L2" s="1">
        <v>391.3</v>
      </c>
      <c r="M2" t="s">
        <v>7</v>
      </c>
    </row>
    <row r="3" spans="1:13" x14ac:dyDescent="0.45">
      <c r="A3" t="s">
        <v>4</v>
      </c>
      <c r="B3" s="1">
        <v>4</v>
      </c>
      <c r="C3" t="s">
        <v>1</v>
      </c>
      <c r="G3" t="s">
        <v>8</v>
      </c>
      <c r="H3" s="1">
        <f>3.5/1000</f>
        <v>3.5000000000000001E-3</v>
      </c>
      <c r="K3" t="s">
        <v>12</v>
      </c>
      <c r="L3" s="1">
        <v>200000</v>
      </c>
      <c r="M3" t="s">
        <v>7</v>
      </c>
    </row>
    <row r="4" spans="1:13" x14ac:dyDescent="0.45">
      <c r="A4" t="s">
        <v>5</v>
      </c>
      <c r="B4">
        <f>B2-B3</f>
        <v>56</v>
      </c>
      <c r="C4" t="s">
        <v>1</v>
      </c>
      <c r="G4" t="s">
        <v>9</v>
      </c>
      <c r="H4" s="1">
        <f>2/1000</f>
        <v>2E-3</v>
      </c>
      <c r="K4" t="s">
        <v>11</v>
      </c>
      <c r="L4">
        <f>L2/L3</f>
        <v>1.9564999999999999E-3</v>
      </c>
    </row>
    <row r="5" spans="1:13" x14ac:dyDescent="0.45">
      <c r="A5" t="s">
        <v>13</v>
      </c>
      <c r="B5" s="1">
        <f>6.16</f>
        <v>6.16</v>
      </c>
      <c r="C5" t="s">
        <v>14</v>
      </c>
    </row>
    <row r="6" spans="1:13" x14ac:dyDescent="0.45">
      <c r="A6" t="s">
        <v>15</v>
      </c>
      <c r="B6" s="1">
        <v>12.56</v>
      </c>
      <c r="C6" t="s">
        <v>14</v>
      </c>
      <c r="G6" t="s">
        <v>17</v>
      </c>
      <c r="H6" s="4">
        <f>1-4/21*(1-B10)^2</f>
        <v>0.83835861524546429</v>
      </c>
    </row>
    <row r="7" spans="1:13" x14ac:dyDescent="0.45">
      <c r="G7" t="s">
        <v>18</v>
      </c>
      <c r="H7">
        <f>0.5*(1-16/49*(1-B10)^2)/(1-4/21*(1-B10)^2)</f>
        <v>0.43114036769711001</v>
      </c>
    </row>
    <row r="10" spans="1:13" x14ac:dyDescent="0.45">
      <c r="A10" t="s">
        <v>32</v>
      </c>
      <c r="B10" s="1">
        <v>7.8795750139355747E-2</v>
      </c>
    </row>
    <row r="14" spans="1:13" x14ac:dyDescent="0.45">
      <c r="E14" t="s">
        <v>16</v>
      </c>
      <c r="F14" s="5">
        <f>-H6*B1*B2*H2/10</f>
        <v>-2565.3773626511206</v>
      </c>
      <c r="G14" t="s">
        <v>19</v>
      </c>
      <c r="H14" t="s">
        <v>27</v>
      </c>
      <c r="I14" s="5">
        <f>-F14*(B2/2-H7*B2)/100</f>
        <v>105.99056514618833</v>
      </c>
      <c r="J14" t="s">
        <v>30</v>
      </c>
    </row>
    <row r="15" spans="1:13" x14ac:dyDescent="0.45">
      <c r="A15" t="s">
        <v>21</v>
      </c>
      <c r="B15">
        <f>-(B4/(4/7*B2)*(1-B10)+B10)*H4</f>
        <v>-3.1668587164901496E-3</v>
      </c>
      <c r="C15" t="s">
        <v>24</v>
      </c>
      <c r="D15">
        <f>IF(B15&lt;-L4,-L2,IF(B15&gt;L4,L2,B15/L4*L2))</f>
        <v>-391.3</v>
      </c>
      <c r="E15" t="s">
        <v>23</v>
      </c>
      <c r="F15" s="5">
        <f>D15*B5/10</f>
        <v>-241.04079999999999</v>
      </c>
      <c r="G15" t="s">
        <v>19</v>
      </c>
      <c r="H15" t="s">
        <v>28</v>
      </c>
      <c r="I15" s="5">
        <f>-F15*(B2/2-B3)/100</f>
        <v>62.670607999999994</v>
      </c>
      <c r="J15" t="s">
        <v>30</v>
      </c>
    </row>
    <row r="16" spans="1:13" x14ac:dyDescent="0.45">
      <c r="A16" t="s">
        <v>20</v>
      </c>
      <c r="B16">
        <f>-(B3/(4/7*B2)*(1-B10)+B10)*H4</f>
        <v>-3.7253915857952849E-4</v>
      </c>
      <c r="C16" t="s">
        <v>22</v>
      </c>
      <c r="D16" s="2">
        <f>IF(B16&lt;-L4,-L2,IF(B16&gt;L4,L2,B16/L4*L2))</f>
        <v>-74.507831715905709</v>
      </c>
      <c r="E16" s="2" t="s">
        <v>25</v>
      </c>
      <c r="F16" s="6">
        <f>D16*B6/10</f>
        <v>-93.581836635177567</v>
      </c>
      <c r="G16" s="2" t="s">
        <v>19</v>
      </c>
      <c r="H16" s="7" t="s">
        <v>29</v>
      </c>
      <c r="I16" s="6">
        <f>F16*(B2/2-B3)/100</f>
        <v>-24.331277525146167</v>
      </c>
      <c r="J16" s="2" t="s">
        <v>30</v>
      </c>
    </row>
    <row r="17" spans="5:10" x14ac:dyDescent="0.45">
      <c r="E17" s="3" t="s">
        <v>26</v>
      </c>
      <c r="F17" s="5">
        <f>SUM(F14:F16)</f>
        <v>-2899.9999992862986</v>
      </c>
      <c r="G17" s="3" t="s">
        <v>19</v>
      </c>
      <c r="H17" s="3" t="s">
        <v>31</v>
      </c>
      <c r="I17" s="5">
        <f>SUM(I14:I16)</f>
        <v>144.32989562104217</v>
      </c>
      <c r="J17" s="3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MN1</vt:lpstr>
      <vt:lpstr>MN2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Edoardo Marino</dc:creator>
  <cp:lastModifiedBy>Edoardo Marino</cp:lastModifiedBy>
  <dcterms:created xsi:type="dcterms:W3CDTF">2019-05-08T13:25:30Z</dcterms:created>
  <dcterms:modified xsi:type="dcterms:W3CDTF">2019-05-08T15:16:41Z</dcterms:modified>
</cp:coreProperties>
</file>